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threadedComments/threadedComment1.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trlProps/ctrlProp2.xml" ContentType="application/vnd.ms-excel.controlproperties+xml"/>
  <Override PartName="/xl/comments3.xml" ContentType="application/vnd.openxmlformats-officedocument.spreadsheetml.comments+xml"/>
  <Override PartName="/xl/threadedComments/threadedComment2.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trlProps/ctrlProp3.xml" ContentType="application/vnd.ms-excel.controlproperties+xml"/>
  <Override PartName="/xl/ctrlProps/ctrlProp4.xml" ContentType="application/vnd.ms-excel.controlproperties+xml"/>
  <Override PartName="/xl/comments4.xml" ContentType="application/vnd.openxmlformats-officedocument.spreadsheetml.comments+xml"/>
  <Override PartName="/xl/threadedComments/threadedComment3.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5.xml" ContentType="application/vnd.openxmlformats-officedocument.spreadsheetml.comments+xml"/>
  <Override PartName="/xl/threadedComments/threadedComment4.xml" ContentType="application/vnd.ms-excel.threaded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trlProps/ctrlProp7.xml" ContentType="application/vnd.ms-excel.controlproperties+xml"/>
  <Override PartName="/xl/ctrlProps/ctrlProp8.xml" ContentType="application/vnd.ms-excel.controlproperties+xml"/>
  <Override PartName="/xl/comments6.xml" ContentType="application/vnd.openxmlformats-officedocument.spreadsheetml.comments+xml"/>
  <Override PartName="/xl/threadedComments/threadedComment5.xml" ContentType="application/vnd.ms-excel.threaded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trlProps/ctrlProp9.xml" ContentType="application/vnd.ms-excel.controlproperties+xml"/>
  <Override PartName="/xl/comments7.xml" ContentType="application/vnd.openxmlformats-officedocument.spreadsheetml.comments+xml"/>
  <Override PartName="/xl/threadedComments/threadedComment6.xml" ContentType="application/vnd.ms-excel.threaded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trlProps/ctrlProp10.xml" ContentType="application/vnd.ms-excel.controlproperties+xml"/>
  <Override PartName="/xl/ctrlProps/ctrlProp11.xml" ContentType="application/vnd.ms-excel.controlproperties+xml"/>
  <Override PartName="/xl/comments8.xml" ContentType="application/vnd.openxmlformats-officedocument.spreadsheetml.comments+xml"/>
  <Override PartName="/xl/threadedComments/threadedComment7.xml" ContentType="application/vnd.ms-excel.threaded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9.xml" ContentType="application/vnd.openxmlformats-officedocument.drawing+xml"/>
  <Override PartName="/xl/ctrlProps/ctrlProp12.xml" ContentType="application/vnd.ms-excel.controlproperties+xml"/>
  <Override PartName="/xl/ctrlProps/ctrlProp13.xml" ContentType="application/vnd.ms-excel.controlproperties+xml"/>
  <Override PartName="/xl/comments9.xml" ContentType="application/vnd.openxmlformats-officedocument.spreadsheetml.comments+xml"/>
  <Override PartName="/xl/threadedComments/threadedComment8.xml" ContentType="application/vnd.ms-excel.threaded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0.xml" ContentType="application/vnd.openxmlformats-officedocument.drawing+xml"/>
  <Override PartName="/xl/ctrlProps/ctrlProp14.xml" ContentType="application/vnd.ms-excel.controlproperties+xml"/>
  <Override PartName="/xl/ctrlProps/ctrlProp15.xml" ContentType="application/vnd.ms-excel.controlproperties+xml"/>
  <Override PartName="/xl/comments10.xml" ContentType="application/vnd.openxmlformats-officedocument.spreadsheetml.comments+xml"/>
  <Override PartName="/xl/threadedComments/threadedComment9.xml" ContentType="application/vnd.ms-excel.threadedcomments+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1.xml" ContentType="application/vnd.openxmlformats-officedocument.drawing+xml"/>
  <Override PartName="/xl/ctrlProps/ctrlProp16.xml" ContentType="application/vnd.ms-excel.controlproperties+xml"/>
  <Override PartName="/xl/ctrlProps/ctrlProp17.xml" ContentType="application/vnd.ms-excel.controlproperties+xml"/>
  <Override PartName="/xl/comments11.xml" ContentType="application/vnd.openxmlformats-officedocument.spreadsheetml.comments+xml"/>
  <Override PartName="/xl/threadedComments/threadedComment10.xml" ContentType="application/vnd.ms-excel.threadedcomments+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12.xml" ContentType="application/vnd.openxmlformats-officedocument.drawing+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defaultThemeVersion="124226"/>
  <mc:AlternateContent xmlns:mc="http://schemas.openxmlformats.org/markup-compatibility/2006">
    <mc:Choice Requires="x15">
      <x15ac:absPath xmlns:x15ac="http://schemas.microsoft.com/office/spreadsheetml/2010/11/ac" url="https://msssolutions.sharepoint.com/sites/mssestimators/Shared Documents/Controls/! Copy for Next/"/>
    </mc:Choice>
  </mc:AlternateContent>
  <xr:revisionPtr revIDLastSave="1978" documentId="14_{1AE000F0-ACED-4FCA-87B1-22FA47CC67C8}" xr6:coauthVersionLast="47" xr6:coauthVersionMax="47" xr10:uidLastSave="{65B4FE37-F36A-431B-A02F-6578B8CDD13B}"/>
  <bookViews>
    <workbookView xWindow="-103" yWindow="-103" windowWidth="16663" windowHeight="9772" xr2:uid="{00000000-000D-0000-FFFF-FFFF00000000}"/>
  </bookViews>
  <sheets>
    <sheet name="Totals" sheetId="30" r:id="rId1"/>
    <sheet name="Base Estimate" sheetId="9" r:id="rId2"/>
    <sheet name="Estimate 2" sheetId="33" state="hidden" r:id="rId3"/>
    <sheet name="Estimate 3" sheetId="34" state="hidden" r:id="rId4"/>
    <sheet name="Estimate 4" sheetId="35" state="hidden" r:id="rId5"/>
    <sheet name="Estimate 5" sheetId="36" state="hidden" r:id="rId6"/>
    <sheet name="Estimate 6" sheetId="37" state="hidden" r:id="rId7"/>
    <sheet name="Estimate 7" sheetId="38" state="hidden" r:id="rId8"/>
    <sheet name="Estimate 8" sheetId="39" state="hidden" r:id="rId9"/>
    <sheet name="Estimate 9" sheetId="40" state="hidden" r:id="rId10"/>
    <sheet name="Estimate 10" sheetId="41" state="hidden" r:id="rId11"/>
    <sheet name="Job Setup Form" sheetId="16" r:id="rId12"/>
    <sheet name="Valve Schedule" sheetId="15" state="hidden" r:id="rId13"/>
    <sheet name="Sylk Device Tool" sheetId="17" state="hidden" r:id="rId14"/>
    <sheet name="State Taxes" sheetId="42" state="hidden" r:id="rId15"/>
    <sheet name="Parts List" sheetId="13" state="hidden" r:id="rId16"/>
    <sheet name="options" sheetId="14" state="hidden" r:id="rId17"/>
  </sheets>
  <externalReferences>
    <externalReference r:id="rId18"/>
    <externalReference r:id="rId19"/>
  </externalReferences>
  <definedNames>
    <definedName name="Alarm">options!$A$2:$A$3</definedName>
    <definedName name="BILLINGFREQ">[1]Tables!$C$1:$C$7</definedName>
    <definedName name="Customers">'[1]Customer Table'!$B$1:$B$1116</definedName>
    <definedName name="JOBTYPES">[1]Tables!$O$1:$O$6</definedName>
    <definedName name="_xlnm.Print_Area" localSheetId="11">'Job Setup Form'!$K$1:$XFB$75</definedName>
    <definedName name="SALESPERSON">[1]Tables!$E$1:$E$21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67" i="34" l="1"/>
  <c r="S567" i="34"/>
  <c r="Q567" i="34"/>
  <c r="X567" i="33"/>
  <c r="S567" i="33"/>
  <c r="Q567" i="33"/>
  <c r="X567" i="9"/>
  <c r="S567" i="9"/>
  <c r="Q567" i="9"/>
  <c r="D330" i="41"/>
  <c r="A330" i="41"/>
  <c r="H329" i="41"/>
  <c r="M329" i="41" s="1"/>
  <c r="D329" i="41"/>
  <c r="B329" i="41"/>
  <c r="A329" i="41"/>
  <c r="H328" i="41"/>
  <c r="M328" i="41" s="1"/>
  <c r="D328" i="41"/>
  <c r="B328" i="41"/>
  <c r="A328" i="41"/>
  <c r="D327" i="41"/>
  <c r="B327" i="41"/>
  <c r="A327" i="41"/>
  <c r="H327" i="41" s="1"/>
  <c r="H326" i="41"/>
  <c r="M326" i="41" s="1"/>
  <c r="D326" i="41"/>
  <c r="A326" i="41"/>
  <c r="B326" i="41" s="1"/>
  <c r="Z325" i="41"/>
  <c r="V325" i="41"/>
  <c r="R325" i="41"/>
  <c r="N325" i="41"/>
  <c r="P325" i="41" s="1"/>
  <c r="AD325" i="41" s="1"/>
  <c r="A325" i="41"/>
  <c r="H322" i="41"/>
  <c r="M322" i="41" s="1"/>
  <c r="D322" i="41"/>
  <c r="B322" i="41"/>
  <c r="A322" i="41"/>
  <c r="H321" i="41"/>
  <c r="M321" i="41" s="1"/>
  <c r="D321" i="41"/>
  <c r="B321" i="41"/>
  <c r="A321" i="41"/>
  <c r="D320" i="41"/>
  <c r="A320" i="41"/>
  <c r="H319" i="41"/>
  <c r="M319" i="41" s="1"/>
  <c r="D319" i="41"/>
  <c r="B319" i="41"/>
  <c r="A319" i="41"/>
  <c r="H318" i="41"/>
  <c r="M318" i="41" s="1"/>
  <c r="D318" i="41"/>
  <c r="B318" i="41"/>
  <c r="A318" i="41"/>
  <c r="D317" i="41"/>
  <c r="B317" i="41"/>
  <c r="A317" i="41"/>
  <c r="H317" i="41" s="1"/>
  <c r="M317" i="41" s="1"/>
  <c r="H316" i="41"/>
  <c r="M316" i="41" s="1"/>
  <c r="D316" i="41"/>
  <c r="A316" i="41"/>
  <c r="B316" i="41" s="1"/>
  <c r="H315" i="41"/>
  <c r="M315" i="41" s="1"/>
  <c r="D315" i="41"/>
  <c r="A315" i="41"/>
  <c r="B315" i="41" s="1"/>
  <c r="D314" i="41"/>
  <c r="K314" i="41" s="1"/>
  <c r="B314" i="41"/>
  <c r="A314" i="41"/>
  <c r="H314" i="41" s="1"/>
  <c r="M314" i="41" s="1"/>
  <c r="H313" i="41"/>
  <c r="M313" i="41" s="1"/>
  <c r="D313" i="41"/>
  <c r="A313" i="41"/>
  <c r="B313" i="41" s="1"/>
  <c r="AD312" i="41"/>
  <c r="Z312" i="41"/>
  <c r="P312" i="41"/>
  <c r="N312" i="41"/>
  <c r="A312" i="41"/>
  <c r="M309" i="41"/>
  <c r="D309" i="41"/>
  <c r="A309" i="41"/>
  <c r="H308" i="41"/>
  <c r="M308" i="41" s="1"/>
  <c r="D308" i="41"/>
  <c r="A308" i="41"/>
  <c r="B308" i="41" s="1"/>
  <c r="D307" i="41"/>
  <c r="A307" i="41"/>
  <c r="D306" i="41"/>
  <c r="A306" i="41"/>
  <c r="H306" i="41" s="1"/>
  <c r="M306" i="41" s="1"/>
  <c r="D305" i="41"/>
  <c r="A305" i="41"/>
  <c r="H304" i="41"/>
  <c r="M304" i="41" s="1"/>
  <c r="D304" i="41"/>
  <c r="A304" i="41"/>
  <c r="B304" i="41" s="1"/>
  <c r="D303" i="41"/>
  <c r="B303" i="41"/>
  <c r="A303" i="41"/>
  <c r="H303" i="41" s="1"/>
  <c r="D302" i="41"/>
  <c r="A302" i="41"/>
  <c r="H302" i="41" s="1"/>
  <c r="M302" i="41" s="1"/>
  <c r="H301" i="41"/>
  <c r="D301" i="41"/>
  <c r="B301" i="41"/>
  <c r="A301" i="41"/>
  <c r="H300" i="41"/>
  <c r="M300" i="41" s="1"/>
  <c r="D300" i="41"/>
  <c r="B300" i="41"/>
  <c r="A300" i="41"/>
  <c r="J299" i="41"/>
  <c r="D299" i="41"/>
  <c r="K299" i="41" s="1"/>
  <c r="A299" i="41"/>
  <c r="B299" i="41" s="1"/>
  <c r="H298" i="41"/>
  <c r="D298" i="41"/>
  <c r="B298" i="41"/>
  <c r="A298" i="41"/>
  <c r="AD297" i="41"/>
  <c r="Z297" i="41"/>
  <c r="P297" i="41"/>
  <c r="N297" i="41"/>
  <c r="A297" i="41"/>
  <c r="H295" i="41"/>
  <c r="M295" i="41" s="1"/>
  <c r="B295" i="41"/>
  <c r="A295" i="41"/>
  <c r="H294" i="41"/>
  <c r="M294" i="41" s="1"/>
  <c r="D294" i="41"/>
  <c r="A294" i="41"/>
  <c r="B294" i="41" s="1"/>
  <c r="D293" i="41"/>
  <c r="B293" i="41"/>
  <c r="A293" i="41"/>
  <c r="H293" i="41" s="1"/>
  <c r="M293" i="41" s="1"/>
  <c r="D292" i="41"/>
  <c r="B292" i="41"/>
  <c r="A292" i="41"/>
  <c r="H292" i="41" s="1"/>
  <c r="M292" i="41" s="1"/>
  <c r="K291" i="41"/>
  <c r="J291" i="41"/>
  <c r="D291" i="41"/>
  <c r="B291" i="41"/>
  <c r="A291" i="41"/>
  <c r="H291" i="41" s="1"/>
  <c r="H290" i="41"/>
  <c r="D290" i="41"/>
  <c r="A290" i="41"/>
  <c r="B290" i="41" s="1"/>
  <c r="H289" i="41"/>
  <c r="M289" i="41" s="1"/>
  <c r="D289" i="41"/>
  <c r="A289" i="41"/>
  <c r="B289" i="41" s="1"/>
  <c r="D288" i="41"/>
  <c r="B288" i="41"/>
  <c r="A288" i="41"/>
  <c r="H288" i="41" s="1"/>
  <c r="D287" i="41"/>
  <c r="A287" i="41"/>
  <c r="B287" i="41" s="1"/>
  <c r="H286" i="41"/>
  <c r="M286" i="41" s="1"/>
  <c r="D286" i="41"/>
  <c r="A286" i="41"/>
  <c r="B286" i="41" s="1"/>
  <c r="D285" i="41"/>
  <c r="B285" i="41"/>
  <c r="A285" i="41"/>
  <c r="H285" i="41" s="1"/>
  <c r="M285" i="41" s="1"/>
  <c r="D284" i="41"/>
  <c r="A284" i="41"/>
  <c r="H284" i="41" s="1"/>
  <c r="M284" i="41" s="1"/>
  <c r="D283" i="41"/>
  <c r="B283" i="41"/>
  <c r="A283" i="41"/>
  <c r="H283" i="41" s="1"/>
  <c r="K282" i="41"/>
  <c r="J282" i="41"/>
  <c r="D282" i="41"/>
  <c r="A282" i="41"/>
  <c r="H282" i="41" s="1"/>
  <c r="M282" i="41" s="1"/>
  <c r="AD281" i="41"/>
  <c r="P281" i="41"/>
  <c r="N281" i="41"/>
  <c r="A281" i="41"/>
  <c r="H280" i="41"/>
  <c r="M280" i="41" s="1"/>
  <c r="B280" i="41"/>
  <c r="A280" i="41"/>
  <c r="H279" i="41"/>
  <c r="M279" i="41" s="1"/>
  <c r="B279" i="41"/>
  <c r="A279" i="41"/>
  <c r="H278" i="41"/>
  <c r="M278" i="41" s="1"/>
  <c r="D278" i="41"/>
  <c r="B278" i="41"/>
  <c r="A278" i="41"/>
  <c r="H277" i="41"/>
  <c r="M277" i="41" s="1"/>
  <c r="D277" i="41"/>
  <c r="B277" i="41"/>
  <c r="H276" i="41"/>
  <c r="M276" i="41" s="1"/>
  <c r="D276" i="41"/>
  <c r="B276" i="41"/>
  <c r="A276" i="41"/>
  <c r="D275" i="41"/>
  <c r="B275" i="41"/>
  <c r="A275" i="41"/>
  <c r="H275" i="41" s="1"/>
  <c r="M275" i="41" s="1"/>
  <c r="H274" i="41"/>
  <c r="D274" i="41"/>
  <c r="B274" i="41"/>
  <c r="A274" i="41"/>
  <c r="D273" i="41"/>
  <c r="M273" i="41" s="1"/>
  <c r="A273" i="41"/>
  <c r="B273" i="41" s="1"/>
  <c r="D272" i="41"/>
  <c r="A272" i="41"/>
  <c r="H272" i="41" s="1"/>
  <c r="M272" i="41" s="1"/>
  <c r="H271" i="41"/>
  <c r="M271" i="41" s="1"/>
  <c r="D271" i="41"/>
  <c r="B271" i="41"/>
  <c r="A271" i="41"/>
  <c r="H270" i="41"/>
  <c r="M270" i="41" s="1"/>
  <c r="D270" i="41"/>
  <c r="B270" i="41"/>
  <c r="A270" i="41"/>
  <c r="D269" i="41"/>
  <c r="B269" i="41"/>
  <c r="A269" i="41"/>
  <c r="H269" i="41" s="1"/>
  <c r="H268" i="41"/>
  <c r="M268" i="41" s="1"/>
  <c r="D268" i="41"/>
  <c r="A268" i="41"/>
  <c r="B268" i="41" s="1"/>
  <c r="H267" i="41"/>
  <c r="D267" i="41"/>
  <c r="A267" i="41"/>
  <c r="B267" i="41" s="1"/>
  <c r="D266" i="41"/>
  <c r="A266" i="41"/>
  <c r="H266" i="41" s="1"/>
  <c r="M266" i="41" s="1"/>
  <c r="D265" i="41"/>
  <c r="A265" i="41"/>
  <c r="B265" i="41" s="1"/>
  <c r="H264" i="41"/>
  <c r="M264" i="41" s="1"/>
  <c r="D264" i="41"/>
  <c r="A264" i="41"/>
  <c r="B264" i="41" s="1"/>
  <c r="H263" i="41"/>
  <c r="M263" i="41" s="1"/>
  <c r="D263" i="41"/>
  <c r="A263" i="41"/>
  <c r="B263" i="41" s="1"/>
  <c r="D262" i="41"/>
  <c r="B262" i="41"/>
  <c r="A262" i="41"/>
  <c r="H262" i="41" s="1"/>
  <c r="M262" i="41" s="1"/>
  <c r="D261" i="41"/>
  <c r="A261" i="41"/>
  <c r="H260" i="41"/>
  <c r="M260" i="41" s="1"/>
  <c r="D260" i="41"/>
  <c r="B260" i="41"/>
  <c r="A260" i="41"/>
  <c r="D259" i="41"/>
  <c r="A259" i="41"/>
  <c r="H259" i="41" s="1"/>
  <c r="M259" i="41" s="1"/>
  <c r="D258" i="41"/>
  <c r="B258" i="41"/>
  <c r="A258" i="41"/>
  <c r="H258" i="41" s="1"/>
  <c r="M258" i="41" s="1"/>
  <c r="H257" i="41"/>
  <c r="M257" i="41" s="1"/>
  <c r="D257" i="41"/>
  <c r="B257" i="41"/>
  <c r="A257" i="41"/>
  <c r="K256" i="41"/>
  <c r="J256" i="41"/>
  <c r="H256" i="41"/>
  <c r="M256" i="41" s="1"/>
  <c r="D256" i="41"/>
  <c r="A256" i="41"/>
  <c r="B256" i="41" s="1"/>
  <c r="K255" i="41"/>
  <c r="H255" i="41"/>
  <c r="D255" i="41"/>
  <c r="B255" i="41"/>
  <c r="A255" i="41"/>
  <c r="AD254" i="41"/>
  <c r="Z254" i="41"/>
  <c r="V254" i="41"/>
  <c r="R254" i="41"/>
  <c r="N254" i="41"/>
  <c r="P254" i="41" s="1"/>
  <c r="A254" i="41"/>
  <c r="H253" i="41"/>
  <c r="M253" i="41" s="1"/>
  <c r="B253" i="41"/>
  <c r="A253" i="41"/>
  <c r="H252" i="41"/>
  <c r="M252" i="41" s="1"/>
  <c r="D252" i="41"/>
  <c r="B252" i="41"/>
  <c r="A252" i="41"/>
  <c r="H251" i="41"/>
  <c r="M251" i="41" s="1"/>
  <c r="D251" i="41"/>
  <c r="B251" i="41"/>
  <c r="A251" i="41"/>
  <c r="H250" i="41"/>
  <c r="M250" i="41" s="1"/>
  <c r="D250" i="41"/>
  <c r="B250" i="41"/>
  <c r="A250" i="41"/>
  <c r="D249" i="41"/>
  <c r="B249" i="41"/>
  <c r="A249" i="41"/>
  <c r="H249" i="41" s="1"/>
  <c r="M249" i="41" s="1"/>
  <c r="D248" i="41"/>
  <c r="A248" i="41"/>
  <c r="D247" i="41"/>
  <c r="A247" i="41"/>
  <c r="D246" i="41"/>
  <c r="A246" i="41"/>
  <c r="H246" i="41" s="1"/>
  <c r="M246" i="41" s="1"/>
  <c r="D245" i="41"/>
  <c r="B245" i="41"/>
  <c r="A245" i="41"/>
  <c r="H245" i="41" s="1"/>
  <c r="M245" i="41" s="1"/>
  <c r="H244" i="41"/>
  <c r="M244" i="41" s="1"/>
  <c r="D244" i="41"/>
  <c r="B244" i="41"/>
  <c r="A244" i="41"/>
  <c r="H243" i="41"/>
  <c r="D243" i="41"/>
  <c r="B243" i="41"/>
  <c r="A243" i="41"/>
  <c r="D242" i="41"/>
  <c r="A242" i="41"/>
  <c r="H242" i="41" s="1"/>
  <c r="M242" i="41" s="1"/>
  <c r="H241" i="41"/>
  <c r="D241" i="41"/>
  <c r="A241" i="41"/>
  <c r="B241" i="41" s="1"/>
  <c r="H240" i="41"/>
  <c r="M240" i="41" s="1"/>
  <c r="D240" i="41"/>
  <c r="A240" i="41"/>
  <c r="B240" i="41" s="1"/>
  <c r="H239" i="41"/>
  <c r="D239" i="41"/>
  <c r="B239" i="41"/>
  <c r="A239" i="41"/>
  <c r="AD238" i="41"/>
  <c r="Z238" i="41"/>
  <c r="P238" i="41"/>
  <c r="A238" i="41"/>
  <c r="M237" i="41"/>
  <c r="H237" i="41"/>
  <c r="B237" i="41"/>
  <c r="A237" i="41"/>
  <c r="H236" i="41"/>
  <c r="M236" i="41" s="1"/>
  <c r="D236" i="41"/>
  <c r="B236" i="41"/>
  <c r="A236" i="41"/>
  <c r="H235" i="41"/>
  <c r="M235" i="41" s="1"/>
  <c r="D235" i="41"/>
  <c r="B235" i="41"/>
  <c r="A235" i="41"/>
  <c r="H234" i="41"/>
  <c r="M234" i="41" s="1"/>
  <c r="D234" i="41"/>
  <c r="B234" i="41"/>
  <c r="A234" i="41"/>
  <c r="H233" i="41"/>
  <c r="M233" i="41" s="1"/>
  <c r="D233" i="41"/>
  <c r="B233" i="41"/>
  <c r="A233" i="41"/>
  <c r="D232" i="41"/>
  <c r="B232" i="41"/>
  <c r="A232" i="41"/>
  <c r="H232" i="41" s="1"/>
  <c r="D231" i="41"/>
  <c r="A231" i="41"/>
  <c r="H231" i="41" s="1"/>
  <c r="M231" i="41" s="1"/>
  <c r="M230" i="41"/>
  <c r="D230" i="41"/>
  <c r="A230" i="41"/>
  <c r="B230" i="41" s="1"/>
  <c r="D229" i="41"/>
  <c r="B229" i="41"/>
  <c r="A229" i="41"/>
  <c r="H229" i="41" s="1"/>
  <c r="D228" i="41"/>
  <c r="A228" i="41"/>
  <c r="H228" i="41" s="1"/>
  <c r="M228" i="41" s="1"/>
  <c r="H227" i="41"/>
  <c r="D227" i="41"/>
  <c r="M227" i="41" s="1"/>
  <c r="B227" i="41"/>
  <c r="A227" i="41"/>
  <c r="H226" i="41"/>
  <c r="M226" i="41" s="1"/>
  <c r="D226" i="41"/>
  <c r="B226" i="41"/>
  <c r="A226" i="41"/>
  <c r="D225" i="41"/>
  <c r="B225" i="41"/>
  <c r="A225" i="41"/>
  <c r="H225" i="41" s="1"/>
  <c r="H224" i="41"/>
  <c r="M224" i="41" s="1"/>
  <c r="D224" i="41"/>
  <c r="A224" i="41"/>
  <c r="B224" i="41" s="1"/>
  <c r="H223" i="41"/>
  <c r="M223" i="41" s="1"/>
  <c r="D223" i="41"/>
  <c r="A223" i="41"/>
  <c r="B223" i="41" s="1"/>
  <c r="D222" i="41"/>
  <c r="A222" i="41"/>
  <c r="D221" i="41"/>
  <c r="A221" i="41"/>
  <c r="B221" i="41" s="1"/>
  <c r="H220" i="41"/>
  <c r="M220" i="41" s="1"/>
  <c r="D220" i="41"/>
  <c r="A220" i="41"/>
  <c r="B220" i="41" s="1"/>
  <c r="D219" i="41"/>
  <c r="A219" i="41"/>
  <c r="H219" i="41" s="1"/>
  <c r="M219" i="41" s="1"/>
  <c r="D218" i="41"/>
  <c r="A218" i="41"/>
  <c r="H218" i="41" s="1"/>
  <c r="M218" i="41" s="1"/>
  <c r="D217" i="41"/>
  <c r="A217" i="41"/>
  <c r="H216" i="41"/>
  <c r="M216" i="41" s="1"/>
  <c r="D216" i="41"/>
  <c r="B216" i="41"/>
  <c r="A216" i="41"/>
  <c r="D215" i="41"/>
  <c r="A215" i="41"/>
  <c r="D214" i="41"/>
  <c r="A214" i="41"/>
  <c r="H214" i="41" s="1"/>
  <c r="M214" i="41" s="1"/>
  <c r="K213" i="41"/>
  <c r="J213" i="41"/>
  <c r="D213" i="41"/>
  <c r="A213" i="41"/>
  <c r="B213" i="41" s="1"/>
  <c r="K212" i="41"/>
  <c r="D212" i="41"/>
  <c r="J212" i="41" s="1"/>
  <c r="A212" i="41"/>
  <c r="AD211" i="41"/>
  <c r="Z211" i="41"/>
  <c r="V211" i="41"/>
  <c r="R211" i="41"/>
  <c r="N211" i="41"/>
  <c r="P211" i="41" s="1"/>
  <c r="A211" i="41"/>
  <c r="H208" i="41"/>
  <c r="M208" i="41" s="1"/>
  <c r="D208" i="41"/>
  <c r="B208" i="41"/>
  <c r="A208" i="41"/>
  <c r="H207" i="41"/>
  <c r="M207" i="41" s="1"/>
  <c r="D207" i="41"/>
  <c r="B207" i="41"/>
  <c r="A207" i="41"/>
  <c r="H206" i="41"/>
  <c r="M206" i="41" s="1"/>
  <c r="D206" i="41"/>
  <c r="B206" i="41"/>
  <c r="A206" i="41"/>
  <c r="D205" i="41"/>
  <c r="A205" i="41"/>
  <c r="D204" i="41"/>
  <c r="B204" i="41"/>
  <c r="A204" i="41"/>
  <c r="H204" i="41" s="1"/>
  <c r="M204" i="41" s="1"/>
  <c r="D203" i="41"/>
  <c r="A203" i="41"/>
  <c r="H203" i="41" s="1"/>
  <c r="M203" i="41" s="1"/>
  <c r="D202" i="41"/>
  <c r="A202" i="41"/>
  <c r="H201" i="41"/>
  <c r="M201" i="41" s="1"/>
  <c r="D201" i="41"/>
  <c r="B201" i="41"/>
  <c r="A201" i="41"/>
  <c r="H200" i="41"/>
  <c r="M200" i="41" s="1"/>
  <c r="D200" i="41"/>
  <c r="B200" i="41"/>
  <c r="A200" i="41"/>
  <c r="D199" i="41"/>
  <c r="B199" i="41"/>
  <c r="A199" i="41"/>
  <c r="H199" i="41" s="1"/>
  <c r="H198" i="41"/>
  <c r="M198" i="41" s="1"/>
  <c r="D198" i="41"/>
  <c r="A198" i="41"/>
  <c r="B198" i="41" s="1"/>
  <c r="H197" i="41"/>
  <c r="M197" i="41" s="1"/>
  <c r="D197" i="41"/>
  <c r="A197" i="41"/>
  <c r="B197" i="41" s="1"/>
  <c r="D196" i="41"/>
  <c r="A196" i="41"/>
  <c r="B196" i="41" s="1"/>
  <c r="D195" i="41"/>
  <c r="B195" i="41"/>
  <c r="A195" i="41"/>
  <c r="H195" i="41" s="1"/>
  <c r="M195" i="41" s="1"/>
  <c r="H194" i="41"/>
  <c r="M194" i="41" s="1"/>
  <c r="D194" i="41"/>
  <c r="A194" i="41"/>
  <c r="B194" i="41" s="1"/>
  <c r="D193" i="41"/>
  <c r="A193" i="41"/>
  <c r="B193" i="41" s="1"/>
  <c r="D192" i="41"/>
  <c r="B192" i="41"/>
  <c r="A192" i="41"/>
  <c r="H192" i="41" s="1"/>
  <c r="M192" i="41" s="1"/>
  <c r="D191" i="41"/>
  <c r="A191" i="41"/>
  <c r="H190" i="41"/>
  <c r="M190" i="41" s="1"/>
  <c r="D190" i="41"/>
  <c r="B190" i="41"/>
  <c r="A190" i="41"/>
  <c r="H189" i="41"/>
  <c r="D189" i="41"/>
  <c r="B189" i="41"/>
  <c r="A189" i="41"/>
  <c r="D188" i="41"/>
  <c r="B188" i="41"/>
  <c r="A188" i="41"/>
  <c r="H188" i="41" s="1"/>
  <c r="M188" i="41" s="1"/>
  <c r="H187" i="41"/>
  <c r="D187" i="41"/>
  <c r="B187" i="41"/>
  <c r="A187" i="41"/>
  <c r="H186" i="41"/>
  <c r="D186" i="41"/>
  <c r="M186" i="41" s="1"/>
  <c r="B186" i="41"/>
  <c r="A186" i="41"/>
  <c r="H185" i="41"/>
  <c r="D185" i="41"/>
  <c r="B185" i="41"/>
  <c r="A185" i="41"/>
  <c r="H184" i="41"/>
  <c r="M184" i="41" s="1"/>
  <c r="D184" i="41"/>
  <c r="B184" i="41"/>
  <c r="A184" i="41"/>
  <c r="AD183" i="41"/>
  <c r="Z183" i="41"/>
  <c r="N183" i="41"/>
  <c r="P183" i="41" s="1"/>
  <c r="A183" i="41"/>
  <c r="H181" i="41"/>
  <c r="M181" i="41" s="1"/>
  <c r="B181" i="41"/>
  <c r="A181" i="41"/>
  <c r="H180" i="41"/>
  <c r="M180" i="41" s="1"/>
  <c r="D180" i="41"/>
  <c r="B180" i="41"/>
  <c r="A180" i="41"/>
  <c r="H179" i="41"/>
  <c r="M179" i="41" s="1"/>
  <c r="D179" i="41"/>
  <c r="B179" i="41"/>
  <c r="A179" i="41"/>
  <c r="D178" i="41"/>
  <c r="A178" i="41"/>
  <c r="H178" i="41" s="1"/>
  <c r="M178" i="41" s="1"/>
  <c r="D177" i="41"/>
  <c r="A177" i="41"/>
  <c r="D176" i="41"/>
  <c r="A176" i="41"/>
  <c r="H175" i="41"/>
  <c r="D175" i="41"/>
  <c r="B175" i="41"/>
  <c r="A175" i="41"/>
  <c r="D174" i="41"/>
  <c r="A174" i="41"/>
  <c r="H173" i="41"/>
  <c r="D173" i="41"/>
  <c r="B173" i="41"/>
  <c r="A173" i="41"/>
  <c r="H172" i="41"/>
  <c r="D172" i="41"/>
  <c r="B172" i="41"/>
  <c r="A172" i="41"/>
  <c r="D171" i="41"/>
  <c r="A171" i="41"/>
  <c r="H171" i="41" s="1"/>
  <c r="M171" i="41" s="1"/>
  <c r="D170" i="41"/>
  <c r="A170" i="41"/>
  <c r="B170" i="41" s="1"/>
  <c r="H169" i="41"/>
  <c r="M169" i="41" s="1"/>
  <c r="D169" i="41"/>
  <c r="A169" i="41"/>
  <c r="B169" i="41" s="1"/>
  <c r="H168" i="41"/>
  <c r="D168" i="41"/>
  <c r="B168" i="41"/>
  <c r="A168" i="41"/>
  <c r="H167" i="41"/>
  <c r="M167" i="41" s="1"/>
  <c r="D167" i="41"/>
  <c r="B167" i="41"/>
  <c r="A167" i="41"/>
  <c r="H166" i="41"/>
  <c r="M166" i="41" s="1"/>
  <c r="D166" i="41"/>
  <c r="A166" i="41"/>
  <c r="B166" i="41" s="1"/>
  <c r="H165" i="41"/>
  <c r="M165" i="41" s="1"/>
  <c r="D165" i="41"/>
  <c r="B165" i="41"/>
  <c r="A165" i="41"/>
  <c r="D164" i="41"/>
  <c r="B164" i="41"/>
  <c r="A164" i="41"/>
  <c r="H164" i="41" s="1"/>
  <c r="M164" i="41" s="1"/>
  <c r="D163" i="41"/>
  <c r="A163" i="41"/>
  <c r="D162" i="41"/>
  <c r="B162" i="41"/>
  <c r="A162" i="41"/>
  <c r="H162" i="41" s="1"/>
  <c r="H161" i="41"/>
  <c r="M161" i="41" s="1"/>
  <c r="D161" i="41"/>
  <c r="A161" i="41"/>
  <c r="B161" i="41" s="1"/>
  <c r="D160" i="41"/>
  <c r="B160" i="41"/>
  <c r="A160" i="41"/>
  <c r="H160" i="41" s="1"/>
  <c r="M160" i="41" s="1"/>
  <c r="H159" i="41"/>
  <c r="M159" i="41" s="1"/>
  <c r="D159" i="41"/>
  <c r="B159" i="41"/>
  <c r="A159" i="41"/>
  <c r="H158" i="41"/>
  <c r="M158" i="41" s="1"/>
  <c r="D158" i="41"/>
  <c r="B158" i="41"/>
  <c r="A158" i="41"/>
  <c r="H157" i="41"/>
  <c r="M157" i="41" s="1"/>
  <c r="D157" i="41"/>
  <c r="A157" i="41"/>
  <c r="B157" i="41" s="1"/>
  <c r="H156" i="41"/>
  <c r="D156" i="41"/>
  <c r="B156" i="41"/>
  <c r="A156" i="41"/>
  <c r="AD155" i="41"/>
  <c r="Z155" i="41"/>
  <c r="N155" i="41"/>
  <c r="P155" i="41" s="1"/>
  <c r="A155" i="41"/>
  <c r="H154" i="41"/>
  <c r="M154" i="41" s="1"/>
  <c r="B154" i="41"/>
  <c r="A154" i="41"/>
  <c r="H153" i="41"/>
  <c r="M153" i="41" s="1"/>
  <c r="D153" i="41"/>
  <c r="B153" i="41"/>
  <c r="A153" i="41"/>
  <c r="H152" i="41"/>
  <c r="M152" i="41" s="1"/>
  <c r="D152" i="41"/>
  <c r="B152" i="41"/>
  <c r="A152" i="41"/>
  <c r="D151" i="41"/>
  <c r="B151" i="41"/>
  <c r="A151" i="41"/>
  <c r="H151" i="41" s="1"/>
  <c r="M151" i="41" s="1"/>
  <c r="D150" i="41"/>
  <c r="A150" i="41"/>
  <c r="D149" i="41"/>
  <c r="A149" i="41"/>
  <c r="H148" i="41"/>
  <c r="M148" i="41" s="1"/>
  <c r="D148" i="41"/>
  <c r="A148" i="41"/>
  <c r="B148" i="41" s="1"/>
  <c r="D147" i="41"/>
  <c r="B147" i="41"/>
  <c r="A147" i="41"/>
  <c r="H147" i="41" s="1"/>
  <c r="M147" i="41" s="1"/>
  <c r="K146" i="41"/>
  <c r="J146" i="41"/>
  <c r="D146" i="41"/>
  <c r="A146" i="41"/>
  <c r="H145" i="41"/>
  <c r="M145" i="41" s="1"/>
  <c r="D145" i="41"/>
  <c r="A145" i="41"/>
  <c r="B145" i="41" s="1"/>
  <c r="D144" i="41"/>
  <c r="A144" i="41"/>
  <c r="H144" i="41" s="1"/>
  <c r="M144" i="41" s="1"/>
  <c r="D143" i="41"/>
  <c r="A143" i="41"/>
  <c r="H143" i="41" s="1"/>
  <c r="M143" i="41" s="1"/>
  <c r="D142" i="41"/>
  <c r="A142" i="41"/>
  <c r="D141" i="41"/>
  <c r="A141" i="41"/>
  <c r="H141" i="41" s="1"/>
  <c r="M141" i="41" s="1"/>
  <c r="H140" i="41"/>
  <c r="M140" i="41" s="1"/>
  <c r="D140" i="41"/>
  <c r="B140" i="41"/>
  <c r="A140" i="41"/>
  <c r="D139" i="41"/>
  <c r="B139" i="41"/>
  <c r="A139" i="41"/>
  <c r="H139" i="41" s="1"/>
  <c r="M139" i="41" s="1"/>
  <c r="AD138" i="41"/>
  <c r="Z138" i="41"/>
  <c r="V138" i="41"/>
  <c r="R138" i="41"/>
  <c r="N138" i="41"/>
  <c r="P138" i="41" s="1"/>
  <c r="A138" i="41"/>
  <c r="H137" i="41"/>
  <c r="M137" i="41" s="1"/>
  <c r="B137" i="41"/>
  <c r="A137" i="41"/>
  <c r="H136" i="41"/>
  <c r="M136" i="41" s="1"/>
  <c r="D136" i="41"/>
  <c r="B136" i="41"/>
  <c r="A136" i="41"/>
  <c r="H135" i="41"/>
  <c r="M135" i="41" s="1"/>
  <c r="D135" i="41"/>
  <c r="B135" i="41"/>
  <c r="A135" i="41"/>
  <c r="D134" i="41"/>
  <c r="A134" i="41"/>
  <c r="H134" i="41" s="1"/>
  <c r="M134" i="41" s="1"/>
  <c r="H133" i="41"/>
  <c r="M133" i="41" s="1"/>
  <c r="D133" i="41"/>
  <c r="B133" i="41"/>
  <c r="A133" i="41"/>
  <c r="H132" i="41"/>
  <c r="M132" i="41" s="1"/>
  <c r="D132" i="41"/>
  <c r="B132" i="41"/>
  <c r="A132" i="41"/>
  <c r="D131" i="41"/>
  <c r="A131" i="41"/>
  <c r="H131" i="41" s="1"/>
  <c r="M131" i="41" s="1"/>
  <c r="K130" i="41"/>
  <c r="D130" i="41"/>
  <c r="J130" i="41" s="1"/>
  <c r="A130" i="41"/>
  <c r="D129" i="41"/>
  <c r="A129" i="41"/>
  <c r="D128" i="41"/>
  <c r="A128" i="41"/>
  <c r="H128" i="41" s="1"/>
  <c r="M128" i="41" s="1"/>
  <c r="H127" i="41"/>
  <c r="M127" i="41" s="1"/>
  <c r="D127" i="41"/>
  <c r="A127" i="41"/>
  <c r="B127" i="41" s="1"/>
  <c r="D126" i="41"/>
  <c r="B126" i="41"/>
  <c r="A126" i="41"/>
  <c r="H126" i="41" s="1"/>
  <c r="M126" i="41" s="1"/>
  <c r="H125" i="41"/>
  <c r="M125" i="41" s="1"/>
  <c r="D125" i="41"/>
  <c r="B125" i="41"/>
  <c r="A125" i="41"/>
  <c r="M124" i="41"/>
  <c r="H124" i="41"/>
  <c r="D124" i="41"/>
  <c r="B124" i="41"/>
  <c r="A124" i="41"/>
  <c r="H123" i="41"/>
  <c r="D123" i="41"/>
  <c r="B123" i="41"/>
  <c r="A123" i="41"/>
  <c r="AD122" i="41"/>
  <c r="Z122" i="41"/>
  <c r="V122" i="41"/>
  <c r="R122" i="41"/>
  <c r="P122" i="41"/>
  <c r="N122" i="41"/>
  <c r="A122" i="41"/>
  <c r="H121" i="41"/>
  <c r="M121" i="41" s="1"/>
  <c r="B121" i="41"/>
  <c r="A121" i="41"/>
  <c r="H120" i="41"/>
  <c r="M120" i="41" s="1"/>
  <c r="D120" i="41"/>
  <c r="B120" i="41"/>
  <c r="A120" i="41"/>
  <c r="H119" i="41"/>
  <c r="M119" i="41" s="1"/>
  <c r="D119" i="41"/>
  <c r="B119" i="41"/>
  <c r="A119" i="41"/>
  <c r="D118" i="41"/>
  <c r="B118" i="41"/>
  <c r="A118" i="41"/>
  <c r="H118" i="41" s="1"/>
  <c r="D117" i="41"/>
  <c r="A117" i="41"/>
  <c r="H116" i="41"/>
  <c r="M116" i="41" s="1"/>
  <c r="D116" i="41"/>
  <c r="A116" i="41"/>
  <c r="B116" i="41" s="1"/>
  <c r="H115" i="41"/>
  <c r="D115" i="41"/>
  <c r="B115" i="41"/>
  <c r="A115" i="41"/>
  <c r="D114" i="41"/>
  <c r="J114" i="41" s="1"/>
  <c r="B114" i="41"/>
  <c r="A114" i="41"/>
  <c r="H114" i="41" s="1"/>
  <c r="M114" i="41" s="1"/>
  <c r="D113" i="41"/>
  <c r="A113" i="41"/>
  <c r="H113" i="41" s="1"/>
  <c r="M113" i="41" s="1"/>
  <c r="H112" i="41"/>
  <c r="M112" i="41" s="1"/>
  <c r="D112" i="41"/>
  <c r="B112" i="41"/>
  <c r="A112" i="41"/>
  <c r="H111" i="41"/>
  <c r="M111" i="41" s="1"/>
  <c r="D111" i="41"/>
  <c r="B111" i="41"/>
  <c r="A111" i="41"/>
  <c r="D110" i="41"/>
  <c r="A110" i="41"/>
  <c r="H110" i="41" s="1"/>
  <c r="D109" i="41"/>
  <c r="A109" i="41"/>
  <c r="H108" i="41"/>
  <c r="M108" i="41" s="1"/>
  <c r="D108" i="41"/>
  <c r="A108" i="41"/>
  <c r="B108" i="41" s="1"/>
  <c r="H107" i="41"/>
  <c r="D107" i="41"/>
  <c r="A107" i="41"/>
  <c r="B107" i="41" s="1"/>
  <c r="AD106" i="41"/>
  <c r="Z106" i="41"/>
  <c r="V106" i="41"/>
  <c r="R106" i="41"/>
  <c r="P106" i="41"/>
  <c r="N106" i="41"/>
  <c r="A106" i="41"/>
  <c r="H105" i="41"/>
  <c r="M105" i="41" s="1"/>
  <c r="B105" i="41"/>
  <c r="A105" i="41"/>
  <c r="H104" i="41"/>
  <c r="M104" i="41" s="1"/>
  <c r="D104" i="41"/>
  <c r="B104" i="41"/>
  <c r="A104" i="41"/>
  <c r="H103" i="41"/>
  <c r="M103" i="41" s="1"/>
  <c r="D103" i="41"/>
  <c r="B103" i="41"/>
  <c r="A103" i="41"/>
  <c r="H102" i="41"/>
  <c r="M102" i="41" s="1"/>
  <c r="D102" i="41"/>
  <c r="B102" i="41"/>
  <c r="A102" i="41"/>
  <c r="H101" i="41"/>
  <c r="M101" i="41" s="1"/>
  <c r="D101" i="41"/>
  <c r="A101" i="41"/>
  <c r="B101" i="41" s="1"/>
  <c r="H100" i="41"/>
  <c r="M100" i="41" s="1"/>
  <c r="D100" i="41"/>
  <c r="A100" i="41"/>
  <c r="B100" i="41" s="1"/>
  <c r="H99" i="41"/>
  <c r="M99" i="41" s="1"/>
  <c r="D99" i="41"/>
  <c r="A99" i="41"/>
  <c r="B99" i="41" s="1"/>
  <c r="D98" i="41"/>
  <c r="M98" i="41" s="1"/>
  <c r="A98" i="41"/>
  <c r="H98" i="41" s="1"/>
  <c r="D97" i="41"/>
  <c r="A97" i="41"/>
  <c r="H96" i="41"/>
  <c r="M96" i="41" s="1"/>
  <c r="D96" i="41"/>
  <c r="B96" i="41"/>
  <c r="A96" i="41"/>
  <c r="D95" i="41"/>
  <c r="A95" i="41"/>
  <c r="H95" i="41" s="1"/>
  <c r="M95" i="41" s="1"/>
  <c r="D94" i="41"/>
  <c r="A94" i="41"/>
  <c r="H94" i="41" s="1"/>
  <c r="M94" i="41" s="1"/>
  <c r="H93" i="41"/>
  <c r="D93" i="41"/>
  <c r="B93" i="41"/>
  <c r="A93" i="41"/>
  <c r="H92" i="41"/>
  <c r="M92" i="41" s="1"/>
  <c r="D92" i="41"/>
  <c r="B92" i="41"/>
  <c r="A92" i="41"/>
  <c r="D91" i="41"/>
  <c r="A91" i="41"/>
  <c r="H91" i="41" s="1"/>
  <c r="D90" i="41"/>
  <c r="A90" i="41"/>
  <c r="H89" i="41"/>
  <c r="M89" i="41" s="1"/>
  <c r="D89" i="41"/>
  <c r="B89" i="41"/>
  <c r="A89" i="41"/>
  <c r="H88" i="41"/>
  <c r="D88" i="41"/>
  <c r="B88" i="41"/>
  <c r="A88" i="41"/>
  <c r="D87" i="41"/>
  <c r="A87" i="41"/>
  <c r="H87" i="41" s="1"/>
  <c r="M87" i="41" s="1"/>
  <c r="H86" i="41"/>
  <c r="M86" i="41" s="1"/>
  <c r="D86" i="41"/>
  <c r="A86" i="41"/>
  <c r="B86" i="41" s="1"/>
  <c r="H85" i="41"/>
  <c r="M85" i="41" s="1"/>
  <c r="D85" i="41"/>
  <c r="B85" i="41"/>
  <c r="A85" i="41"/>
  <c r="D84" i="41"/>
  <c r="B84" i="41"/>
  <c r="A84" i="41"/>
  <c r="H84" i="41" s="1"/>
  <c r="M84" i="41" s="1"/>
  <c r="D83" i="41"/>
  <c r="A83" i="41"/>
  <c r="D82" i="41"/>
  <c r="A82" i="41"/>
  <c r="H81" i="41"/>
  <c r="M81" i="41" s="1"/>
  <c r="D81" i="41"/>
  <c r="A81" i="41"/>
  <c r="B81" i="41" s="1"/>
  <c r="D80" i="41"/>
  <c r="A80" i="41"/>
  <c r="H80" i="41" s="1"/>
  <c r="M80" i="41" s="1"/>
  <c r="K79" i="41"/>
  <c r="J79" i="41"/>
  <c r="D79" i="41"/>
  <c r="A79" i="41"/>
  <c r="K78" i="41"/>
  <c r="D78" i="41"/>
  <c r="J78" i="41" s="1"/>
  <c r="A78" i="41"/>
  <c r="AD77" i="41"/>
  <c r="Z77" i="41"/>
  <c r="N77" i="41"/>
  <c r="P77" i="41" s="1"/>
  <c r="R77" i="41" s="1"/>
  <c r="A77" i="41"/>
  <c r="H76" i="41"/>
  <c r="M76" i="41" s="1"/>
  <c r="B76" i="41"/>
  <c r="A76" i="41"/>
  <c r="H75" i="41"/>
  <c r="M75" i="41" s="1"/>
  <c r="D75" i="41"/>
  <c r="B75" i="41"/>
  <c r="A75" i="41"/>
  <c r="H74" i="41"/>
  <c r="M74" i="41" s="1"/>
  <c r="D74" i="41"/>
  <c r="B74" i="41"/>
  <c r="A74" i="41"/>
  <c r="H73" i="41"/>
  <c r="M73" i="41" s="1"/>
  <c r="D73" i="41"/>
  <c r="B73" i="41"/>
  <c r="A73" i="41"/>
  <c r="D72" i="41"/>
  <c r="A72" i="41"/>
  <c r="H72" i="41" s="1"/>
  <c r="M72" i="41" s="1"/>
  <c r="D71" i="41"/>
  <c r="A71" i="41"/>
  <c r="H71" i="41" s="1"/>
  <c r="M71" i="41" s="1"/>
  <c r="D70" i="41"/>
  <c r="A70" i="41"/>
  <c r="H69" i="41"/>
  <c r="M69" i="41" s="1"/>
  <c r="D69" i="41"/>
  <c r="A69" i="41"/>
  <c r="B69" i="41" s="1"/>
  <c r="D68" i="41"/>
  <c r="A68" i="41"/>
  <c r="B68" i="41" s="1"/>
  <c r="D67" i="41"/>
  <c r="B67" i="41"/>
  <c r="A67" i="41"/>
  <c r="H67" i="41" s="1"/>
  <c r="M67" i="41" s="1"/>
  <c r="H66" i="41"/>
  <c r="M66" i="41" s="1"/>
  <c r="D66" i="41"/>
  <c r="B66" i="41"/>
  <c r="A66" i="41"/>
  <c r="H65" i="41"/>
  <c r="D65" i="41"/>
  <c r="B65" i="41"/>
  <c r="A65" i="41"/>
  <c r="D64" i="41"/>
  <c r="A64" i="41"/>
  <c r="H64" i="41" s="1"/>
  <c r="M64" i="41" s="1"/>
  <c r="D63" i="41"/>
  <c r="A63" i="41"/>
  <c r="H62" i="41"/>
  <c r="M62" i="41" s="1"/>
  <c r="D62" i="41"/>
  <c r="B62" i="41"/>
  <c r="A62" i="41"/>
  <c r="H61" i="41"/>
  <c r="D61" i="41"/>
  <c r="B61" i="41"/>
  <c r="A61" i="41"/>
  <c r="D60" i="41"/>
  <c r="A60" i="41"/>
  <c r="H59" i="41"/>
  <c r="M59" i="41" s="1"/>
  <c r="D59" i="41"/>
  <c r="A59" i="41"/>
  <c r="B59" i="41" s="1"/>
  <c r="D58" i="41"/>
  <c r="A58" i="41"/>
  <c r="B58" i="41" s="1"/>
  <c r="M57" i="41"/>
  <c r="D57" i="41"/>
  <c r="A57" i="41"/>
  <c r="H57" i="41" s="1"/>
  <c r="D56" i="41"/>
  <c r="A56" i="41"/>
  <c r="D55" i="41"/>
  <c r="A55" i="41"/>
  <c r="H55" i="41" s="1"/>
  <c r="M55" i="41" s="1"/>
  <c r="H54" i="41"/>
  <c r="M54" i="41" s="1"/>
  <c r="D54" i="41"/>
  <c r="B54" i="41"/>
  <c r="A54" i="41"/>
  <c r="D53" i="41"/>
  <c r="A53" i="41"/>
  <c r="H52" i="41"/>
  <c r="M52" i="41" s="1"/>
  <c r="D52" i="41"/>
  <c r="B52" i="41"/>
  <c r="A52" i="41"/>
  <c r="H51" i="41"/>
  <c r="M51" i="41" s="1"/>
  <c r="D51" i="41"/>
  <c r="B51" i="41"/>
  <c r="A51" i="41"/>
  <c r="D50" i="41"/>
  <c r="A50" i="41"/>
  <c r="H50" i="41" s="1"/>
  <c r="M50" i="41" s="1"/>
  <c r="H49" i="41"/>
  <c r="M49" i="41" s="1"/>
  <c r="D49" i="41"/>
  <c r="A49" i="41"/>
  <c r="B49" i="41" s="1"/>
  <c r="K48" i="41"/>
  <c r="J48" i="41"/>
  <c r="D48" i="41"/>
  <c r="A48" i="41"/>
  <c r="K47" i="41"/>
  <c r="D47" i="41"/>
  <c r="J47" i="41" s="1"/>
  <c r="A47" i="41"/>
  <c r="AD46" i="41"/>
  <c r="Z46" i="41"/>
  <c r="N46" i="41"/>
  <c r="P46" i="41" s="1"/>
  <c r="R46" i="41" s="1"/>
  <c r="A46" i="41"/>
  <c r="H44" i="41"/>
  <c r="M44" i="41" s="1"/>
  <c r="B44" i="41"/>
  <c r="H43" i="41"/>
  <c r="M43" i="41" s="1"/>
  <c r="D43" i="41"/>
  <c r="B43" i="41"/>
  <c r="A43" i="41"/>
  <c r="H42" i="41"/>
  <c r="M42" i="41" s="1"/>
  <c r="D42" i="41"/>
  <c r="A42" i="41"/>
  <c r="B42" i="41" s="1"/>
  <c r="H41" i="41"/>
  <c r="M41" i="41" s="1"/>
  <c r="D41" i="41"/>
  <c r="A41" i="41"/>
  <c r="B41" i="41" s="1"/>
  <c r="AD40" i="41"/>
  <c r="Z40" i="41"/>
  <c r="N40" i="41"/>
  <c r="P40" i="41" s="1"/>
  <c r="A40" i="41"/>
  <c r="H36" i="41"/>
  <c r="M36" i="41" s="1"/>
  <c r="D36" i="41"/>
  <c r="B36" i="41"/>
  <c r="A36" i="41"/>
  <c r="AD35" i="41"/>
  <c r="Z35" i="41"/>
  <c r="V35" i="41"/>
  <c r="P35" i="41"/>
  <c r="R35" i="41" s="1"/>
  <c r="M32" i="41"/>
  <c r="H32" i="41"/>
  <c r="D32" i="41"/>
  <c r="B32" i="41"/>
  <c r="A32" i="41"/>
  <c r="Z31" i="41"/>
  <c r="P31" i="41"/>
  <c r="AD31" i="41" s="1"/>
  <c r="H28" i="41"/>
  <c r="M28" i="41" s="1"/>
  <c r="D28" i="41"/>
  <c r="B28" i="41"/>
  <c r="A28" i="41"/>
  <c r="AD27" i="41"/>
  <c r="Z27" i="41"/>
  <c r="P27" i="41"/>
  <c r="V27" i="41" s="1"/>
  <c r="M24" i="41"/>
  <c r="K24" i="41"/>
  <c r="J24" i="41"/>
  <c r="H24" i="41"/>
  <c r="D24" i="41"/>
  <c r="B24" i="41"/>
  <c r="A24" i="41"/>
  <c r="AD23" i="41"/>
  <c r="Z23" i="41"/>
  <c r="V23" i="41"/>
  <c r="R23" i="41"/>
  <c r="P23" i="41"/>
  <c r="H20" i="41"/>
  <c r="M20" i="41" s="1"/>
  <c r="B20" i="41"/>
  <c r="H19" i="41"/>
  <c r="D19" i="41"/>
  <c r="A19" i="41"/>
  <c r="B19" i="41" s="1"/>
  <c r="D18" i="41"/>
  <c r="A18" i="41"/>
  <c r="H18" i="41" s="1"/>
  <c r="D17" i="41"/>
  <c r="B17" i="41"/>
  <c r="A17" i="41"/>
  <c r="H17" i="41" s="1"/>
  <c r="M17" i="41" s="1"/>
  <c r="K16" i="41"/>
  <c r="J16" i="41"/>
  <c r="H16" i="41"/>
  <c r="M16" i="41" s="1"/>
  <c r="D16" i="41"/>
  <c r="A16" i="41"/>
  <c r="B16" i="41" s="1"/>
  <c r="AD15" i="41"/>
  <c r="Z15" i="41"/>
  <c r="P15" i="41"/>
  <c r="V15" i="41" s="1"/>
  <c r="A15" i="41"/>
  <c r="H13" i="41"/>
  <c r="M13" i="41" s="1"/>
  <c r="B13" i="41"/>
  <c r="D12" i="41"/>
  <c r="A12" i="41"/>
  <c r="H12" i="41" s="1"/>
  <c r="M12" i="41" s="1"/>
  <c r="D11" i="41"/>
  <c r="M11" i="41" s="1"/>
  <c r="B11" i="41"/>
  <c r="A11" i="41"/>
  <c r="D10" i="41"/>
  <c r="A10" i="41"/>
  <c r="B10" i="41" s="1"/>
  <c r="D9" i="41"/>
  <c r="A9" i="41"/>
  <c r="H8" i="41"/>
  <c r="M8" i="41" s="1"/>
  <c r="D8" i="41"/>
  <c r="A8" i="41"/>
  <c r="B8" i="41" s="1"/>
  <c r="H7" i="41"/>
  <c r="M7" i="41" s="1"/>
  <c r="D7" i="41"/>
  <c r="A7" i="41"/>
  <c r="B7" i="41" s="1"/>
  <c r="M6" i="41"/>
  <c r="H6" i="41"/>
  <c r="D6" i="41"/>
  <c r="K6" i="41" s="1"/>
  <c r="B6" i="41"/>
  <c r="A6" i="41"/>
  <c r="H330" i="40"/>
  <c r="M330" i="40" s="1"/>
  <c r="D330" i="40"/>
  <c r="A330" i="40"/>
  <c r="B330" i="40" s="1"/>
  <c r="H329" i="40"/>
  <c r="D329" i="40"/>
  <c r="B329" i="40"/>
  <c r="A329" i="40"/>
  <c r="D328" i="40"/>
  <c r="B328" i="40"/>
  <c r="A328" i="40"/>
  <c r="H328" i="40" s="1"/>
  <c r="M328" i="40" s="1"/>
  <c r="D327" i="40"/>
  <c r="A327" i="40"/>
  <c r="H327" i="40" s="1"/>
  <c r="M327" i="40" s="1"/>
  <c r="H326" i="40"/>
  <c r="M326" i="40" s="1"/>
  <c r="D326" i="40"/>
  <c r="A326" i="40"/>
  <c r="B326" i="40" s="1"/>
  <c r="Z325" i="40"/>
  <c r="V325" i="40"/>
  <c r="R325" i="40"/>
  <c r="P325" i="40"/>
  <c r="AD325" i="40" s="1"/>
  <c r="N325" i="40"/>
  <c r="A325" i="40"/>
  <c r="H322" i="40"/>
  <c r="M322" i="40" s="1"/>
  <c r="D322" i="40"/>
  <c r="B322" i="40"/>
  <c r="A322" i="40"/>
  <c r="H321" i="40"/>
  <c r="M321" i="40" s="1"/>
  <c r="D321" i="40"/>
  <c r="B321" i="40"/>
  <c r="A321" i="40"/>
  <c r="H320" i="40"/>
  <c r="M320" i="40" s="1"/>
  <c r="D320" i="40"/>
  <c r="A320" i="40"/>
  <c r="B320" i="40" s="1"/>
  <c r="H319" i="40"/>
  <c r="M319" i="40" s="1"/>
  <c r="D319" i="40"/>
  <c r="B319" i="40"/>
  <c r="A319" i="40"/>
  <c r="D318" i="40"/>
  <c r="B318" i="40"/>
  <c r="A318" i="40"/>
  <c r="H318" i="40" s="1"/>
  <c r="M318" i="40" s="1"/>
  <c r="D317" i="40"/>
  <c r="A317" i="40"/>
  <c r="H317" i="40" s="1"/>
  <c r="M317" i="40" s="1"/>
  <c r="H316" i="40"/>
  <c r="M316" i="40" s="1"/>
  <c r="D316" i="40"/>
  <c r="A316" i="40"/>
  <c r="B316" i="40" s="1"/>
  <c r="D315" i="40"/>
  <c r="A315" i="40"/>
  <c r="B315" i="40" s="1"/>
  <c r="D314" i="40"/>
  <c r="K314" i="40" s="1"/>
  <c r="B314" i="40"/>
  <c r="A314" i="40"/>
  <c r="H314" i="40" s="1"/>
  <c r="M314" i="40" s="1"/>
  <c r="D313" i="40"/>
  <c r="A313" i="40"/>
  <c r="AD312" i="40"/>
  <c r="Z312" i="40"/>
  <c r="N312" i="40"/>
  <c r="P312" i="40" s="1"/>
  <c r="A312" i="40"/>
  <c r="M309" i="40"/>
  <c r="D309" i="40"/>
  <c r="A309" i="40"/>
  <c r="H308" i="40"/>
  <c r="M308" i="40" s="1"/>
  <c r="D308" i="40"/>
  <c r="B308" i="40"/>
  <c r="A308" i="40"/>
  <c r="D307" i="40"/>
  <c r="A307" i="40"/>
  <c r="D306" i="40"/>
  <c r="A306" i="40"/>
  <c r="H306" i="40" s="1"/>
  <c r="M306" i="40" s="1"/>
  <c r="H305" i="40"/>
  <c r="D305" i="40"/>
  <c r="M305" i="40" s="1"/>
  <c r="A305" i="40"/>
  <c r="B305" i="40" s="1"/>
  <c r="D304" i="40"/>
  <c r="B304" i="40"/>
  <c r="A304" i="40"/>
  <c r="H304" i="40" s="1"/>
  <c r="M304" i="40" s="1"/>
  <c r="D303" i="40"/>
  <c r="A303" i="40"/>
  <c r="H302" i="40"/>
  <c r="M302" i="40" s="1"/>
  <c r="D302" i="40"/>
  <c r="A302" i="40"/>
  <c r="B302" i="40" s="1"/>
  <c r="H301" i="40"/>
  <c r="D301" i="40"/>
  <c r="B301" i="40"/>
  <c r="A301" i="40"/>
  <c r="D300" i="40"/>
  <c r="B300" i="40"/>
  <c r="A300" i="40"/>
  <c r="H300" i="40" s="1"/>
  <c r="M300" i="40" s="1"/>
  <c r="D299" i="40"/>
  <c r="K299" i="40" s="1"/>
  <c r="B299" i="40"/>
  <c r="A299" i="40"/>
  <c r="H299" i="40" s="1"/>
  <c r="M299" i="40" s="1"/>
  <c r="D298" i="40"/>
  <c r="K298" i="40" s="1"/>
  <c r="B298" i="40"/>
  <c r="A298" i="40"/>
  <c r="H298" i="40" s="1"/>
  <c r="M298" i="40" s="1"/>
  <c r="AD297" i="40"/>
  <c r="Z297" i="40"/>
  <c r="N297" i="40"/>
  <c r="P297" i="40" s="1"/>
  <c r="A297" i="40"/>
  <c r="H295" i="40"/>
  <c r="M295" i="40" s="1"/>
  <c r="B295" i="40"/>
  <c r="A295" i="40"/>
  <c r="H294" i="40"/>
  <c r="M294" i="40" s="1"/>
  <c r="D294" i="40"/>
  <c r="B294" i="40"/>
  <c r="A294" i="40"/>
  <c r="D293" i="40"/>
  <c r="A293" i="40"/>
  <c r="H293" i="40" s="1"/>
  <c r="M293" i="40" s="1"/>
  <c r="D292" i="40"/>
  <c r="A292" i="40"/>
  <c r="H292" i="40" s="1"/>
  <c r="M292" i="40" s="1"/>
  <c r="K291" i="40"/>
  <c r="J291" i="40"/>
  <c r="D291" i="40"/>
  <c r="A291" i="40"/>
  <c r="H291" i="40" s="1"/>
  <c r="M291" i="40" s="1"/>
  <c r="H290" i="40"/>
  <c r="M290" i="40" s="1"/>
  <c r="D290" i="40"/>
  <c r="A290" i="40"/>
  <c r="B290" i="40" s="1"/>
  <c r="D289" i="40"/>
  <c r="A289" i="40"/>
  <c r="D288" i="40"/>
  <c r="A288" i="40"/>
  <c r="H287" i="40"/>
  <c r="M287" i="40" s="1"/>
  <c r="D287" i="40"/>
  <c r="A287" i="40"/>
  <c r="B287" i="40" s="1"/>
  <c r="H286" i="40"/>
  <c r="M286" i="40" s="1"/>
  <c r="D286" i="40"/>
  <c r="B286" i="40"/>
  <c r="A286" i="40"/>
  <c r="D285" i="40"/>
  <c r="B285" i="40"/>
  <c r="A285" i="40"/>
  <c r="H285" i="40" s="1"/>
  <c r="M285" i="40" s="1"/>
  <c r="D284" i="40"/>
  <c r="A284" i="40"/>
  <c r="H284" i="40" s="1"/>
  <c r="M284" i="40" s="1"/>
  <c r="M283" i="40"/>
  <c r="K283" i="40"/>
  <c r="J283" i="40"/>
  <c r="D283" i="40"/>
  <c r="A283" i="40"/>
  <c r="H283" i="40" s="1"/>
  <c r="K282" i="40"/>
  <c r="J282" i="40"/>
  <c r="D282" i="40"/>
  <c r="A282" i="40"/>
  <c r="H282" i="40" s="1"/>
  <c r="M282" i="40" s="1"/>
  <c r="V281" i="40"/>
  <c r="N281" i="40"/>
  <c r="P281" i="40" s="1"/>
  <c r="A281" i="40"/>
  <c r="H280" i="40"/>
  <c r="M280" i="40" s="1"/>
  <c r="B280" i="40"/>
  <c r="A280" i="40"/>
  <c r="H279" i="40"/>
  <c r="M279" i="40" s="1"/>
  <c r="B279" i="40"/>
  <c r="A279" i="40"/>
  <c r="H278" i="40"/>
  <c r="M278" i="40" s="1"/>
  <c r="D278" i="40"/>
  <c r="B278" i="40"/>
  <c r="A278" i="40"/>
  <c r="H277" i="40"/>
  <c r="M277" i="40" s="1"/>
  <c r="D277" i="40"/>
  <c r="B277" i="40"/>
  <c r="H276" i="40"/>
  <c r="M276" i="40" s="1"/>
  <c r="D276" i="40"/>
  <c r="B276" i="40"/>
  <c r="A276" i="40"/>
  <c r="H275" i="40"/>
  <c r="M275" i="40" s="1"/>
  <c r="D275" i="40"/>
  <c r="A275" i="40"/>
  <c r="B275" i="40" s="1"/>
  <c r="H274" i="40"/>
  <c r="M274" i="40" s="1"/>
  <c r="D274" i="40"/>
  <c r="B274" i="40"/>
  <c r="A274" i="40"/>
  <c r="D273" i="40"/>
  <c r="M273" i="40" s="1"/>
  <c r="A273" i="40"/>
  <c r="B273" i="40" s="1"/>
  <c r="H272" i="40"/>
  <c r="M272" i="40" s="1"/>
  <c r="D272" i="40"/>
  <c r="A272" i="40"/>
  <c r="B272" i="40" s="1"/>
  <c r="H271" i="40"/>
  <c r="D271" i="40"/>
  <c r="B271" i="40"/>
  <c r="A271" i="40"/>
  <c r="D270" i="40"/>
  <c r="B270" i="40"/>
  <c r="A270" i="40"/>
  <c r="H270" i="40" s="1"/>
  <c r="M270" i="40" s="1"/>
  <c r="D269" i="40"/>
  <c r="A269" i="40"/>
  <c r="H269" i="40" s="1"/>
  <c r="M269" i="40" s="1"/>
  <c r="H268" i="40"/>
  <c r="M268" i="40" s="1"/>
  <c r="D268" i="40"/>
  <c r="A268" i="40"/>
  <c r="B268" i="40" s="1"/>
  <c r="D267" i="40"/>
  <c r="A267" i="40"/>
  <c r="D266" i="40"/>
  <c r="A266" i="40"/>
  <c r="H265" i="40"/>
  <c r="M265" i="40" s="1"/>
  <c r="D265" i="40"/>
  <c r="A265" i="40"/>
  <c r="B265" i="40" s="1"/>
  <c r="H264" i="40"/>
  <c r="M264" i="40" s="1"/>
  <c r="D264" i="40"/>
  <c r="B264" i="40"/>
  <c r="A264" i="40"/>
  <c r="D263" i="40"/>
  <c r="B263" i="40"/>
  <c r="A263" i="40"/>
  <c r="H263" i="40" s="1"/>
  <c r="M263" i="40" s="1"/>
  <c r="M262" i="40"/>
  <c r="D262" i="40"/>
  <c r="A262" i="40"/>
  <c r="H262" i="40" s="1"/>
  <c r="M261" i="40"/>
  <c r="H261" i="40"/>
  <c r="D261" i="40"/>
  <c r="B261" i="40"/>
  <c r="A261" i="40"/>
  <c r="D260" i="40"/>
  <c r="A260" i="40"/>
  <c r="H260" i="40" s="1"/>
  <c r="M260" i="40" s="1"/>
  <c r="D259" i="40"/>
  <c r="A259" i="40"/>
  <c r="H258" i="40"/>
  <c r="M258" i="40" s="1"/>
  <c r="D258" i="40"/>
  <c r="A258" i="40"/>
  <c r="B258" i="40" s="1"/>
  <c r="H257" i="40"/>
  <c r="M257" i="40" s="1"/>
  <c r="D257" i="40"/>
  <c r="B257" i="40"/>
  <c r="A257" i="40"/>
  <c r="J256" i="40"/>
  <c r="H256" i="40"/>
  <c r="M256" i="40" s="1"/>
  <c r="D256" i="40"/>
  <c r="K256" i="40" s="1"/>
  <c r="B256" i="40"/>
  <c r="A256" i="40"/>
  <c r="H255" i="40"/>
  <c r="D255" i="40"/>
  <c r="B255" i="40"/>
  <c r="A255" i="40"/>
  <c r="AD254" i="40"/>
  <c r="Z254" i="40"/>
  <c r="N254" i="40"/>
  <c r="P254" i="40" s="1"/>
  <c r="V254" i="40" s="1"/>
  <c r="A254" i="40"/>
  <c r="H253" i="40"/>
  <c r="M253" i="40" s="1"/>
  <c r="B253" i="40"/>
  <c r="A253" i="40"/>
  <c r="H252" i="40"/>
  <c r="M252" i="40" s="1"/>
  <c r="D252" i="40"/>
  <c r="B252" i="40"/>
  <c r="A252" i="40"/>
  <c r="H251" i="40"/>
  <c r="M251" i="40" s="1"/>
  <c r="D251" i="40"/>
  <c r="B251" i="40"/>
  <c r="A251" i="40"/>
  <c r="H250" i="40"/>
  <c r="M250" i="40" s="1"/>
  <c r="D250" i="40"/>
  <c r="B250" i="40"/>
  <c r="A250" i="40"/>
  <c r="D249" i="40"/>
  <c r="A249" i="40"/>
  <c r="H249" i="40" s="1"/>
  <c r="M249" i="40" s="1"/>
  <c r="M248" i="40"/>
  <c r="H248" i="40"/>
  <c r="D248" i="40"/>
  <c r="B248" i="40"/>
  <c r="A248" i="40"/>
  <c r="D247" i="40"/>
  <c r="A247" i="40"/>
  <c r="H247" i="40" s="1"/>
  <c r="M247" i="40" s="1"/>
  <c r="D246" i="40"/>
  <c r="A246" i="40"/>
  <c r="H245" i="40"/>
  <c r="M245" i="40" s="1"/>
  <c r="D245" i="40"/>
  <c r="A245" i="40"/>
  <c r="B245" i="40" s="1"/>
  <c r="H244" i="40"/>
  <c r="D244" i="40"/>
  <c r="B244" i="40"/>
  <c r="A244" i="40"/>
  <c r="D243" i="40"/>
  <c r="B243" i="40"/>
  <c r="A243" i="40"/>
  <c r="H243" i="40" s="1"/>
  <c r="M243" i="40" s="1"/>
  <c r="H242" i="40"/>
  <c r="M242" i="40" s="1"/>
  <c r="D242" i="40"/>
  <c r="A242" i="40"/>
  <c r="B242" i="40" s="1"/>
  <c r="H241" i="40"/>
  <c r="D241" i="40"/>
  <c r="A241" i="40"/>
  <c r="B241" i="40" s="1"/>
  <c r="D240" i="40"/>
  <c r="A240" i="40"/>
  <c r="H240" i="40" s="1"/>
  <c r="D239" i="40"/>
  <c r="A239" i="40"/>
  <c r="AD238" i="40"/>
  <c r="Z238" i="40"/>
  <c r="P238" i="40"/>
  <c r="V238" i="40" s="1"/>
  <c r="A238" i="40"/>
  <c r="H237" i="40"/>
  <c r="M237" i="40" s="1"/>
  <c r="B237" i="40"/>
  <c r="A237" i="40"/>
  <c r="H236" i="40"/>
  <c r="M236" i="40" s="1"/>
  <c r="D236" i="40"/>
  <c r="B236" i="40"/>
  <c r="A236" i="40"/>
  <c r="H235" i="40"/>
  <c r="M235" i="40" s="1"/>
  <c r="D235" i="40"/>
  <c r="B235" i="40"/>
  <c r="A235" i="40"/>
  <c r="H234" i="40"/>
  <c r="M234" i="40" s="1"/>
  <c r="D234" i="40"/>
  <c r="B234" i="40"/>
  <c r="A234" i="40"/>
  <c r="D233" i="40"/>
  <c r="B233" i="40"/>
  <c r="A233" i="40"/>
  <c r="H233" i="40" s="1"/>
  <c r="D232" i="40"/>
  <c r="A232" i="40"/>
  <c r="H231" i="40"/>
  <c r="M231" i="40" s="1"/>
  <c r="D231" i="40"/>
  <c r="A231" i="40"/>
  <c r="B231" i="40" s="1"/>
  <c r="D230" i="40"/>
  <c r="M230" i="40" s="1"/>
  <c r="A230" i="40"/>
  <c r="B230" i="40" s="1"/>
  <c r="D229" i="40"/>
  <c r="A229" i="40"/>
  <c r="H228" i="40"/>
  <c r="M228" i="40" s="1"/>
  <c r="D228" i="40"/>
  <c r="A228" i="40"/>
  <c r="B228" i="40" s="1"/>
  <c r="H227" i="40"/>
  <c r="M227" i="40" s="1"/>
  <c r="D227" i="40"/>
  <c r="B227" i="40"/>
  <c r="A227" i="40"/>
  <c r="D226" i="40"/>
  <c r="B226" i="40"/>
  <c r="A226" i="40"/>
  <c r="H226" i="40" s="1"/>
  <c r="M226" i="40" s="1"/>
  <c r="H225" i="40"/>
  <c r="M225" i="40" s="1"/>
  <c r="D225" i="40"/>
  <c r="A225" i="40"/>
  <c r="B225" i="40" s="1"/>
  <c r="H224" i="40"/>
  <c r="M224" i="40" s="1"/>
  <c r="D224" i="40"/>
  <c r="A224" i="40"/>
  <c r="B224" i="40" s="1"/>
  <c r="D223" i="40"/>
  <c r="A223" i="40"/>
  <c r="H223" i="40" s="1"/>
  <c r="M223" i="40" s="1"/>
  <c r="D222" i="40"/>
  <c r="A222" i="40"/>
  <c r="H221" i="40"/>
  <c r="M221" i="40" s="1"/>
  <c r="D221" i="40"/>
  <c r="A221" i="40"/>
  <c r="B221" i="40" s="1"/>
  <c r="H220" i="40"/>
  <c r="D220" i="40"/>
  <c r="B220" i="40"/>
  <c r="A220" i="40"/>
  <c r="D219" i="40"/>
  <c r="B219" i="40"/>
  <c r="A219" i="40"/>
  <c r="H219" i="40" s="1"/>
  <c r="M219" i="40" s="1"/>
  <c r="D218" i="40"/>
  <c r="A218" i="40"/>
  <c r="H218" i="40" s="1"/>
  <c r="M218" i="40" s="1"/>
  <c r="H217" i="40"/>
  <c r="M217" i="40" s="1"/>
  <c r="D217" i="40"/>
  <c r="B217" i="40"/>
  <c r="A217" i="40"/>
  <c r="D216" i="40"/>
  <c r="A216" i="40"/>
  <c r="H216" i="40" s="1"/>
  <c r="D215" i="40"/>
  <c r="A215" i="40"/>
  <c r="H214" i="40"/>
  <c r="M214" i="40" s="1"/>
  <c r="D214" i="40"/>
  <c r="A214" i="40"/>
  <c r="B214" i="40" s="1"/>
  <c r="K213" i="40"/>
  <c r="J213" i="40"/>
  <c r="H213" i="40"/>
  <c r="M213" i="40" s="1"/>
  <c r="D213" i="40"/>
  <c r="A213" i="40"/>
  <c r="B213" i="40" s="1"/>
  <c r="K212" i="40"/>
  <c r="J212" i="40"/>
  <c r="H212" i="40"/>
  <c r="M212" i="40" s="1"/>
  <c r="D212" i="40"/>
  <c r="A212" i="40"/>
  <c r="B212" i="40" s="1"/>
  <c r="AD211" i="40"/>
  <c r="Z211" i="40"/>
  <c r="V211" i="40"/>
  <c r="R211" i="40"/>
  <c r="N211" i="40"/>
  <c r="P211" i="40" s="1"/>
  <c r="A211" i="40"/>
  <c r="H208" i="40"/>
  <c r="M208" i="40" s="1"/>
  <c r="D208" i="40"/>
  <c r="B208" i="40"/>
  <c r="A208" i="40"/>
  <c r="H207" i="40"/>
  <c r="M207" i="40" s="1"/>
  <c r="D207" i="40"/>
  <c r="B207" i="40"/>
  <c r="A207" i="40"/>
  <c r="H206" i="40"/>
  <c r="M206" i="40" s="1"/>
  <c r="D206" i="40"/>
  <c r="B206" i="40"/>
  <c r="A206" i="40"/>
  <c r="H205" i="40"/>
  <c r="D205" i="40"/>
  <c r="B205" i="40"/>
  <c r="A205" i="40"/>
  <c r="D204" i="40"/>
  <c r="A204" i="40"/>
  <c r="H204" i="40" s="1"/>
  <c r="M204" i="40" s="1"/>
  <c r="D203" i="40"/>
  <c r="A203" i="40"/>
  <c r="H202" i="40"/>
  <c r="M202" i="40" s="1"/>
  <c r="D202" i="40"/>
  <c r="A202" i="40"/>
  <c r="B202" i="40" s="1"/>
  <c r="H201" i="40"/>
  <c r="M201" i="40" s="1"/>
  <c r="D201" i="40"/>
  <c r="B201" i="40"/>
  <c r="A201" i="40"/>
  <c r="D200" i="40"/>
  <c r="A200" i="40"/>
  <c r="H200" i="40" s="1"/>
  <c r="M200" i="40" s="1"/>
  <c r="H199" i="40"/>
  <c r="M199" i="40" s="1"/>
  <c r="D199" i="40"/>
  <c r="A199" i="40"/>
  <c r="B199" i="40" s="1"/>
  <c r="H198" i="40"/>
  <c r="M198" i="40" s="1"/>
  <c r="D198" i="40"/>
  <c r="A198" i="40"/>
  <c r="B198" i="40" s="1"/>
  <c r="D197" i="40"/>
  <c r="A197" i="40"/>
  <c r="H197" i="40" s="1"/>
  <c r="M197" i="40" s="1"/>
  <c r="D196" i="40"/>
  <c r="A196" i="40"/>
  <c r="H195" i="40"/>
  <c r="M195" i="40" s="1"/>
  <c r="D195" i="40"/>
  <c r="A195" i="40"/>
  <c r="B195" i="40" s="1"/>
  <c r="D194" i="40"/>
  <c r="A194" i="40"/>
  <c r="H194" i="40" s="1"/>
  <c r="M194" i="40" s="1"/>
  <c r="D193" i="40"/>
  <c r="A193" i="40"/>
  <c r="H193" i="40" s="1"/>
  <c r="M193" i="40" s="1"/>
  <c r="M192" i="40"/>
  <c r="D192" i="40"/>
  <c r="A192" i="40"/>
  <c r="H192" i="40" s="1"/>
  <c r="H191" i="40"/>
  <c r="M191" i="40" s="1"/>
  <c r="D191" i="40"/>
  <c r="B191" i="40"/>
  <c r="A191" i="40"/>
  <c r="D190" i="40"/>
  <c r="A190" i="40"/>
  <c r="H190" i="40" s="1"/>
  <c r="D189" i="40"/>
  <c r="A189" i="40"/>
  <c r="H188" i="40"/>
  <c r="M188" i="40" s="1"/>
  <c r="D188" i="40"/>
  <c r="A188" i="40"/>
  <c r="B188" i="40" s="1"/>
  <c r="H187" i="40"/>
  <c r="M187" i="40" s="1"/>
  <c r="D187" i="40"/>
  <c r="B187" i="40"/>
  <c r="A187" i="40"/>
  <c r="D186" i="40"/>
  <c r="B186" i="40"/>
  <c r="A186" i="40"/>
  <c r="H186" i="40" s="1"/>
  <c r="M186" i="40" s="1"/>
  <c r="K185" i="40"/>
  <c r="D185" i="40"/>
  <c r="J185" i="40" s="1"/>
  <c r="A185" i="40"/>
  <c r="D184" i="40"/>
  <c r="K184" i="40" s="1"/>
  <c r="B184" i="40"/>
  <c r="A184" i="40"/>
  <c r="H184" i="40" s="1"/>
  <c r="M184" i="40" s="1"/>
  <c r="AD183" i="40"/>
  <c r="Z183" i="40"/>
  <c r="N183" i="40"/>
  <c r="P183" i="40" s="1"/>
  <c r="A183" i="40"/>
  <c r="H181" i="40"/>
  <c r="M181" i="40" s="1"/>
  <c r="B181" i="40"/>
  <c r="A181" i="40"/>
  <c r="H180" i="40"/>
  <c r="M180" i="40" s="1"/>
  <c r="D180" i="40"/>
  <c r="B180" i="40"/>
  <c r="A180" i="40"/>
  <c r="H179" i="40"/>
  <c r="M179" i="40" s="1"/>
  <c r="D179" i="40"/>
  <c r="B179" i="40"/>
  <c r="A179" i="40"/>
  <c r="D178" i="40"/>
  <c r="A178" i="40"/>
  <c r="H178" i="40" s="1"/>
  <c r="M178" i="40" s="1"/>
  <c r="H177" i="40"/>
  <c r="D177" i="40"/>
  <c r="B177" i="40"/>
  <c r="A177" i="40"/>
  <c r="D176" i="40"/>
  <c r="A176" i="40"/>
  <c r="H176" i="40" s="1"/>
  <c r="M176" i="40" s="1"/>
  <c r="D175" i="40"/>
  <c r="A175" i="40"/>
  <c r="H174" i="40"/>
  <c r="D174" i="40"/>
  <c r="M174" i="40" s="1"/>
  <c r="A174" i="40"/>
  <c r="B174" i="40" s="1"/>
  <c r="H173" i="40"/>
  <c r="M173" i="40" s="1"/>
  <c r="D173" i="40"/>
  <c r="B173" i="40"/>
  <c r="A173" i="40"/>
  <c r="D172" i="40"/>
  <c r="A172" i="40"/>
  <c r="H172" i="40" s="1"/>
  <c r="M172" i="40" s="1"/>
  <c r="H171" i="40"/>
  <c r="M171" i="40" s="1"/>
  <c r="D171" i="40"/>
  <c r="A171" i="40"/>
  <c r="B171" i="40" s="1"/>
  <c r="H170" i="40"/>
  <c r="M170" i="40" s="1"/>
  <c r="D170" i="40"/>
  <c r="A170" i="40"/>
  <c r="B170" i="40" s="1"/>
  <c r="D169" i="40"/>
  <c r="A169" i="40"/>
  <c r="H169" i="40" s="1"/>
  <c r="M169" i="40" s="1"/>
  <c r="D168" i="40"/>
  <c r="A168" i="40"/>
  <c r="H167" i="40"/>
  <c r="M167" i="40" s="1"/>
  <c r="D167" i="40"/>
  <c r="A167" i="40"/>
  <c r="B167" i="40" s="1"/>
  <c r="D166" i="40"/>
  <c r="A166" i="40"/>
  <c r="H166" i="40" s="1"/>
  <c r="M166" i="40" s="1"/>
  <c r="D165" i="40"/>
  <c r="A165" i="40"/>
  <c r="H165" i="40" s="1"/>
  <c r="M165" i="40" s="1"/>
  <c r="D164" i="40"/>
  <c r="A164" i="40"/>
  <c r="H164" i="40" s="1"/>
  <c r="M164" i="40" s="1"/>
  <c r="H163" i="40"/>
  <c r="M163" i="40" s="1"/>
  <c r="D163" i="40"/>
  <c r="B163" i="40"/>
  <c r="A163" i="40"/>
  <c r="D162" i="40"/>
  <c r="A162" i="40"/>
  <c r="H162" i="40" s="1"/>
  <c r="D161" i="40"/>
  <c r="A161" i="40"/>
  <c r="H160" i="40"/>
  <c r="M160" i="40" s="1"/>
  <c r="D160" i="40"/>
  <c r="A160" i="40"/>
  <c r="B160" i="40" s="1"/>
  <c r="H159" i="40"/>
  <c r="D159" i="40"/>
  <c r="B159" i="40"/>
  <c r="A159" i="40"/>
  <c r="D158" i="40"/>
  <c r="B158" i="40"/>
  <c r="A158" i="40"/>
  <c r="H158" i="40" s="1"/>
  <c r="M158" i="40" s="1"/>
  <c r="K157" i="40"/>
  <c r="D157" i="40"/>
  <c r="J157" i="40" s="1"/>
  <c r="A157" i="40"/>
  <c r="H157" i="40" s="1"/>
  <c r="M157" i="40" s="1"/>
  <c r="D156" i="40"/>
  <c r="K156" i="40" s="1"/>
  <c r="A156" i="40"/>
  <c r="H156" i="40" s="1"/>
  <c r="M156" i="40" s="1"/>
  <c r="AD155" i="40"/>
  <c r="Z155" i="40"/>
  <c r="N155" i="40"/>
  <c r="P155" i="40" s="1"/>
  <c r="A155" i="40"/>
  <c r="H154" i="40"/>
  <c r="M154" i="40" s="1"/>
  <c r="B154" i="40"/>
  <c r="A154" i="40"/>
  <c r="H153" i="40"/>
  <c r="M153" i="40" s="1"/>
  <c r="D153" i="40"/>
  <c r="B153" i="40"/>
  <c r="A153" i="40"/>
  <c r="H152" i="40"/>
  <c r="M152" i="40" s="1"/>
  <c r="D152" i="40"/>
  <c r="B152" i="40"/>
  <c r="A152" i="40"/>
  <c r="D151" i="40"/>
  <c r="A151" i="40"/>
  <c r="H151" i="40" s="1"/>
  <c r="M151" i="40" s="1"/>
  <c r="H150" i="40"/>
  <c r="D150" i="40"/>
  <c r="M150" i="40" s="1"/>
  <c r="B150" i="40"/>
  <c r="A150" i="40"/>
  <c r="D149" i="40"/>
  <c r="A149" i="40"/>
  <c r="H149" i="40" s="1"/>
  <c r="M149" i="40" s="1"/>
  <c r="D148" i="40"/>
  <c r="A148" i="40"/>
  <c r="H147" i="40"/>
  <c r="D147" i="40"/>
  <c r="B147" i="40"/>
  <c r="A147" i="40"/>
  <c r="K146" i="40"/>
  <c r="J146" i="40"/>
  <c r="H146" i="40"/>
  <c r="M146" i="40" s="1"/>
  <c r="D146" i="40"/>
  <c r="A146" i="40"/>
  <c r="B146" i="40" s="1"/>
  <c r="H145" i="40"/>
  <c r="M145" i="40" s="1"/>
  <c r="D145" i="40"/>
  <c r="B145" i="40"/>
  <c r="A145" i="40"/>
  <c r="D144" i="40"/>
  <c r="A144" i="40"/>
  <c r="H144" i="40" s="1"/>
  <c r="M144" i="40" s="1"/>
  <c r="D143" i="40"/>
  <c r="A143" i="40"/>
  <c r="H143" i="40" s="1"/>
  <c r="M143" i="40" s="1"/>
  <c r="H142" i="40"/>
  <c r="M142" i="40" s="1"/>
  <c r="D142" i="40"/>
  <c r="B142" i="40"/>
  <c r="A142" i="40"/>
  <c r="D141" i="40"/>
  <c r="B141" i="40"/>
  <c r="A141" i="40"/>
  <c r="H141" i="40" s="1"/>
  <c r="D140" i="40"/>
  <c r="A140" i="40"/>
  <c r="K139" i="40"/>
  <c r="J139" i="40"/>
  <c r="D139" i="40"/>
  <c r="A139" i="40"/>
  <c r="AD138" i="40"/>
  <c r="Z138" i="40"/>
  <c r="V138" i="40"/>
  <c r="R138" i="40"/>
  <c r="N138" i="40"/>
  <c r="P138" i="40" s="1"/>
  <c r="A138" i="40"/>
  <c r="H137" i="40"/>
  <c r="M137" i="40" s="1"/>
  <c r="B137" i="40"/>
  <c r="A137" i="40"/>
  <c r="H136" i="40"/>
  <c r="M136" i="40" s="1"/>
  <c r="D136" i="40"/>
  <c r="B136" i="40"/>
  <c r="A136" i="40"/>
  <c r="H135" i="40"/>
  <c r="M135" i="40" s="1"/>
  <c r="D135" i="40"/>
  <c r="B135" i="40"/>
  <c r="A135" i="40"/>
  <c r="H134" i="40"/>
  <c r="M134" i="40" s="1"/>
  <c r="D134" i="40"/>
  <c r="B134" i="40"/>
  <c r="A134" i="40"/>
  <c r="H133" i="40"/>
  <c r="D133" i="40"/>
  <c r="B133" i="40"/>
  <c r="A133" i="40"/>
  <c r="D132" i="40"/>
  <c r="A132" i="40"/>
  <c r="H132" i="40" s="1"/>
  <c r="M132" i="40" s="1"/>
  <c r="H131" i="40"/>
  <c r="M131" i="40" s="1"/>
  <c r="D131" i="40"/>
  <c r="A131" i="40"/>
  <c r="B131" i="40" s="1"/>
  <c r="K130" i="40"/>
  <c r="J130" i="40"/>
  <c r="D130" i="40"/>
  <c r="A130" i="40"/>
  <c r="H130" i="40" s="1"/>
  <c r="M130" i="40" s="1"/>
  <c r="H129" i="40"/>
  <c r="D129" i="40"/>
  <c r="B129" i="40"/>
  <c r="A129" i="40"/>
  <c r="D128" i="40"/>
  <c r="B128" i="40"/>
  <c r="A128" i="40"/>
  <c r="H128" i="40" s="1"/>
  <c r="M128" i="40" s="1"/>
  <c r="D127" i="40"/>
  <c r="A127" i="40"/>
  <c r="H126" i="40"/>
  <c r="D126" i="40"/>
  <c r="M126" i="40" s="1"/>
  <c r="B126" i="40"/>
  <c r="A126" i="40"/>
  <c r="H125" i="40"/>
  <c r="D125" i="40"/>
  <c r="B125" i="40"/>
  <c r="A125" i="40"/>
  <c r="D124" i="40"/>
  <c r="B124" i="40"/>
  <c r="A124" i="40"/>
  <c r="H124" i="40" s="1"/>
  <c r="M124" i="40" s="1"/>
  <c r="K123" i="40"/>
  <c r="J123" i="40"/>
  <c r="D123" i="40"/>
  <c r="A123" i="40"/>
  <c r="H123" i="40" s="1"/>
  <c r="M123" i="40" s="1"/>
  <c r="AD122" i="40"/>
  <c r="Z122" i="40"/>
  <c r="V122" i="40"/>
  <c r="R122" i="40"/>
  <c r="N122" i="40"/>
  <c r="P122" i="40" s="1"/>
  <c r="A122" i="40"/>
  <c r="H121" i="40"/>
  <c r="M121" i="40" s="1"/>
  <c r="B121" i="40"/>
  <c r="A121" i="40"/>
  <c r="H120" i="40"/>
  <c r="M120" i="40" s="1"/>
  <c r="D120" i="40"/>
  <c r="B120" i="40"/>
  <c r="A120" i="40"/>
  <c r="H119" i="40"/>
  <c r="M119" i="40" s="1"/>
  <c r="D119" i="40"/>
  <c r="B119" i="40"/>
  <c r="A119" i="40"/>
  <c r="H118" i="40"/>
  <c r="D118" i="40"/>
  <c r="A118" i="40"/>
  <c r="B118" i="40" s="1"/>
  <c r="H117" i="40"/>
  <c r="D117" i="40"/>
  <c r="A117" i="40"/>
  <c r="B117" i="40" s="1"/>
  <c r="D116" i="40"/>
  <c r="B116" i="40"/>
  <c r="A116" i="40"/>
  <c r="H116" i="40" s="1"/>
  <c r="M116" i="40" s="1"/>
  <c r="D115" i="40"/>
  <c r="A115" i="40"/>
  <c r="K114" i="40"/>
  <c r="D114" i="40"/>
  <c r="J114" i="40" s="1"/>
  <c r="A114" i="40"/>
  <c r="H113" i="40"/>
  <c r="M113" i="40" s="1"/>
  <c r="D113" i="40"/>
  <c r="B113" i="40"/>
  <c r="A113" i="40"/>
  <c r="H112" i="40"/>
  <c r="M112" i="40" s="1"/>
  <c r="D112" i="40"/>
  <c r="B112" i="40"/>
  <c r="A112" i="40"/>
  <c r="D111" i="40"/>
  <c r="A111" i="40"/>
  <c r="H111" i="40" s="1"/>
  <c r="M111" i="40" s="1"/>
  <c r="H110" i="40"/>
  <c r="M110" i="40" s="1"/>
  <c r="D110" i="40"/>
  <c r="A110" i="40"/>
  <c r="B110" i="40" s="1"/>
  <c r="H109" i="40"/>
  <c r="M109" i="40" s="1"/>
  <c r="D109" i="40"/>
  <c r="A109" i="40"/>
  <c r="B109" i="40" s="1"/>
  <c r="D108" i="40"/>
  <c r="A108" i="40"/>
  <c r="K107" i="40"/>
  <c r="D107" i="40"/>
  <c r="J107" i="40" s="1"/>
  <c r="A107" i="40"/>
  <c r="H107" i="40" s="1"/>
  <c r="AD106" i="40"/>
  <c r="Z106" i="40"/>
  <c r="V106" i="40"/>
  <c r="R106" i="40"/>
  <c r="N106" i="40"/>
  <c r="P106" i="40" s="1"/>
  <c r="A106" i="40"/>
  <c r="H105" i="40"/>
  <c r="M105" i="40" s="1"/>
  <c r="B105" i="40"/>
  <c r="A105" i="40"/>
  <c r="H104" i="40"/>
  <c r="M104" i="40" s="1"/>
  <c r="D104" i="40"/>
  <c r="B104" i="40"/>
  <c r="A104" i="40"/>
  <c r="H103" i="40"/>
  <c r="M103" i="40" s="1"/>
  <c r="D103" i="40"/>
  <c r="B103" i="40"/>
  <c r="A103" i="40"/>
  <c r="H102" i="40"/>
  <c r="M102" i="40" s="1"/>
  <c r="D102" i="40"/>
  <c r="B102" i="40"/>
  <c r="A102" i="40"/>
  <c r="H101" i="40"/>
  <c r="M101" i="40" s="1"/>
  <c r="D101" i="40"/>
  <c r="A101" i="40"/>
  <c r="B101" i="40" s="1"/>
  <c r="D100" i="40"/>
  <c r="A100" i="40"/>
  <c r="H100" i="40" s="1"/>
  <c r="M100" i="40" s="1"/>
  <c r="D99" i="40"/>
  <c r="A99" i="40"/>
  <c r="D98" i="40"/>
  <c r="A98" i="40"/>
  <c r="H98" i="40" s="1"/>
  <c r="M98" i="40" s="1"/>
  <c r="H97" i="40"/>
  <c r="M97" i="40" s="1"/>
  <c r="D97" i="40"/>
  <c r="B97" i="40"/>
  <c r="A97" i="40"/>
  <c r="D96" i="40"/>
  <c r="A96" i="40"/>
  <c r="H96" i="40" s="1"/>
  <c r="M96" i="40" s="1"/>
  <c r="D95" i="40"/>
  <c r="A95" i="40"/>
  <c r="H94" i="40"/>
  <c r="M94" i="40" s="1"/>
  <c r="D94" i="40"/>
  <c r="B94" i="40"/>
  <c r="A94" i="40"/>
  <c r="H93" i="40"/>
  <c r="M93" i="40" s="1"/>
  <c r="D93" i="40"/>
  <c r="B93" i="40"/>
  <c r="A93" i="40"/>
  <c r="D92" i="40"/>
  <c r="A92" i="40"/>
  <c r="H92" i="40" s="1"/>
  <c r="M92" i="40" s="1"/>
  <c r="H91" i="40"/>
  <c r="D91" i="40"/>
  <c r="A91" i="40"/>
  <c r="B91" i="40" s="1"/>
  <c r="H90" i="40"/>
  <c r="M90" i="40" s="1"/>
  <c r="D90" i="40"/>
  <c r="A90" i="40"/>
  <c r="B90" i="40" s="1"/>
  <c r="D89" i="40"/>
  <c r="B89" i="40"/>
  <c r="A89" i="40"/>
  <c r="H89" i="40" s="1"/>
  <c r="H88" i="40"/>
  <c r="M88" i="40" s="1"/>
  <c r="D88" i="40"/>
  <c r="A88" i="40"/>
  <c r="B88" i="40" s="1"/>
  <c r="H87" i="40"/>
  <c r="M87" i="40" s="1"/>
  <c r="D87" i="40"/>
  <c r="A87" i="40"/>
  <c r="B87" i="40" s="1"/>
  <c r="H86" i="40"/>
  <c r="M86" i="40" s="1"/>
  <c r="D86" i="40"/>
  <c r="B86" i="40"/>
  <c r="A86" i="40"/>
  <c r="D85" i="40"/>
  <c r="A85" i="40"/>
  <c r="H85" i="40" s="1"/>
  <c r="M85" i="40" s="1"/>
  <c r="D84" i="40"/>
  <c r="A84" i="40"/>
  <c r="H84" i="40" s="1"/>
  <c r="M84" i="40" s="1"/>
  <c r="H83" i="40"/>
  <c r="M83" i="40" s="1"/>
  <c r="D83" i="40"/>
  <c r="B83" i="40"/>
  <c r="A83" i="40"/>
  <c r="D82" i="40"/>
  <c r="A82" i="40"/>
  <c r="H82" i="40" s="1"/>
  <c r="M82" i="40" s="1"/>
  <c r="D81" i="40"/>
  <c r="A81" i="40"/>
  <c r="H80" i="40"/>
  <c r="M80" i="40" s="1"/>
  <c r="D80" i="40"/>
  <c r="B80" i="40"/>
  <c r="A80" i="40"/>
  <c r="K79" i="40"/>
  <c r="J79" i="40"/>
  <c r="H79" i="40"/>
  <c r="M79" i="40" s="1"/>
  <c r="D79" i="40"/>
  <c r="A79" i="40"/>
  <c r="B79" i="40" s="1"/>
  <c r="H78" i="40"/>
  <c r="D78" i="40"/>
  <c r="J78" i="40" s="1"/>
  <c r="B78" i="40"/>
  <c r="A78" i="40"/>
  <c r="AD77" i="40"/>
  <c r="Z77" i="40"/>
  <c r="N77" i="40"/>
  <c r="P77" i="40" s="1"/>
  <c r="V77" i="40" s="1"/>
  <c r="A77" i="40"/>
  <c r="H76" i="40"/>
  <c r="M76" i="40" s="1"/>
  <c r="B76" i="40"/>
  <c r="A76" i="40"/>
  <c r="H75" i="40"/>
  <c r="M75" i="40" s="1"/>
  <c r="D75" i="40"/>
  <c r="B75" i="40"/>
  <c r="A75" i="40"/>
  <c r="H74" i="40"/>
  <c r="M74" i="40" s="1"/>
  <c r="D74" i="40"/>
  <c r="B74" i="40"/>
  <c r="A74" i="40"/>
  <c r="H73" i="40"/>
  <c r="M73" i="40" s="1"/>
  <c r="D73" i="40"/>
  <c r="B73" i="40"/>
  <c r="A73" i="40"/>
  <c r="D72" i="40"/>
  <c r="A72" i="40"/>
  <c r="H72" i="40" s="1"/>
  <c r="M72" i="40" s="1"/>
  <c r="D71" i="40"/>
  <c r="A71" i="40"/>
  <c r="H71" i="40" s="1"/>
  <c r="M71" i="40" s="1"/>
  <c r="H70" i="40"/>
  <c r="M70" i="40" s="1"/>
  <c r="D70" i="40"/>
  <c r="B70" i="40"/>
  <c r="A70" i="40"/>
  <c r="D69" i="40"/>
  <c r="A69" i="40"/>
  <c r="H69" i="40" s="1"/>
  <c r="M69" i="40" s="1"/>
  <c r="D68" i="40"/>
  <c r="A68" i="40"/>
  <c r="H67" i="40"/>
  <c r="M67" i="40" s="1"/>
  <c r="D67" i="40"/>
  <c r="B67" i="40"/>
  <c r="A67" i="40"/>
  <c r="H66" i="40"/>
  <c r="M66" i="40" s="1"/>
  <c r="D66" i="40"/>
  <c r="B66" i="40"/>
  <c r="A66" i="40"/>
  <c r="D65" i="40"/>
  <c r="A65" i="40"/>
  <c r="H65" i="40" s="1"/>
  <c r="M65" i="40" s="1"/>
  <c r="H64" i="40"/>
  <c r="M64" i="40" s="1"/>
  <c r="D64" i="40"/>
  <c r="A64" i="40"/>
  <c r="B64" i="40" s="1"/>
  <c r="H63" i="40"/>
  <c r="D63" i="40"/>
  <c r="A63" i="40"/>
  <c r="B63" i="40" s="1"/>
  <c r="D62" i="40"/>
  <c r="B62" i="40"/>
  <c r="A62" i="40"/>
  <c r="H62" i="40" s="1"/>
  <c r="H61" i="40"/>
  <c r="M61" i="40" s="1"/>
  <c r="D61" i="40"/>
  <c r="A61" i="40"/>
  <c r="B61" i="40" s="1"/>
  <c r="H60" i="40"/>
  <c r="M60" i="40" s="1"/>
  <c r="D60" i="40"/>
  <c r="A60" i="40"/>
  <c r="B60" i="40" s="1"/>
  <c r="D59" i="40"/>
  <c r="A59" i="40"/>
  <c r="H59" i="40" s="1"/>
  <c r="M59" i="40" s="1"/>
  <c r="D58" i="40"/>
  <c r="B58" i="40"/>
  <c r="A58" i="40"/>
  <c r="H58" i="40" s="1"/>
  <c r="M58" i="40" s="1"/>
  <c r="D57" i="40"/>
  <c r="A57" i="40"/>
  <c r="H57" i="40" s="1"/>
  <c r="M57" i="40" s="1"/>
  <c r="D56" i="40"/>
  <c r="A56" i="40"/>
  <c r="D55" i="40"/>
  <c r="A55" i="40"/>
  <c r="H55" i="40" s="1"/>
  <c r="M55" i="40" s="1"/>
  <c r="D54" i="40"/>
  <c r="A54" i="40"/>
  <c r="H53" i="40"/>
  <c r="M53" i="40" s="1"/>
  <c r="D53" i="40"/>
  <c r="B53" i="40"/>
  <c r="A53" i="40"/>
  <c r="H52" i="40"/>
  <c r="M52" i="40" s="1"/>
  <c r="D52" i="40"/>
  <c r="B52" i="40"/>
  <c r="A52" i="40"/>
  <c r="D51" i="40"/>
  <c r="A51" i="40"/>
  <c r="H51" i="40" s="1"/>
  <c r="M51" i="40" s="1"/>
  <c r="H50" i="40"/>
  <c r="M50" i="40" s="1"/>
  <c r="D50" i="40"/>
  <c r="A50" i="40"/>
  <c r="B50" i="40" s="1"/>
  <c r="H49" i="40"/>
  <c r="M49" i="40" s="1"/>
  <c r="D49" i="40"/>
  <c r="A49" i="40"/>
  <c r="B49" i="40" s="1"/>
  <c r="D48" i="40"/>
  <c r="B48" i="40"/>
  <c r="A48" i="40"/>
  <c r="H48" i="40" s="1"/>
  <c r="M48" i="40" s="1"/>
  <c r="J47" i="40"/>
  <c r="H47" i="40"/>
  <c r="D47" i="40"/>
  <c r="K47" i="40" s="1"/>
  <c r="A47" i="40"/>
  <c r="B47" i="40" s="1"/>
  <c r="AD46" i="40"/>
  <c r="Z46" i="40"/>
  <c r="P46" i="40"/>
  <c r="V46" i="40" s="1"/>
  <c r="N46" i="40"/>
  <c r="A46" i="40"/>
  <c r="H44" i="40"/>
  <c r="M44" i="40" s="1"/>
  <c r="B44" i="40"/>
  <c r="H43" i="40"/>
  <c r="M43" i="40" s="1"/>
  <c r="D43" i="40"/>
  <c r="B43" i="40"/>
  <c r="A43" i="40"/>
  <c r="D42" i="40"/>
  <c r="A42" i="40"/>
  <c r="H42" i="40" s="1"/>
  <c r="M42" i="40" s="1"/>
  <c r="D41" i="40"/>
  <c r="A41" i="40"/>
  <c r="AD40" i="40"/>
  <c r="Z40" i="40"/>
  <c r="N40" i="40"/>
  <c r="P40" i="40" s="1"/>
  <c r="A40" i="40"/>
  <c r="H36" i="40"/>
  <c r="M36" i="40" s="1"/>
  <c r="D36" i="40"/>
  <c r="B36" i="40"/>
  <c r="A36" i="40"/>
  <c r="AD35" i="40"/>
  <c r="Z35" i="40"/>
  <c r="V35" i="40"/>
  <c r="P35" i="40"/>
  <c r="R35" i="40" s="1"/>
  <c r="H32" i="40"/>
  <c r="M32" i="40" s="1"/>
  <c r="D32" i="40"/>
  <c r="B32" i="40"/>
  <c r="A32" i="40"/>
  <c r="P31" i="40"/>
  <c r="M28" i="40"/>
  <c r="H28" i="40"/>
  <c r="D28" i="40"/>
  <c r="B28" i="40"/>
  <c r="A28" i="40"/>
  <c r="P27" i="40"/>
  <c r="M24" i="40"/>
  <c r="H24" i="40"/>
  <c r="D24" i="40"/>
  <c r="B24" i="40"/>
  <c r="A24" i="40"/>
  <c r="R23" i="40"/>
  <c r="P23" i="40"/>
  <c r="H20" i="40"/>
  <c r="M20" i="40" s="1"/>
  <c r="B20" i="40"/>
  <c r="D19" i="40"/>
  <c r="A19" i="40"/>
  <c r="D18" i="40"/>
  <c r="A18" i="40"/>
  <c r="H18" i="40" s="1"/>
  <c r="M18" i="40" s="1"/>
  <c r="H17" i="40"/>
  <c r="M17" i="40" s="1"/>
  <c r="D17" i="40"/>
  <c r="B17" i="40"/>
  <c r="A17" i="40"/>
  <c r="K16" i="40"/>
  <c r="J16" i="40"/>
  <c r="H16" i="40"/>
  <c r="M16" i="40" s="1"/>
  <c r="D16" i="40"/>
  <c r="A16" i="40"/>
  <c r="B16" i="40" s="1"/>
  <c r="P15" i="40"/>
  <c r="AD15" i="40" s="1"/>
  <c r="A15" i="40"/>
  <c r="H13" i="40"/>
  <c r="M13" i="40" s="1"/>
  <c r="B13" i="40"/>
  <c r="H12" i="40"/>
  <c r="M12" i="40" s="1"/>
  <c r="D12" i="40"/>
  <c r="A12" i="40"/>
  <c r="B12" i="40" s="1"/>
  <c r="D11" i="40"/>
  <c r="M11" i="40" s="1"/>
  <c r="A11" i="40"/>
  <c r="B11" i="40" s="1"/>
  <c r="D10" i="40"/>
  <c r="A10" i="40"/>
  <c r="B10" i="40" s="1"/>
  <c r="H9" i="40"/>
  <c r="M9" i="40" s="1"/>
  <c r="D9" i="40"/>
  <c r="A9" i="40"/>
  <c r="B9" i="40" s="1"/>
  <c r="H8" i="40"/>
  <c r="M8" i="40" s="1"/>
  <c r="D8" i="40"/>
  <c r="B8" i="40"/>
  <c r="A8" i="40"/>
  <c r="D7" i="40"/>
  <c r="B7" i="40"/>
  <c r="A7" i="40"/>
  <c r="H7" i="40" s="1"/>
  <c r="M7" i="40" s="1"/>
  <c r="D6" i="40"/>
  <c r="A6" i="40"/>
  <c r="H6" i="40" s="1"/>
  <c r="M6" i="40" s="1"/>
  <c r="D330" i="39"/>
  <c r="A330" i="39"/>
  <c r="H329" i="39"/>
  <c r="M329" i="39" s="1"/>
  <c r="D329" i="39"/>
  <c r="A329" i="39"/>
  <c r="B329" i="39" s="1"/>
  <c r="H328" i="39"/>
  <c r="D328" i="39"/>
  <c r="B328" i="39"/>
  <c r="A328" i="39"/>
  <c r="D327" i="39"/>
  <c r="A327" i="39"/>
  <c r="H327" i="39" s="1"/>
  <c r="M327" i="39" s="1"/>
  <c r="H326" i="39"/>
  <c r="M326" i="39" s="1"/>
  <c r="D326" i="39"/>
  <c r="A326" i="39"/>
  <c r="B326" i="39" s="1"/>
  <c r="AD325" i="39"/>
  <c r="Z325" i="39"/>
  <c r="V325" i="39"/>
  <c r="R325" i="39"/>
  <c r="P325" i="39"/>
  <c r="N325" i="39"/>
  <c r="A325" i="39"/>
  <c r="H322" i="39"/>
  <c r="M322" i="39" s="1"/>
  <c r="D322" i="39"/>
  <c r="B322" i="39"/>
  <c r="A322" i="39"/>
  <c r="H321" i="39"/>
  <c r="M321" i="39" s="1"/>
  <c r="D321" i="39"/>
  <c r="B321" i="39"/>
  <c r="A321" i="39"/>
  <c r="D320" i="39"/>
  <c r="A320" i="39"/>
  <c r="M319" i="39"/>
  <c r="H319" i="39"/>
  <c r="D319" i="39"/>
  <c r="A319" i="39"/>
  <c r="B319" i="39" s="1"/>
  <c r="H318" i="39"/>
  <c r="D318" i="39"/>
  <c r="B318" i="39"/>
  <c r="A318" i="39"/>
  <c r="D317" i="39"/>
  <c r="A317" i="39"/>
  <c r="H317" i="39" s="1"/>
  <c r="M317" i="39" s="1"/>
  <c r="H316" i="39"/>
  <c r="M316" i="39" s="1"/>
  <c r="D316" i="39"/>
  <c r="A316" i="39"/>
  <c r="B316" i="39" s="1"/>
  <c r="H315" i="39"/>
  <c r="M315" i="39" s="1"/>
  <c r="D315" i="39"/>
  <c r="A315" i="39"/>
  <c r="B315" i="39" s="1"/>
  <c r="J314" i="39"/>
  <c r="H314" i="39"/>
  <c r="M314" i="39" s="1"/>
  <c r="D314" i="39"/>
  <c r="K314" i="39" s="1"/>
  <c r="B314" i="39"/>
  <c r="A314" i="39"/>
  <c r="H313" i="39"/>
  <c r="M313" i="39" s="1"/>
  <c r="D313" i="39"/>
  <c r="K313" i="39" s="1"/>
  <c r="A313" i="39"/>
  <c r="B313" i="39" s="1"/>
  <c r="AD312" i="39"/>
  <c r="Z312" i="39"/>
  <c r="N312" i="39"/>
  <c r="P312" i="39" s="1"/>
  <c r="A312" i="39"/>
  <c r="M309" i="39"/>
  <c r="D309" i="39"/>
  <c r="A309" i="39"/>
  <c r="H308" i="39"/>
  <c r="M308" i="39" s="1"/>
  <c r="D308" i="39"/>
  <c r="B308" i="39"/>
  <c r="A308" i="39"/>
  <c r="H307" i="39"/>
  <c r="D307" i="39"/>
  <c r="B307" i="39"/>
  <c r="A307" i="39"/>
  <c r="D306" i="39"/>
  <c r="A306" i="39"/>
  <c r="H306" i="39" s="1"/>
  <c r="M306" i="39" s="1"/>
  <c r="D305" i="39"/>
  <c r="A305" i="39"/>
  <c r="H305" i="39" s="1"/>
  <c r="M305" i="39" s="1"/>
  <c r="H304" i="39"/>
  <c r="M304" i="39" s="1"/>
  <c r="D304" i="39"/>
  <c r="B304" i="39"/>
  <c r="A304" i="39"/>
  <c r="D303" i="39"/>
  <c r="B303" i="39"/>
  <c r="A303" i="39"/>
  <c r="H303" i="39" s="1"/>
  <c r="M303" i="39" s="1"/>
  <c r="D302" i="39"/>
  <c r="A302" i="39"/>
  <c r="H301" i="39"/>
  <c r="M301" i="39" s="1"/>
  <c r="D301" i="39"/>
  <c r="A301" i="39"/>
  <c r="B301" i="39" s="1"/>
  <c r="H300" i="39"/>
  <c r="D300" i="39"/>
  <c r="B300" i="39"/>
  <c r="A300" i="39"/>
  <c r="H299" i="39"/>
  <c r="M299" i="39" s="1"/>
  <c r="D299" i="39"/>
  <c r="B299" i="39"/>
  <c r="A299" i="39"/>
  <c r="H298" i="39"/>
  <c r="M298" i="39" s="1"/>
  <c r="D298" i="39"/>
  <c r="B298" i="39"/>
  <c r="A298" i="39"/>
  <c r="AD297" i="39"/>
  <c r="Z297" i="39"/>
  <c r="P297" i="39"/>
  <c r="V297" i="39" s="1"/>
  <c r="N297" i="39"/>
  <c r="A297" i="39"/>
  <c r="H295" i="39"/>
  <c r="M295" i="39" s="1"/>
  <c r="B295" i="39"/>
  <c r="A295" i="39"/>
  <c r="H294" i="39"/>
  <c r="M294" i="39" s="1"/>
  <c r="D294" i="39"/>
  <c r="B294" i="39"/>
  <c r="A294" i="39"/>
  <c r="D293" i="39"/>
  <c r="A293" i="39"/>
  <c r="H293" i="39" s="1"/>
  <c r="M293" i="39" s="1"/>
  <c r="D292" i="39"/>
  <c r="A292" i="39"/>
  <c r="H292" i="39" s="1"/>
  <c r="M292" i="39" s="1"/>
  <c r="K291" i="39"/>
  <c r="J291" i="39"/>
  <c r="D291" i="39"/>
  <c r="A291" i="39"/>
  <c r="H291" i="39" s="1"/>
  <c r="M291" i="39" s="1"/>
  <c r="M290" i="39"/>
  <c r="H290" i="39"/>
  <c r="D290" i="39"/>
  <c r="A290" i="39"/>
  <c r="B290" i="39" s="1"/>
  <c r="H289" i="39"/>
  <c r="D289" i="39"/>
  <c r="A289" i="39"/>
  <c r="B289" i="39" s="1"/>
  <c r="D288" i="39"/>
  <c r="B288" i="39"/>
  <c r="A288" i="39"/>
  <c r="H288" i="39" s="1"/>
  <c r="D287" i="39"/>
  <c r="A287" i="39"/>
  <c r="H286" i="39"/>
  <c r="M286" i="39" s="1"/>
  <c r="D286" i="39"/>
  <c r="B286" i="39"/>
  <c r="A286" i="39"/>
  <c r="D285" i="39"/>
  <c r="A285" i="39"/>
  <c r="B285" i="39" s="1"/>
  <c r="D284" i="39"/>
  <c r="A284" i="39"/>
  <c r="H284" i="39" s="1"/>
  <c r="M284" i="39" s="1"/>
  <c r="M283" i="39"/>
  <c r="D283" i="39"/>
  <c r="K283" i="39" s="1"/>
  <c r="B283" i="39"/>
  <c r="A283" i="39"/>
  <c r="H283" i="39" s="1"/>
  <c r="K282" i="39"/>
  <c r="D282" i="39"/>
  <c r="J282" i="39" s="1"/>
  <c r="A282" i="39"/>
  <c r="H282" i="39" s="1"/>
  <c r="M282" i="39" s="1"/>
  <c r="N281" i="39"/>
  <c r="P281" i="39" s="1"/>
  <c r="A281" i="39"/>
  <c r="H280" i="39"/>
  <c r="M280" i="39" s="1"/>
  <c r="B280" i="39"/>
  <c r="A280" i="39"/>
  <c r="H279" i="39"/>
  <c r="M279" i="39" s="1"/>
  <c r="B279" i="39"/>
  <c r="A279" i="39"/>
  <c r="H278" i="39"/>
  <c r="M278" i="39" s="1"/>
  <c r="D278" i="39"/>
  <c r="B278" i="39"/>
  <c r="A278" i="39"/>
  <c r="H277" i="39"/>
  <c r="M277" i="39" s="1"/>
  <c r="D277" i="39"/>
  <c r="B277" i="39"/>
  <c r="H276" i="39"/>
  <c r="M276" i="39" s="1"/>
  <c r="D276" i="39"/>
  <c r="B276" i="39"/>
  <c r="A276" i="39"/>
  <c r="D275" i="39"/>
  <c r="A275" i="39"/>
  <c r="H274" i="39"/>
  <c r="M274" i="39" s="1"/>
  <c r="D274" i="39"/>
  <c r="A274" i="39"/>
  <c r="B274" i="39" s="1"/>
  <c r="D273" i="39"/>
  <c r="M273" i="39" s="1"/>
  <c r="B273" i="39"/>
  <c r="A273" i="39"/>
  <c r="D272" i="39"/>
  <c r="A272" i="39"/>
  <c r="H271" i="39"/>
  <c r="M271" i="39" s="1"/>
  <c r="D271" i="39"/>
  <c r="A271" i="39"/>
  <c r="B271" i="39" s="1"/>
  <c r="H270" i="39"/>
  <c r="D270" i="39"/>
  <c r="B270" i="39"/>
  <c r="A270" i="39"/>
  <c r="D269" i="39"/>
  <c r="A269" i="39"/>
  <c r="H269" i="39" s="1"/>
  <c r="M269" i="39" s="1"/>
  <c r="H268" i="39"/>
  <c r="M268" i="39" s="1"/>
  <c r="D268" i="39"/>
  <c r="A268" i="39"/>
  <c r="B268" i="39" s="1"/>
  <c r="M267" i="39"/>
  <c r="H267" i="39"/>
  <c r="D267" i="39"/>
  <c r="A267" i="39"/>
  <c r="B267" i="39" s="1"/>
  <c r="D266" i="39"/>
  <c r="B266" i="39"/>
  <c r="A266" i="39"/>
  <c r="H266" i="39" s="1"/>
  <c r="D265" i="39"/>
  <c r="A265" i="39"/>
  <c r="H264" i="39"/>
  <c r="M264" i="39" s="1"/>
  <c r="D264" i="39"/>
  <c r="B264" i="39"/>
  <c r="A264" i="39"/>
  <c r="D263" i="39"/>
  <c r="A263" i="39"/>
  <c r="B263" i="39" s="1"/>
  <c r="D262" i="39"/>
  <c r="A262" i="39"/>
  <c r="H262" i="39" s="1"/>
  <c r="M262" i="39" s="1"/>
  <c r="D261" i="39"/>
  <c r="A261" i="39"/>
  <c r="H261" i="39" s="1"/>
  <c r="M261" i="39" s="1"/>
  <c r="H260" i="39"/>
  <c r="M260" i="39" s="1"/>
  <c r="D260" i="39"/>
  <c r="B260" i="39"/>
  <c r="A260" i="39"/>
  <c r="D259" i="39"/>
  <c r="A259" i="39"/>
  <c r="H259" i="39" s="1"/>
  <c r="M259" i="39" s="1"/>
  <c r="D258" i="39"/>
  <c r="A258" i="39"/>
  <c r="H257" i="39"/>
  <c r="M257" i="39" s="1"/>
  <c r="D257" i="39"/>
  <c r="A257" i="39"/>
  <c r="B257" i="39" s="1"/>
  <c r="K256" i="39"/>
  <c r="J256" i="39"/>
  <c r="H256" i="39"/>
  <c r="M256" i="39" s="1"/>
  <c r="D256" i="39"/>
  <c r="B256" i="39"/>
  <c r="A256" i="39"/>
  <c r="J255" i="39"/>
  <c r="H255" i="39"/>
  <c r="M255" i="39" s="1"/>
  <c r="D255" i="39"/>
  <c r="K255" i="39" s="1"/>
  <c r="A255" i="39"/>
  <c r="B255" i="39" s="1"/>
  <c r="AD254" i="39"/>
  <c r="Z254" i="39"/>
  <c r="N254" i="39"/>
  <c r="P254" i="39" s="1"/>
  <c r="V254" i="39" s="1"/>
  <c r="A254" i="39"/>
  <c r="H253" i="39"/>
  <c r="M253" i="39" s="1"/>
  <c r="B253" i="39"/>
  <c r="A253" i="39"/>
  <c r="H252" i="39"/>
  <c r="M252" i="39" s="1"/>
  <c r="D252" i="39"/>
  <c r="B252" i="39"/>
  <c r="A252" i="39"/>
  <c r="H251" i="39"/>
  <c r="M251" i="39" s="1"/>
  <c r="D251" i="39"/>
  <c r="B251" i="39"/>
  <c r="A251" i="39"/>
  <c r="H250" i="39"/>
  <c r="M250" i="39" s="1"/>
  <c r="D250" i="39"/>
  <c r="B250" i="39"/>
  <c r="A250" i="39"/>
  <c r="D249" i="39"/>
  <c r="A249" i="39"/>
  <c r="H249" i="39" s="1"/>
  <c r="M249" i="39" s="1"/>
  <c r="D248" i="39"/>
  <c r="A248" i="39"/>
  <c r="H248" i="39" s="1"/>
  <c r="M248" i="39" s="1"/>
  <c r="H247" i="39"/>
  <c r="M247" i="39" s="1"/>
  <c r="D247" i="39"/>
  <c r="B247" i="39"/>
  <c r="A247" i="39"/>
  <c r="D246" i="39"/>
  <c r="B246" i="39"/>
  <c r="A246" i="39"/>
  <c r="H246" i="39" s="1"/>
  <c r="D245" i="39"/>
  <c r="A245" i="39"/>
  <c r="H244" i="39"/>
  <c r="D244" i="39"/>
  <c r="M244" i="39" s="1"/>
  <c r="A244" i="39"/>
  <c r="B244" i="39" s="1"/>
  <c r="H243" i="39"/>
  <c r="M243" i="39" s="1"/>
  <c r="D243" i="39"/>
  <c r="B243" i="39"/>
  <c r="A243" i="39"/>
  <c r="D242" i="39"/>
  <c r="B242" i="39"/>
  <c r="A242" i="39"/>
  <c r="H242" i="39" s="1"/>
  <c r="M242" i="39" s="1"/>
  <c r="H241" i="39"/>
  <c r="M241" i="39" s="1"/>
  <c r="D241" i="39"/>
  <c r="A241" i="39"/>
  <c r="B241" i="39" s="1"/>
  <c r="H240" i="39"/>
  <c r="M240" i="39" s="1"/>
  <c r="D240" i="39"/>
  <c r="A240" i="39"/>
  <c r="B240" i="39" s="1"/>
  <c r="D239" i="39"/>
  <c r="A239" i="39"/>
  <c r="H239" i="39" s="1"/>
  <c r="M239" i="39" s="1"/>
  <c r="AD238" i="39"/>
  <c r="Z238" i="39"/>
  <c r="P238" i="39"/>
  <c r="A238" i="39"/>
  <c r="M237" i="39"/>
  <c r="H237" i="39"/>
  <c r="B237" i="39"/>
  <c r="A237" i="39"/>
  <c r="H236" i="39"/>
  <c r="M236" i="39" s="1"/>
  <c r="D236" i="39"/>
  <c r="B236" i="39"/>
  <c r="A236" i="39"/>
  <c r="H235" i="39"/>
  <c r="M235" i="39" s="1"/>
  <c r="D235" i="39"/>
  <c r="B235" i="39"/>
  <c r="A235" i="39"/>
  <c r="M234" i="39"/>
  <c r="H234" i="39"/>
  <c r="D234" i="39"/>
  <c r="B234" i="39"/>
  <c r="A234" i="39"/>
  <c r="H233" i="39"/>
  <c r="M233" i="39" s="1"/>
  <c r="D233" i="39"/>
  <c r="B233" i="39"/>
  <c r="A233" i="39"/>
  <c r="D232" i="39"/>
  <c r="B232" i="39"/>
  <c r="A232" i="39"/>
  <c r="H232" i="39" s="1"/>
  <c r="D231" i="39"/>
  <c r="A231" i="39"/>
  <c r="D230" i="39"/>
  <c r="M230" i="39" s="1"/>
  <c r="B230" i="39"/>
  <c r="A230" i="39"/>
  <c r="D229" i="39"/>
  <c r="A229" i="39"/>
  <c r="H229" i="39" s="1"/>
  <c r="M229" i="39" s="1"/>
  <c r="D228" i="39"/>
  <c r="A228" i="39"/>
  <c r="H227" i="39"/>
  <c r="M227" i="39" s="1"/>
  <c r="D227" i="39"/>
  <c r="A227" i="39"/>
  <c r="B227" i="39" s="1"/>
  <c r="H226" i="39"/>
  <c r="M226" i="39" s="1"/>
  <c r="D226" i="39"/>
  <c r="B226" i="39"/>
  <c r="A226" i="39"/>
  <c r="D225" i="39"/>
  <c r="A225" i="39"/>
  <c r="H225" i="39" s="1"/>
  <c r="M225" i="39" s="1"/>
  <c r="H224" i="39"/>
  <c r="M224" i="39" s="1"/>
  <c r="D224" i="39"/>
  <c r="A224" i="39"/>
  <c r="B224" i="39" s="1"/>
  <c r="H223" i="39"/>
  <c r="D223" i="39"/>
  <c r="A223" i="39"/>
  <c r="B223" i="39" s="1"/>
  <c r="D222" i="39"/>
  <c r="A222" i="39"/>
  <c r="H222" i="39" s="1"/>
  <c r="M222" i="39" s="1"/>
  <c r="D221" i="39"/>
  <c r="A221" i="39"/>
  <c r="H220" i="39"/>
  <c r="M220" i="39" s="1"/>
  <c r="D220" i="39"/>
  <c r="B220" i="39"/>
  <c r="A220" i="39"/>
  <c r="H219" i="39"/>
  <c r="D219" i="39"/>
  <c r="B219" i="39"/>
  <c r="A219" i="39"/>
  <c r="D218" i="39"/>
  <c r="A218" i="39"/>
  <c r="H218" i="39" s="1"/>
  <c r="M218" i="39" s="1"/>
  <c r="D217" i="39"/>
  <c r="A217" i="39"/>
  <c r="H217" i="39" s="1"/>
  <c r="M217" i="39" s="1"/>
  <c r="H216" i="39"/>
  <c r="M216" i="39" s="1"/>
  <c r="D216" i="39"/>
  <c r="B216" i="39"/>
  <c r="A216" i="39"/>
  <c r="D215" i="39"/>
  <c r="B215" i="39"/>
  <c r="A215" i="39"/>
  <c r="H215" i="39" s="1"/>
  <c r="D214" i="39"/>
  <c r="A214" i="39"/>
  <c r="K213" i="39"/>
  <c r="J213" i="39"/>
  <c r="D213" i="39"/>
  <c r="A213" i="39"/>
  <c r="K212" i="39"/>
  <c r="J212" i="39"/>
  <c r="D212" i="39"/>
  <c r="A212" i="39"/>
  <c r="AD211" i="39"/>
  <c r="Z211" i="39"/>
  <c r="N211" i="39"/>
  <c r="P211" i="39" s="1"/>
  <c r="R211" i="39" s="1"/>
  <c r="A211" i="39"/>
  <c r="H208" i="39"/>
  <c r="M208" i="39" s="1"/>
  <c r="D208" i="39"/>
  <c r="B208" i="39"/>
  <c r="A208" i="39"/>
  <c r="H207" i="39"/>
  <c r="M207" i="39" s="1"/>
  <c r="D207" i="39"/>
  <c r="B207" i="39"/>
  <c r="A207" i="39"/>
  <c r="H206" i="39"/>
  <c r="M206" i="39" s="1"/>
  <c r="D206" i="39"/>
  <c r="B206" i="39"/>
  <c r="A206" i="39"/>
  <c r="D205" i="39"/>
  <c r="A205" i="39"/>
  <c r="H205" i="39" s="1"/>
  <c r="M205" i="39" s="1"/>
  <c r="H204" i="39"/>
  <c r="M204" i="39" s="1"/>
  <c r="D204" i="39"/>
  <c r="B204" i="39"/>
  <c r="A204" i="39"/>
  <c r="D203" i="39"/>
  <c r="B203" i="39"/>
  <c r="A203" i="39"/>
  <c r="H203" i="39" s="1"/>
  <c r="M203" i="39" s="1"/>
  <c r="D202" i="39"/>
  <c r="A202" i="39"/>
  <c r="H201" i="39"/>
  <c r="M201" i="39" s="1"/>
  <c r="D201" i="39"/>
  <c r="A201" i="39"/>
  <c r="B201" i="39" s="1"/>
  <c r="H200" i="39"/>
  <c r="D200" i="39"/>
  <c r="B200" i="39"/>
  <c r="A200" i="39"/>
  <c r="D199" i="39"/>
  <c r="A199" i="39"/>
  <c r="H199" i="39" s="1"/>
  <c r="M199" i="39" s="1"/>
  <c r="H198" i="39"/>
  <c r="M198" i="39" s="1"/>
  <c r="D198" i="39"/>
  <c r="A198" i="39"/>
  <c r="B198" i="39" s="1"/>
  <c r="H197" i="39"/>
  <c r="D197" i="39"/>
  <c r="M197" i="39" s="1"/>
  <c r="A197" i="39"/>
  <c r="B197" i="39" s="1"/>
  <c r="D196" i="39"/>
  <c r="B196" i="39"/>
  <c r="A196" i="39"/>
  <c r="H196" i="39" s="1"/>
  <c r="D195" i="39"/>
  <c r="A195" i="39"/>
  <c r="H194" i="39"/>
  <c r="M194" i="39" s="1"/>
  <c r="D194" i="39"/>
  <c r="B194" i="39"/>
  <c r="A194" i="39"/>
  <c r="D193" i="39"/>
  <c r="A193" i="39"/>
  <c r="B193" i="39" s="1"/>
  <c r="D192" i="39"/>
  <c r="A192" i="39"/>
  <c r="H192" i="39" s="1"/>
  <c r="M192" i="39" s="1"/>
  <c r="D191" i="39"/>
  <c r="A191" i="39"/>
  <c r="H190" i="39"/>
  <c r="M190" i="39" s="1"/>
  <c r="D190" i="39"/>
  <c r="B190" i="39"/>
  <c r="A190" i="39"/>
  <c r="D189" i="39"/>
  <c r="A189" i="39"/>
  <c r="H189" i="39" s="1"/>
  <c r="M189" i="39" s="1"/>
  <c r="H188" i="39"/>
  <c r="M188" i="39" s="1"/>
  <c r="D188" i="39"/>
  <c r="B188" i="39"/>
  <c r="A188" i="39"/>
  <c r="H187" i="39"/>
  <c r="M187" i="39" s="1"/>
  <c r="D187" i="39"/>
  <c r="A187" i="39"/>
  <c r="B187" i="39" s="1"/>
  <c r="H186" i="39"/>
  <c r="D186" i="39"/>
  <c r="B186" i="39"/>
  <c r="A186" i="39"/>
  <c r="J185" i="39"/>
  <c r="H185" i="39"/>
  <c r="M185" i="39" s="1"/>
  <c r="D185" i="39"/>
  <c r="K185" i="39" s="1"/>
  <c r="B185" i="39"/>
  <c r="A185" i="39"/>
  <c r="H184" i="39"/>
  <c r="M184" i="39" s="1"/>
  <c r="D184" i="39"/>
  <c r="B184" i="39"/>
  <c r="A184" i="39"/>
  <c r="AD183" i="39"/>
  <c r="Z183" i="39"/>
  <c r="N183" i="39"/>
  <c r="P183" i="39" s="1"/>
  <c r="A183" i="39"/>
  <c r="H181" i="39"/>
  <c r="M181" i="39" s="1"/>
  <c r="B181" i="39"/>
  <c r="A181" i="39"/>
  <c r="H180" i="39"/>
  <c r="M180" i="39" s="1"/>
  <c r="D180" i="39"/>
  <c r="B180" i="39"/>
  <c r="A180" i="39"/>
  <c r="H179" i="39"/>
  <c r="M179" i="39" s="1"/>
  <c r="D179" i="39"/>
  <c r="B179" i="39"/>
  <c r="A179" i="39"/>
  <c r="D178" i="39"/>
  <c r="A178" i="39"/>
  <c r="H178" i="39" s="1"/>
  <c r="M178" i="39" s="1"/>
  <c r="D177" i="39"/>
  <c r="A177" i="39"/>
  <c r="H176" i="39"/>
  <c r="M176" i="39" s="1"/>
  <c r="D176" i="39"/>
  <c r="B176" i="39"/>
  <c r="A176" i="39"/>
  <c r="D175" i="39"/>
  <c r="A175" i="39"/>
  <c r="H175" i="39" s="1"/>
  <c r="M175" i="39" s="1"/>
  <c r="H174" i="39"/>
  <c r="M174" i="39" s="1"/>
  <c r="D174" i="39"/>
  <c r="B174" i="39"/>
  <c r="A174" i="39"/>
  <c r="H173" i="39"/>
  <c r="M173" i="39" s="1"/>
  <c r="D173" i="39"/>
  <c r="A173" i="39"/>
  <c r="B173" i="39" s="1"/>
  <c r="H172" i="39"/>
  <c r="D172" i="39"/>
  <c r="B172" i="39"/>
  <c r="A172" i="39"/>
  <c r="D171" i="39"/>
  <c r="B171" i="39"/>
  <c r="A171" i="39"/>
  <c r="H171" i="39" s="1"/>
  <c r="H170" i="39"/>
  <c r="M170" i="39" s="1"/>
  <c r="D170" i="39"/>
  <c r="A170" i="39"/>
  <c r="B170" i="39" s="1"/>
  <c r="H169" i="39"/>
  <c r="M169" i="39" s="1"/>
  <c r="D169" i="39"/>
  <c r="A169" i="39"/>
  <c r="B169" i="39" s="1"/>
  <c r="D168" i="39"/>
  <c r="A168" i="39"/>
  <c r="B168" i="39" s="1"/>
  <c r="D167" i="39"/>
  <c r="A167" i="39"/>
  <c r="H166" i="39"/>
  <c r="M166" i="39" s="1"/>
  <c r="D166" i="39"/>
  <c r="B166" i="39"/>
  <c r="A166" i="39"/>
  <c r="D165" i="39"/>
  <c r="A165" i="39"/>
  <c r="H165" i="39" s="1"/>
  <c r="M165" i="39" s="1"/>
  <c r="D164" i="39"/>
  <c r="B164" i="39"/>
  <c r="A164" i="39"/>
  <c r="H164" i="39" s="1"/>
  <c r="M164" i="39" s="1"/>
  <c r="D163" i="39"/>
  <c r="A163" i="39"/>
  <c r="H162" i="39"/>
  <c r="M162" i="39" s="1"/>
  <c r="D162" i="39"/>
  <c r="B162" i="39"/>
  <c r="A162" i="39"/>
  <c r="D161" i="39"/>
  <c r="A161" i="39"/>
  <c r="H161" i="39" s="1"/>
  <c r="M161" i="39" s="1"/>
  <c r="D160" i="39"/>
  <c r="A160" i="39"/>
  <c r="H159" i="39"/>
  <c r="D159" i="39"/>
  <c r="A159" i="39"/>
  <c r="B159" i="39" s="1"/>
  <c r="H158" i="39"/>
  <c r="M158" i="39" s="1"/>
  <c r="D158" i="39"/>
  <c r="B158" i="39"/>
  <c r="A158" i="39"/>
  <c r="D157" i="39"/>
  <c r="K157" i="39" s="1"/>
  <c r="A157" i="39"/>
  <c r="H156" i="39"/>
  <c r="D156" i="39"/>
  <c r="B156" i="39"/>
  <c r="A156" i="39"/>
  <c r="AD155" i="39"/>
  <c r="Z155" i="39"/>
  <c r="N155" i="39"/>
  <c r="P155" i="39" s="1"/>
  <c r="A155" i="39"/>
  <c r="H154" i="39"/>
  <c r="M154" i="39" s="1"/>
  <c r="B154" i="39"/>
  <c r="A154" i="39"/>
  <c r="H153" i="39"/>
  <c r="M153" i="39" s="1"/>
  <c r="D153" i="39"/>
  <c r="B153" i="39"/>
  <c r="A153" i="39"/>
  <c r="H152" i="39"/>
  <c r="M152" i="39" s="1"/>
  <c r="D152" i="39"/>
  <c r="B152" i="39"/>
  <c r="A152" i="39"/>
  <c r="D151" i="39"/>
  <c r="B151" i="39"/>
  <c r="A151" i="39"/>
  <c r="H151" i="39" s="1"/>
  <c r="M151" i="39" s="1"/>
  <c r="D150" i="39"/>
  <c r="A150" i="39"/>
  <c r="H149" i="39"/>
  <c r="M149" i="39" s="1"/>
  <c r="D149" i="39"/>
  <c r="B149" i="39"/>
  <c r="A149" i="39"/>
  <c r="D148" i="39"/>
  <c r="A148" i="39"/>
  <c r="H148" i="39" s="1"/>
  <c r="M148" i="39" s="1"/>
  <c r="D147" i="39"/>
  <c r="A147" i="39"/>
  <c r="K146" i="39"/>
  <c r="J146" i="39"/>
  <c r="D146" i="39"/>
  <c r="A146" i="39"/>
  <c r="H145" i="39"/>
  <c r="M145" i="39" s="1"/>
  <c r="D145" i="39"/>
  <c r="B145" i="39"/>
  <c r="A145" i="39"/>
  <c r="H144" i="39"/>
  <c r="M144" i="39" s="1"/>
  <c r="D144" i="39"/>
  <c r="B144" i="39"/>
  <c r="A144" i="39"/>
  <c r="D143" i="39"/>
  <c r="B143" i="39"/>
  <c r="A143" i="39"/>
  <c r="H143" i="39" s="1"/>
  <c r="M143" i="39" s="1"/>
  <c r="D142" i="39"/>
  <c r="A142" i="39"/>
  <c r="H141" i="39"/>
  <c r="M141" i="39" s="1"/>
  <c r="D141" i="39"/>
  <c r="B141" i="39"/>
  <c r="A141" i="39"/>
  <c r="D140" i="39"/>
  <c r="B140" i="39"/>
  <c r="A140" i="39"/>
  <c r="H140" i="39" s="1"/>
  <c r="H139" i="39"/>
  <c r="M139" i="39" s="1"/>
  <c r="D139" i="39"/>
  <c r="J139" i="39" s="1"/>
  <c r="B139" i="39"/>
  <c r="A139" i="39"/>
  <c r="AD138" i="39"/>
  <c r="Z138" i="39"/>
  <c r="V138" i="39"/>
  <c r="R138" i="39"/>
  <c r="N138" i="39"/>
  <c r="P138" i="39" s="1"/>
  <c r="A138" i="39"/>
  <c r="H137" i="39"/>
  <c r="M137" i="39" s="1"/>
  <c r="B137" i="39"/>
  <c r="A137" i="39"/>
  <c r="H136" i="39"/>
  <c r="M136" i="39" s="1"/>
  <c r="D136" i="39"/>
  <c r="B136" i="39"/>
  <c r="A136" i="39"/>
  <c r="H135" i="39"/>
  <c r="M135" i="39" s="1"/>
  <c r="D135" i="39"/>
  <c r="B135" i="39"/>
  <c r="A135" i="39"/>
  <c r="H134" i="39"/>
  <c r="M134" i="39" s="1"/>
  <c r="D134" i="39"/>
  <c r="B134" i="39"/>
  <c r="A134" i="39"/>
  <c r="H133" i="39"/>
  <c r="M133" i="39" s="1"/>
  <c r="D133" i="39"/>
  <c r="A133" i="39"/>
  <c r="B133" i="39" s="1"/>
  <c r="H132" i="39"/>
  <c r="D132" i="39"/>
  <c r="B132" i="39"/>
  <c r="A132" i="39"/>
  <c r="D131" i="39"/>
  <c r="M131" i="39" s="1"/>
  <c r="B131" i="39"/>
  <c r="A131" i="39"/>
  <c r="H131" i="39" s="1"/>
  <c r="K130" i="39"/>
  <c r="D130" i="39"/>
  <c r="J130" i="39" s="1"/>
  <c r="B130" i="39"/>
  <c r="A130" i="39"/>
  <c r="H130" i="39" s="1"/>
  <c r="M130" i="39" s="1"/>
  <c r="D129" i="39"/>
  <c r="A129" i="39"/>
  <c r="H128" i="39"/>
  <c r="M128" i="39" s="1"/>
  <c r="D128" i="39"/>
  <c r="B128" i="39"/>
  <c r="A128" i="39"/>
  <c r="D127" i="39"/>
  <c r="B127" i="39"/>
  <c r="A127" i="39"/>
  <c r="H127" i="39" s="1"/>
  <c r="D126" i="39"/>
  <c r="A126" i="39"/>
  <c r="B126" i="39" s="1"/>
  <c r="H125" i="39"/>
  <c r="M125" i="39" s="1"/>
  <c r="D125" i="39"/>
  <c r="A125" i="39"/>
  <c r="B125" i="39" s="1"/>
  <c r="H124" i="39"/>
  <c r="D124" i="39"/>
  <c r="B124" i="39"/>
  <c r="A124" i="39"/>
  <c r="D123" i="39"/>
  <c r="A123" i="39"/>
  <c r="B123" i="39" s="1"/>
  <c r="AD122" i="39"/>
  <c r="Z122" i="39"/>
  <c r="V122" i="39"/>
  <c r="R122" i="39"/>
  <c r="N122" i="39"/>
  <c r="P122" i="39" s="1"/>
  <c r="A122" i="39"/>
  <c r="H121" i="39"/>
  <c r="M121" i="39" s="1"/>
  <c r="B121" i="39"/>
  <c r="A121" i="39"/>
  <c r="H120" i="39"/>
  <c r="M120" i="39" s="1"/>
  <c r="D120" i="39"/>
  <c r="B120" i="39"/>
  <c r="A120" i="39"/>
  <c r="H119" i="39"/>
  <c r="M119" i="39" s="1"/>
  <c r="D119" i="39"/>
  <c r="B119" i="39"/>
  <c r="A119" i="39"/>
  <c r="D118" i="39"/>
  <c r="B118" i="39"/>
  <c r="A118" i="39"/>
  <c r="H118" i="39" s="1"/>
  <c r="M118" i="39" s="1"/>
  <c r="H117" i="39"/>
  <c r="M117" i="39" s="1"/>
  <c r="D117" i="39"/>
  <c r="B117" i="39"/>
  <c r="A117" i="39"/>
  <c r="D116" i="39"/>
  <c r="A116" i="39"/>
  <c r="B116" i="39" s="1"/>
  <c r="D115" i="39"/>
  <c r="A115" i="39"/>
  <c r="D114" i="39"/>
  <c r="B114" i="39"/>
  <c r="A114" i="39"/>
  <c r="H114" i="39" s="1"/>
  <c r="M114" i="39" s="1"/>
  <c r="H113" i="39"/>
  <c r="M113" i="39" s="1"/>
  <c r="D113" i="39"/>
  <c r="B113" i="39"/>
  <c r="A113" i="39"/>
  <c r="H112" i="39"/>
  <c r="M112" i="39" s="1"/>
  <c r="D112" i="39"/>
  <c r="A112" i="39"/>
  <c r="B112" i="39" s="1"/>
  <c r="H111" i="39"/>
  <c r="D111" i="39"/>
  <c r="B111" i="39"/>
  <c r="A111" i="39"/>
  <c r="D110" i="39"/>
  <c r="B110" i="39"/>
  <c r="A110" i="39"/>
  <c r="H110" i="39" s="1"/>
  <c r="M110" i="39" s="1"/>
  <c r="H109" i="39"/>
  <c r="M109" i="39" s="1"/>
  <c r="D109" i="39"/>
  <c r="B109" i="39"/>
  <c r="A109" i="39"/>
  <c r="H108" i="39"/>
  <c r="D108" i="39"/>
  <c r="A108" i="39"/>
  <c r="B108" i="39" s="1"/>
  <c r="J107" i="39"/>
  <c r="H107" i="39"/>
  <c r="D107" i="39"/>
  <c r="K107" i="39" s="1"/>
  <c r="B107" i="39"/>
  <c r="A107" i="39"/>
  <c r="AD106" i="39"/>
  <c r="Z106" i="39"/>
  <c r="V106" i="39"/>
  <c r="R106" i="39"/>
  <c r="P106" i="39"/>
  <c r="N106" i="39"/>
  <c r="A106" i="39"/>
  <c r="H105" i="39"/>
  <c r="M105" i="39" s="1"/>
  <c r="B105" i="39"/>
  <c r="A105" i="39"/>
  <c r="H104" i="39"/>
  <c r="M104" i="39" s="1"/>
  <c r="D104" i="39"/>
  <c r="B104" i="39"/>
  <c r="A104" i="39"/>
  <c r="H103" i="39"/>
  <c r="M103" i="39" s="1"/>
  <c r="D103" i="39"/>
  <c r="B103" i="39"/>
  <c r="A103" i="39"/>
  <c r="H102" i="39"/>
  <c r="M102" i="39" s="1"/>
  <c r="D102" i="39"/>
  <c r="B102" i="39"/>
  <c r="A102" i="39"/>
  <c r="D101" i="39"/>
  <c r="A101" i="39"/>
  <c r="H100" i="39"/>
  <c r="M100" i="39" s="1"/>
  <c r="D100" i="39"/>
  <c r="B100" i="39"/>
  <c r="A100" i="39"/>
  <c r="H99" i="39"/>
  <c r="M99" i="39" s="1"/>
  <c r="D99" i="39"/>
  <c r="A99" i="39"/>
  <c r="B99" i="39" s="1"/>
  <c r="D98" i="39"/>
  <c r="A98" i="39"/>
  <c r="H98" i="39" s="1"/>
  <c r="M98" i="39" s="1"/>
  <c r="D97" i="39"/>
  <c r="A97" i="39"/>
  <c r="H96" i="39"/>
  <c r="M96" i="39" s="1"/>
  <c r="D96" i="39"/>
  <c r="B96" i="39"/>
  <c r="A96" i="39"/>
  <c r="D95" i="39"/>
  <c r="A95" i="39"/>
  <c r="H95" i="39" s="1"/>
  <c r="H94" i="39"/>
  <c r="M94" i="39" s="1"/>
  <c r="D94" i="39"/>
  <c r="B94" i="39"/>
  <c r="A94" i="39"/>
  <c r="H93" i="39"/>
  <c r="M93" i="39" s="1"/>
  <c r="D93" i="39"/>
  <c r="A93" i="39"/>
  <c r="B93" i="39" s="1"/>
  <c r="H92" i="39"/>
  <c r="D92" i="39"/>
  <c r="B92" i="39"/>
  <c r="A92" i="39"/>
  <c r="D91" i="39"/>
  <c r="B91" i="39"/>
  <c r="A91" i="39"/>
  <c r="H91" i="39" s="1"/>
  <c r="M91" i="39" s="1"/>
  <c r="H90" i="39"/>
  <c r="M90" i="39" s="1"/>
  <c r="D90" i="39"/>
  <c r="B90" i="39"/>
  <c r="A90" i="39"/>
  <c r="D89" i="39"/>
  <c r="A89" i="39"/>
  <c r="B89" i="39" s="1"/>
  <c r="H88" i="39"/>
  <c r="M88" i="39" s="1"/>
  <c r="D88" i="39"/>
  <c r="A88" i="39"/>
  <c r="B88" i="39" s="1"/>
  <c r="D87" i="39"/>
  <c r="A87" i="39"/>
  <c r="H86" i="39"/>
  <c r="M86" i="39" s="1"/>
  <c r="D86" i="39"/>
  <c r="B86" i="39"/>
  <c r="A86" i="39"/>
  <c r="H85" i="39"/>
  <c r="D85" i="39"/>
  <c r="A85" i="39"/>
  <c r="B85" i="39" s="1"/>
  <c r="H84" i="39"/>
  <c r="M84" i="39" s="1"/>
  <c r="D84" i="39"/>
  <c r="B84" i="39"/>
  <c r="A84" i="39"/>
  <c r="D83" i="39"/>
  <c r="A83" i="39"/>
  <c r="H82" i="39"/>
  <c r="M82" i="39" s="1"/>
  <c r="D82" i="39"/>
  <c r="B82" i="39"/>
  <c r="A82" i="39"/>
  <c r="D81" i="39"/>
  <c r="B81" i="39"/>
  <c r="A81" i="39"/>
  <c r="H81" i="39" s="1"/>
  <c r="M81" i="39" s="1"/>
  <c r="H80" i="39"/>
  <c r="M80" i="39" s="1"/>
  <c r="D80" i="39"/>
  <c r="B80" i="39"/>
  <c r="A80" i="39"/>
  <c r="D79" i="39"/>
  <c r="K79" i="39" s="1"/>
  <c r="A79" i="39"/>
  <c r="K78" i="39"/>
  <c r="D78" i="39"/>
  <c r="J78" i="39" s="1"/>
  <c r="A78" i="39"/>
  <c r="B78" i="39" s="1"/>
  <c r="AD77" i="39"/>
  <c r="Z77" i="39"/>
  <c r="P77" i="39"/>
  <c r="R77" i="39" s="1"/>
  <c r="N77" i="39"/>
  <c r="A77" i="39"/>
  <c r="H76" i="39"/>
  <c r="M76" i="39" s="1"/>
  <c r="B76" i="39"/>
  <c r="A76" i="39"/>
  <c r="H75" i="39"/>
  <c r="M75" i="39" s="1"/>
  <c r="D75" i="39"/>
  <c r="B75" i="39"/>
  <c r="A75" i="39"/>
  <c r="H74" i="39"/>
  <c r="M74" i="39" s="1"/>
  <c r="D74" i="39"/>
  <c r="B74" i="39"/>
  <c r="A74" i="39"/>
  <c r="H73" i="39"/>
  <c r="M73" i="39" s="1"/>
  <c r="D73" i="39"/>
  <c r="B73" i="39"/>
  <c r="A73" i="39"/>
  <c r="H72" i="39"/>
  <c r="M72" i="39" s="1"/>
  <c r="D72" i="39"/>
  <c r="B72" i="39"/>
  <c r="A72" i="39"/>
  <c r="D71" i="39"/>
  <c r="A71" i="39"/>
  <c r="H71" i="39" s="1"/>
  <c r="M71" i="39" s="1"/>
  <c r="D70" i="39"/>
  <c r="A70" i="39"/>
  <c r="H69" i="39"/>
  <c r="M69" i="39" s="1"/>
  <c r="D69" i="39"/>
  <c r="B69" i="39"/>
  <c r="A69" i="39"/>
  <c r="D68" i="39"/>
  <c r="B68" i="39"/>
  <c r="A68" i="39"/>
  <c r="H68" i="39" s="1"/>
  <c r="M68" i="39" s="1"/>
  <c r="D67" i="39"/>
  <c r="A67" i="39"/>
  <c r="B67" i="39" s="1"/>
  <c r="H66" i="39"/>
  <c r="D66" i="39"/>
  <c r="A66" i="39"/>
  <c r="B66" i="39" s="1"/>
  <c r="H65" i="39"/>
  <c r="M65" i="39" s="1"/>
  <c r="D65" i="39"/>
  <c r="B65" i="39"/>
  <c r="A65" i="39"/>
  <c r="D64" i="39"/>
  <c r="A64" i="39"/>
  <c r="H64" i="39" s="1"/>
  <c r="M64" i="39" s="1"/>
  <c r="H63" i="39"/>
  <c r="M63" i="39" s="1"/>
  <c r="D63" i="39"/>
  <c r="B63" i="39"/>
  <c r="A63" i="39"/>
  <c r="H62" i="39"/>
  <c r="M62" i="39" s="1"/>
  <c r="D62" i="39"/>
  <c r="A62" i="39"/>
  <c r="B62" i="39" s="1"/>
  <c r="D61" i="39"/>
  <c r="A61" i="39"/>
  <c r="H61" i="39" s="1"/>
  <c r="M61" i="39" s="1"/>
  <c r="D60" i="39"/>
  <c r="A60" i="39"/>
  <c r="H59" i="39"/>
  <c r="M59" i="39" s="1"/>
  <c r="D59" i="39"/>
  <c r="B59" i="39"/>
  <c r="A59" i="39"/>
  <c r="H58" i="39"/>
  <c r="M58" i="39" s="1"/>
  <c r="D58" i="39"/>
  <c r="B58" i="39"/>
  <c r="A58" i="39"/>
  <c r="D57" i="39"/>
  <c r="A57" i="39"/>
  <c r="B57" i="39" s="1"/>
  <c r="D56" i="39"/>
  <c r="A56" i="39"/>
  <c r="H55" i="39"/>
  <c r="M55" i="39" s="1"/>
  <c r="D55" i="39"/>
  <c r="B55" i="39"/>
  <c r="A55" i="39"/>
  <c r="D54" i="39"/>
  <c r="A54" i="39"/>
  <c r="H54" i="39" s="1"/>
  <c r="M54" i="39" s="1"/>
  <c r="D53" i="39"/>
  <c r="A53" i="39"/>
  <c r="H52" i="39"/>
  <c r="M52" i="39" s="1"/>
  <c r="D52" i="39"/>
  <c r="A52" i="39"/>
  <c r="B52" i="39" s="1"/>
  <c r="H51" i="39"/>
  <c r="M51" i="39" s="1"/>
  <c r="D51" i="39"/>
  <c r="B51" i="39"/>
  <c r="A51" i="39"/>
  <c r="D50" i="39"/>
  <c r="A50" i="39"/>
  <c r="H50" i="39" s="1"/>
  <c r="M50" i="39" s="1"/>
  <c r="H49" i="39"/>
  <c r="M49" i="39" s="1"/>
  <c r="D49" i="39"/>
  <c r="B49" i="39"/>
  <c r="A49" i="39"/>
  <c r="D48" i="39"/>
  <c r="K48" i="39" s="1"/>
  <c r="A48" i="39"/>
  <c r="K47" i="39"/>
  <c r="J47" i="39"/>
  <c r="H47" i="39"/>
  <c r="M47" i="39" s="1"/>
  <c r="D47" i="39"/>
  <c r="B47" i="39"/>
  <c r="A47" i="39"/>
  <c r="AD46" i="39"/>
  <c r="Z46" i="39"/>
  <c r="P46" i="39"/>
  <c r="R46" i="39" s="1"/>
  <c r="N46" i="39"/>
  <c r="A46" i="39"/>
  <c r="H44" i="39"/>
  <c r="M44" i="39" s="1"/>
  <c r="B44" i="39"/>
  <c r="H43" i="39"/>
  <c r="M43" i="39" s="1"/>
  <c r="D43" i="39"/>
  <c r="B43" i="39"/>
  <c r="A43" i="39"/>
  <c r="H42" i="39"/>
  <c r="M42" i="39" s="1"/>
  <c r="D42" i="39"/>
  <c r="B42" i="39"/>
  <c r="A42" i="39"/>
  <c r="D41" i="39"/>
  <c r="A41" i="39"/>
  <c r="B41" i="39" s="1"/>
  <c r="AD40" i="39"/>
  <c r="Z40" i="39"/>
  <c r="N40" i="39"/>
  <c r="P40" i="39" s="1"/>
  <c r="A40" i="39"/>
  <c r="M36" i="39"/>
  <c r="H36" i="39"/>
  <c r="D36" i="39"/>
  <c r="B36" i="39"/>
  <c r="A36" i="39"/>
  <c r="AD35" i="39"/>
  <c r="Z35" i="39"/>
  <c r="R35" i="39"/>
  <c r="P35" i="39"/>
  <c r="V35" i="39" s="1"/>
  <c r="M32" i="39"/>
  <c r="H32" i="39"/>
  <c r="D32" i="39"/>
  <c r="B32" i="39"/>
  <c r="A32" i="39"/>
  <c r="P31" i="39"/>
  <c r="AD31" i="39" s="1"/>
  <c r="M28" i="39"/>
  <c r="H28" i="39"/>
  <c r="D28" i="39"/>
  <c r="B28" i="39"/>
  <c r="A28" i="39"/>
  <c r="AD27" i="39"/>
  <c r="Z27" i="39"/>
  <c r="R27" i="39"/>
  <c r="P27" i="39"/>
  <c r="V27" i="39" s="1"/>
  <c r="M24" i="39"/>
  <c r="H24" i="39"/>
  <c r="D24" i="39"/>
  <c r="K24" i="39" s="1"/>
  <c r="B24" i="39"/>
  <c r="A24" i="39"/>
  <c r="AD23" i="39"/>
  <c r="Z23" i="39"/>
  <c r="V23" i="39"/>
  <c r="R23" i="39"/>
  <c r="P23" i="39"/>
  <c r="H20" i="39"/>
  <c r="M20" i="39" s="1"/>
  <c r="B20" i="39"/>
  <c r="H19" i="39"/>
  <c r="M19" i="39" s="1"/>
  <c r="D19" i="39"/>
  <c r="B19" i="39"/>
  <c r="A19" i="39"/>
  <c r="D18" i="39"/>
  <c r="A18" i="39"/>
  <c r="H18" i="39" s="1"/>
  <c r="M18" i="39" s="1"/>
  <c r="H17" i="39"/>
  <c r="M17" i="39" s="1"/>
  <c r="D17" i="39"/>
  <c r="B17" i="39"/>
  <c r="A17" i="39"/>
  <c r="K16" i="39"/>
  <c r="J16" i="39"/>
  <c r="D16" i="39"/>
  <c r="A16" i="39"/>
  <c r="AD15" i="39"/>
  <c r="Z15" i="39"/>
  <c r="R15" i="39"/>
  <c r="P15" i="39"/>
  <c r="V15" i="39" s="1"/>
  <c r="A15" i="39"/>
  <c r="H13" i="39"/>
  <c r="M13" i="39" s="1"/>
  <c r="B13" i="39"/>
  <c r="D12" i="39"/>
  <c r="A12" i="39"/>
  <c r="M11" i="39"/>
  <c r="D11" i="39"/>
  <c r="A11" i="39"/>
  <c r="B11" i="39" s="1"/>
  <c r="D10" i="39"/>
  <c r="A10" i="39"/>
  <c r="B10" i="39" s="1"/>
  <c r="D9" i="39"/>
  <c r="A9" i="39"/>
  <c r="H8" i="39"/>
  <c r="M8" i="39" s="1"/>
  <c r="D8" i="39"/>
  <c r="B8" i="39"/>
  <c r="A8" i="39"/>
  <c r="D7" i="39"/>
  <c r="A7" i="39"/>
  <c r="H7" i="39" s="1"/>
  <c r="M7" i="39" s="1"/>
  <c r="H6" i="39"/>
  <c r="D6" i="39"/>
  <c r="B6" i="39"/>
  <c r="A6" i="39"/>
  <c r="D330" i="38"/>
  <c r="A330" i="38"/>
  <c r="D329" i="38"/>
  <c r="A329" i="38"/>
  <c r="B329" i="38" s="1"/>
  <c r="H328" i="38"/>
  <c r="M328" i="38" s="1"/>
  <c r="D328" i="38"/>
  <c r="B328" i="38"/>
  <c r="A328" i="38"/>
  <c r="D327" i="38"/>
  <c r="A327" i="38"/>
  <c r="H327" i="38" s="1"/>
  <c r="M327" i="38" s="1"/>
  <c r="D326" i="38"/>
  <c r="A326" i="38"/>
  <c r="H326" i="38" s="1"/>
  <c r="M326" i="38" s="1"/>
  <c r="AD325" i="38"/>
  <c r="Z325" i="38"/>
  <c r="V325" i="38"/>
  <c r="R325" i="38"/>
  <c r="P325" i="38"/>
  <c r="N325" i="38"/>
  <c r="A325" i="38"/>
  <c r="H322" i="38"/>
  <c r="M322" i="38" s="1"/>
  <c r="D322" i="38"/>
  <c r="B322" i="38"/>
  <c r="A322" i="38"/>
  <c r="H321" i="38"/>
  <c r="M321" i="38" s="1"/>
  <c r="D321" i="38"/>
  <c r="B321" i="38"/>
  <c r="A321" i="38"/>
  <c r="D320" i="38"/>
  <c r="A320" i="38"/>
  <c r="D319" i="38"/>
  <c r="A319" i="38"/>
  <c r="B319" i="38" s="1"/>
  <c r="H318" i="38"/>
  <c r="M318" i="38" s="1"/>
  <c r="D318" i="38"/>
  <c r="B318" i="38"/>
  <c r="A318" i="38"/>
  <c r="D317" i="38"/>
  <c r="A317" i="38"/>
  <c r="H317" i="38" s="1"/>
  <c r="M317" i="38" s="1"/>
  <c r="D316" i="38"/>
  <c r="A316" i="38"/>
  <c r="H316" i="38" s="1"/>
  <c r="M316" i="38" s="1"/>
  <c r="H315" i="38"/>
  <c r="M315" i="38" s="1"/>
  <c r="D315" i="38"/>
  <c r="B315" i="38"/>
  <c r="A315" i="38"/>
  <c r="J314" i="38"/>
  <c r="H314" i="38"/>
  <c r="M314" i="38" s="1"/>
  <c r="D314" i="38"/>
  <c r="K314" i="38" s="1"/>
  <c r="B314" i="38"/>
  <c r="A314" i="38"/>
  <c r="K313" i="38"/>
  <c r="J313" i="38"/>
  <c r="H313" i="38"/>
  <c r="D313" i="38"/>
  <c r="B313" i="38"/>
  <c r="A313" i="38"/>
  <c r="AD312" i="38"/>
  <c r="Z312" i="38"/>
  <c r="N312" i="38"/>
  <c r="P312" i="38" s="1"/>
  <c r="A312" i="38"/>
  <c r="M309" i="38"/>
  <c r="D309" i="38"/>
  <c r="A309" i="38"/>
  <c r="H308" i="38"/>
  <c r="M308" i="38" s="1"/>
  <c r="D308" i="38"/>
  <c r="B308" i="38"/>
  <c r="A308" i="38"/>
  <c r="H307" i="38"/>
  <c r="M307" i="38" s="1"/>
  <c r="D307" i="38"/>
  <c r="B307" i="38"/>
  <c r="A307" i="38"/>
  <c r="D306" i="38"/>
  <c r="A306" i="38"/>
  <c r="H305" i="38"/>
  <c r="D305" i="38"/>
  <c r="A305" i="38"/>
  <c r="B305" i="38" s="1"/>
  <c r="H304" i="38"/>
  <c r="M304" i="38" s="1"/>
  <c r="D304" i="38"/>
  <c r="B304" i="38"/>
  <c r="A304" i="38"/>
  <c r="D303" i="38"/>
  <c r="A303" i="38"/>
  <c r="H302" i="38"/>
  <c r="M302" i="38" s="1"/>
  <c r="D302" i="38"/>
  <c r="A302" i="38"/>
  <c r="B302" i="38" s="1"/>
  <c r="H301" i="38"/>
  <c r="M301" i="38" s="1"/>
  <c r="D301" i="38"/>
  <c r="A301" i="38"/>
  <c r="B301" i="38" s="1"/>
  <c r="D300" i="38"/>
  <c r="A300" i="38"/>
  <c r="H300" i="38" s="1"/>
  <c r="M300" i="38" s="1"/>
  <c r="H299" i="38"/>
  <c r="M299" i="38" s="1"/>
  <c r="D299" i="38"/>
  <c r="B299" i="38"/>
  <c r="A299" i="38"/>
  <c r="J298" i="38"/>
  <c r="H298" i="38"/>
  <c r="M298" i="38" s="1"/>
  <c r="D298" i="38"/>
  <c r="K298" i="38" s="1"/>
  <c r="B298" i="38"/>
  <c r="A298" i="38"/>
  <c r="AD297" i="38"/>
  <c r="Z297" i="38"/>
  <c r="N297" i="38"/>
  <c r="P297" i="38" s="1"/>
  <c r="A297" i="38"/>
  <c r="H295" i="38"/>
  <c r="M295" i="38" s="1"/>
  <c r="B295" i="38"/>
  <c r="A295" i="38"/>
  <c r="H294" i="38"/>
  <c r="M294" i="38" s="1"/>
  <c r="D294" i="38"/>
  <c r="B294" i="38"/>
  <c r="A294" i="38"/>
  <c r="D293" i="38"/>
  <c r="A293" i="38"/>
  <c r="H292" i="38"/>
  <c r="D292" i="38"/>
  <c r="B292" i="38"/>
  <c r="A292" i="38"/>
  <c r="K291" i="38"/>
  <c r="J291" i="38"/>
  <c r="D291" i="38"/>
  <c r="B291" i="38"/>
  <c r="A291" i="38"/>
  <c r="H291" i="38" s="1"/>
  <c r="M291" i="38" s="1"/>
  <c r="D290" i="38"/>
  <c r="B290" i="38"/>
  <c r="A290" i="38"/>
  <c r="H290" i="38" s="1"/>
  <c r="M290" i="38" s="1"/>
  <c r="H289" i="38"/>
  <c r="M289" i="38" s="1"/>
  <c r="D289" i="38"/>
  <c r="A289" i="38"/>
  <c r="B289" i="38" s="1"/>
  <c r="D288" i="38"/>
  <c r="A288" i="38"/>
  <c r="H288" i="38" s="1"/>
  <c r="M288" i="38" s="1"/>
  <c r="D287" i="38"/>
  <c r="A287" i="38"/>
  <c r="H287" i="38" s="1"/>
  <c r="M287" i="38" s="1"/>
  <c r="H286" i="38"/>
  <c r="M286" i="38" s="1"/>
  <c r="D286" i="38"/>
  <c r="B286" i="38"/>
  <c r="A286" i="38"/>
  <c r="D285" i="38"/>
  <c r="B285" i="38"/>
  <c r="A285" i="38"/>
  <c r="H285" i="38" s="1"/>
  <c r="M285" i="38" s="1"/>
  <c r="H284" i="38"/>
  <c r="M284" i="38" s="1"/>
  <c r="D284" i="38"/>
  <c r="B284" i="38"/>
  <c r="A284" i="38"/>
  <c r="K283" i="38"/>
  <c r="J283" i="38"/>
  <c r="D283" i="38"/>
  <c r="B283" i="38"/>
  <c r="A283" i="38"/>
  <c r="H283" i="38" s="1"/>
  <c r="M283" i="38" s="1"/>
  <c r="K282" i="38"/>
  <c r="H282" i="38"/>
  <c r="M282" i="38" s="1"/>
  <c r="D282" i="38"/>
  <c r="J282" i="38" s="1"/>
  <c r="B282" i="38"/>
  <c r="A282" i="38"/>
  <c r="N281" i="38"/>
  <c r="P281" i="38" s="1"/>
  <c r="A281" i="38"/>
  <c r="H280" i="38"/>
  <c r="M280" i="38" s="1"/>
  <c r="B280" i="38"/>
  <c r="A280" i="38"/>
  <c r="H279" i="38"/>
  <c r="M279" i="38" s="1"/>
  <c r="B279" i="38"/>
  <c r="A279" i="38"/>
  <c r="H278" i="38"/>
  <c r="M278" i="38" s="1"/>
  <c r="D278" i="38"/>
  <c r="B278" i="38"/>
  <c r="A278" i="38"/>
  <c r="H277" i="38"/>
  <c r="M277" i="38" s="1"/>
  <c r="D277" i="38"/>
  <c r="B277" i="38"/>
  <c r="H276" i="38"/>
  <c r="M276" i="38" s="1"/>
  <c r="D276" i="38"/>
  <c r="B276" i="38"/>
  <c r="A276" i="38"/>
  <c r="H275" i="38"/>
  <c r="M275" i="38" s="1"/>
  <c r="D275" i="38"/>
  <c r="A275" i="38"/>
  <c r="B275" i="38" s="1"/>
  <c r="D274" i="38"/>
  <c r="A274" i="38"/>
  <c r="B274" i="38" s="1"/>
  <c r="M273" i="38"/>
  <c r="D273" i="38"/>
  <c r="A273" i="38"/>
  <c r="B273" i="38" s="1"/>
  <c r="D272" i="38"/>
  <c r="A272" i="38"/>
  <c r="B272" i="38" s="1"/>
  <c r="D271" i="38"/>
  <c r="A271" i="38"/>
  <c r="H270" i="38"/>
  <c r="M270" i="38" s="1"/>
  <c r="D270" i="38"/>
  <c r="A270" i="38"/>
  <c r="B270" i="38" s="1"/>
  <c r="D269" i="38"/>
  <c r="B269" i="38"/>
  <c r="A269" i="38"/>
  <c r="H269" i="38" s="1"/>
  <c r="M269" i="38" s="1"/>
  <c r="D268" i="38"/>
  <c r="B268" i="38"/>
  <c r="A268" i="38"/>
  <c r="H268" i="38" s="1"/>
  <c r="M268" i="38" s="1"/>
  <c r="H267" i="38"/>
  <c r="M267" i="38" s="1"/>
  <c r="D267" i="38"/>
  <c r="A267" i="38"/>
  <c r="B267" i="38" s="1"/>
  <c r="D266" i="38"/>
  <c r="A266" i="38"/>
  <c r="H266" i="38" s="1"/>
  <c r="M266" i="38" s="1"/>
  <c r="D265" i="38"/>
  <c r="A265" i="38"/>
  <c r="H265" i="38" s="1"/>
  <c r="M265" i="38" s="1"/>
  <c r="H264" i="38"/>
  <c r="M264" i="38" s="1"/>
  <c r="D264" i="38"/>
  <c r="B264" i="38"/>
  <c r="A264" i="38"/>
  <c r="D263" i="38"/>
  <c r="B263" i="38"/>
  <c r="A263" i="38"/>
  <c r="H263" i="38" s="1"/>
  <c r="M263" i="38" s="1"/>
  <c r="H262" i="38"/>
  <c r="M262" i="38" s="1"/>
  <c r="D262" i="38"/>
  <c r="B262" i="38"/>
  <c r="A262" i="38"/>
  <c r="H261" i="38"/>
  <c r="M261" i="38" s="1"/>
  <c r="D261" i="38"/>
  <c r="A261" i="38"/>
  <c r="B261" i="38" s="1"/>
  <c r="H260" i="38"/>
  <c r="M260" i="38" s="1"/>
  <c r="D260" i="38"/>
  <c r="B260" i="38"/>
  <c r="A260" i="38"/>
  <c r="H259" i="38"/>
  <c r="M259" i="38" s="1"/>
  <c r="D259" i="38"/>
  <c r="B259" i="38"/>
  <c r="A259" i="38"/>
  <c r="D258" i="38"/>
  <c r="A258" i="38"/>
  <c r="B258" i="38" s="1"/>
  <c r="D257" i="38"/>
  <c r="A257" i="38"/>
  <c r="B257" i="38" s="1"/>
  <c r="H256" i="38"/>
  <c r="D256" i="38"/>
  <c r="J256" i="38" s="1"/>
  <c r="B256" i="38"/>
  <c r="A256" i="38"/>
  <c r="K255" i="38"/>
  <c r="J255" i="38"/>
  <c r="H255" i="38"/>
  <c r="D255" i="38"/>
  <c r="A255" i="38"/>
  <c r="B255" i="38" s="1"/>
  <c r="AD254" i="38"/>
  <c r="Z254" i="38"/>
  <c r="P254" i="38"/>
  <c r="V254" i="38" s="1"/>
  <c r="N254" i="38"/>
  <c r="A254" i="38"/>
  <c r="H253" i="38"/>
  <c r="M253" i="38" s="1"/>
  <c r="B253" i="38"/>
  <c r="A253" i="38"/>
  <c r="M252" i="38"/>
  <c r="H252" i="38"/>
  <c r="D252" i="38"/>
  <c r="B252" i="38"/>
  <c r="A252" i="38"/>
  <c r="H251" i="38"/>
  <c r="M251" i="38" s="1"/>
  <c r="D251" i="38"/>
  <c r="B251" i="38"/>
  <c r="A251" i="38"/>
  <c r="H250" i="38"/>
  <c r="M250" i="38" s="1"/>
  <c r="D250" i="38"/>
  <c r="B250" i="38"/>
  <c r="A250" i="38"/>
  <c r="H249" i="38"/>
  <c r="D249" i="38"/>
  <c r="B249" i="38"/>
  <c r="A249" i="38"/>
  <c r="H248" i="38"/>
  <c r="M248" i="38" s="1"/>
  <c r="D248" i="38"/>
  <c r="A248" i="38"/>
  <c r="B248" i="38" s="1"/>
  <c r="H247" i="38"/>
  <c r="D247" i="38"/>
  <c r="M247" i="38" s="1"/>
  <c r="B247" i="38"/>
  <c r="A247" i="38"/>
  <c r="H246" i="38"/>
  <c r="M246" i="38" s="1"/>
  <c r="D246" i="38"/>
  <c r="B246" i="38"/>
  <c r="A246" i="38"/>
  <c r="H245" i="38"/>
  <c r="M245" i="38" s="1"/>
  <c r="D245" i="38"/>
  <c r="A245" i="38"/>
  <c r="B245" i="38" s="1"/>
  <c r="D244" i="38"/>
  <c r="A244" i="38"/>
  <c r="B244" i="38" s="1"/>
  <c r="D243" i="38"/>
  <c r="A243" i="38"/>
  <c r="H243" i="38" s="1"/>
  <c r="M243" i="38" s="1"/>
  <c r="D242" i="38"/>
  <c r="B242" i="38"/>
  <c r="A242" i="38"/>
  <c r="H242" i="38" s="1"/>
  <c r="M242" i="38" s="1"/>
  <c r="H241" i="38"/>
  <c r="M241" i="38" s="1"/>
  <c r="D241" i="38"/>
  <c r="B241" i="38"/>
  <c r="A241" i="38"/>
  <c r="D240" i="38"/>
  <c r="A240" i="38"/>
  <c r="B240" i="38" s="1"/>
  <c r="D239" i="38"/>
  <c r="A239" i="38"/>
  <c r="H239" i="38" s="1"/>
  <c r="M239" i="38" s="1"/>
  <c r="AD238" i="38"/>
  <c r="Z238" i="38"/>
  <c r="P238" i="38"/>
  <c r="V238" i="38" s="1"/>
  <c r="A238" i="38"/>
  <c r="H237" i="38"/>
  <c r="M237" i="38" s="1"/>
  <c r="B237" i="38"/>
  <c r="A237" i="38"/>
  <c r="H236" i="38"/>
  <c r="M236" i="38" s="1"/>
  <c r="D236" i="38"/>
  <c r="B236" i="38"/>
  <c r="A236" i="38"/>
  <c r="H235" i="38"/>
  <c r="M235" i="38" s="1"/>
  <c r="D235" i="38"/>
  <c r="B235" i="38"/>
  <c r="A235" i="38"/>
  <c r="M234" i="38"/>
  <c r="H234" i="38"/>
  <c r="D234" i="38"/>
  <c r="B234" i="38"/>
  <c r="A234" i="38"/>
  <c r="H233" i="38"/>
  <c r="M233" i="38" s="1"/>
  <c r="D233" i="38"/>
  <c r="B233" i="38"/>
  <c r="A233" i="38"/>
  <c r="D232" i="38"/>
  <c r="A232" i="38"/>
  <c r="H232" i="38" s="1"/>
  <c r="M232" i="38" s="1"/>
  <c r="D231" i="38"/>
  <c r="A231" i="38"/>
  <c r="D230" i="38"/>
  <c r="M230" i="38" s="1"/>
  <c r="B230" i="38"/>
  <c r="A230" i="38"/>
  <c r="H229" i="38"/>
  <c r="M229" i="38" s="1"/>
  <c r="D229" i="38"/>
  <c r="B229" i="38"/>
  <c r="A229" i="38"/>
  <c r="D228" i="38"/>
  <c r="A228" i="38"/>
  <c r="H227" i="38"/>
  <c r="M227" i="38" s="1"/>
  <c r="D227" i="38"/>
  <c r="A227" i="38"/>
  <c r="B227" i="38" s="1"/>
  <c r="D226" i="38"/>
  <c r="A226" i="38"/>
  <c r="H226" i="38" s="1"/>
  <c r="M226" i="38" s="1"/>
  <c r="D225" i="38"/>
  <c r="A225" i="38"/>
  <c r="H225" i="38" s="1"/>
  <c r="M225" i="38" s="1"/>
  <c r="H224" i="38"/>
  <c r="M224" i="38" s="1"/>
  <c r="D224" i="38"/>
  <c r="B224" i="38"/>
  <c r="A224" i="38"/>
  <c r="D223" i="38"/>
  <c r="A223" i="38"/>
  <c r="H223" i="38" s="1"/>
  <c r="M223" i="38" s="1"/>
  <c r="D222" i="38"/>
  <c r="B222" i="38"/>
  <c r="A222" i="38"/>
  <c r="H222" i="38" s="1"/>
  <c r="M222" i="38" s="1"/>
  <c r="D221" i="38"/>
  <c r="B221" i="38"/>
  <c r="A221" i="38"/>
  <c r="H221" i="38" s="1"/>
  <c r="H220" i="38"/>
  <c r="M220" i="38" s="1"/>
  <c r="D220" i="38"/>
  <c r="B220" i="38"/>
  <c r="A220" i="38"/>
  <c r="D219" i="38"/>
  <c r="A219" i="38"/>
  <c r="H219" i="38" s="1"/>
  <c r="M219" i="38" s="1"/>
  <c r="D218" i="38"/>
  <c r="A218" i="38"/>
  <c r="H218" i="38" s="1"/>
  <c r="M218" i="38" s="1"/>
  <c r="H217" i="38"/>
  <c r="M217" i="38" s="1"/>
  <c r="D217" i="38"/>
  <c r="A217" i="38"/>
  <c r="B217" i="38" s="1"/>
  <c r="M216" i="38"/>
  <c r="H216" i="38"/>
  <c r="D216" i="38"/>
  <c r="B216" i="38"/>
  <c r="A216" i="38"/>
  <c r="D215" i="38"/>
  <c r="B215" i="38"/>
  <c r="A215" i="38"/>
  <c r="H215" i="38" s="1"/>
  <c r="M215" i="38" s="1"/>
  <c r="H214" i="38"/>
  <c r="M214" i="38" s="1"/>
  <c r="D214" i="38"/>
  <c r="A214" i="38"/>
  <c r="B214" i="38" s="1"/>
  <c r="D213" i="38"/>
  <c r="K213" i="38" s="1"/>
  <c r="A213" i="38"/>
  <c r="H213" i="38" s="1"/>
  <c r="M213" i="38" s="1"/>
  <c r="K212" i="38"/>
  <c r="J212" i="38"/>
  <c r="D212" i="38"/>
  <c r="A212" i="38"/>
  <c r="B212" i="38" s="1"/>
  <c r="AD211" i="38"/>
  <c r="Z211" i="38"/>
  <c r="V211" i="38"/>
  <c r="P211" i="38"/>
  <c r="R211" i="38" s="1"/>
  <c r="N211" i="38"/>
  <c r="A211" i="38"/>
  <c r="H208" i="38"/>
  <c r="M208" i="38" s="1"/>
  <c r="D208" i="38"/>
  <c r="B208" i="38"/>
  <c r="A208" i="38"/>
  <c r="H207" i="38"/>
  <c r="M207" i="38" s="1"/>
  <c r="D207" i="38"/>
  <c r="B207" i="38"/>
  <c r="A207" i="38"/>
  <c r="H206" i="38"/>
  <c r="M206" i="38" s="1"/>
  <c r="D206" i="38"/>
  <c r="B206" i="38"/>
  <c r="A206" i="38"/>
  <c r="H205" i="38"/>
  <c r="D205" i="38"/>
  <c r="A205" i="38"/>
  <c r="B205" i="38" s="1"/>
  <c r="H204" i="38"/>
  <c r="M204" i="38" s="1"/>
  <c r="D204" i="38"/>
  <c r="B204" i="38"/>
  <c r="A204" i="38"/>
  <c r="D203" i="38"/>
  <c r="B203" i="38"/>
  <c r="A203" i="38"/>
  <c r="H203" i="38" s="1"/>
  <c r="M203" i="38" s="1"/>
  <c r="D202" i="38"/>
  <c r="A202" i="38"/>
  <c r="B202" i="38" s="1"/>
  <c r="D201" i="38"/>
  <c r="A201" i="38"/>
  <c r="B201" i="38" s="1"/>
  <c r="D200" i="38"/>
  <c r="B200" i="38"/>
  <c r="A200" i="38"/>
  <c r="H200" i="38" s="1"/>
  <c r="M200" i="38" s="1"/>
  <c r="D199" i="38"/>
  <c r="A199" i="38"/>
  <c r="H199" i="38" s="1"/>
  <c r="M199" i="38" s="1"/>
  <c r="D198" i="38"/>
  <c r="A198" i="38"/>
  <c r="H198" i="38" s="1"/>
  <c r="M198" i="38" s="1"/>
  <c r="D197" i="38"/>
  <c r="B197" i="38"/>
  <c r="A197" i="38"/>
  <c r="H197" i="38" s="1"/>
  <c r="M197" i="38" s="1"/>
  <c r="D196" i="38"/>
  <c r="B196" i="38"/>
  <c r="A196" i="38"/>
  <c r="H196" i="38" s="1"/>
  <c r="D195" i="38"/>
  <c r="A195" i="38"/>
  <c r="H194" i="38"/>
  <c r="M194" i="38" s="1"/>
  <c r="D194" i="38"/>
  <c r="B194" i="38"/>
  <c r="A194" i="38"/>
  <c r="D193" i="38"/>
  <c r="A193" i="38"/>
  <c r="H193" i="38" s="1"/>
  <c r="M193" i="38" s="1"/>
  <c r="D192" i="38"/>
  <c r="A192" i="38"/>
  <c r="H192" i="38" s="1"/>
  <c r="M192" i="38" s="1"/>
  <c r="D191" i="38"/>
  <c r="A191" i="38"/>
  <c r="B191" i="38" s="1"/>
  <c r="H190" i="38"/>
  <c r="D190" i="38"/>
  <c r="B190" i="38"/>
  <c r="A190" i="38"/>
  <c r="D189" i="38"/>
  <c r="A189" i="38"/>
  <c r="H189" i="38" s="1"/>
  <c r="M189" i="38" s="1"/>
  <c r="H188" i="38"/>
  <c r="M188" i="38" s="1"/>
  <c r="D188" i="38"/>
  <c r="B188" i="38"/>
  <c r="A188" i="38"/>
  <c r="H187" i="38"/>
  <c r="M187" i="38" s="1"/>
  <c r="D187" i="38"/>
  <c r="A187" i="38"/>
  <c r="B187" i="38" s="1"/>
  <c r="D186" i="38"/>
  <c r="A186" i="38"/>
  <c r="H186" i="38" s="1"/>
  <c r="M186" i="38" s="1"/>
  <c r="H185" i="38"/>
  <c r="D185" i="38"/>
  <c r="K185" i="38" s="1"/>
  <c r="B185" i="38"/>
  <c r="A185" i="38"/>
  <c r="D184" i="38"/>
  <c r="K184" i="38" s="1"/>
  <c r="A184" i="38"/>
  <c r="H184" i="38" s="1"/>
  <c r="M184" i="38" s="1"/>
  <c r="AD183" i="38"/>
  <c r="Z183" i="38"/>
  <c r="N183" i="38"/>
  <c r="P183" i="38" s="1"/>
  <c r="A183" i="38"/>
  <c r="H181" i="38"/>
  <c r="M181" i="38" s="1"/>
  <c r="B181" i="38"/>
  <c r="A181" i="38"/>
  <c r="H180" i="38"/>
  <c r="M180" i="38" s="1"/>
  <c r="D180" i="38"/>
  <c r="B180" i="38"/>
  <c r="A180" i="38"/>
  <c r="H179" i="38"/>
  <c r="M179" i="38" s="1"/>
  <c r="D179" i="38"/>
  <c r="B179" i="38"/>
  <c r="A179" i="38"/>
  <c r="D178" i="38"/>
  <c r="B178" i="38"/>
  <c r="A178" i="38"/>
  <c r="H178" i="38" s="1"/>
  <c r="M178" i="38" s="1"/>
  <c r="D177" i="38"/>
  <c r="A177" i="38"/>
  <c r="B177" i="38" s="1"/>
  <c r="H176" i="38"/>
  <c r="D176" i="38"/>
  <c r="B176" i="38"/>
  <c r="A176" i="38"/>
  <c r="D175" i="38"/>
  <c r="B175" i="38"/>
  <c r="A175" i="38"/>
  <c r="H175" i="38" s="1"/>
  <c r="M175" i="38" s="1"/>
  <c r="H174" i="38"/>
  <c r="M174" i="38" s="1"/>
  <c r="D174" i="38"/>
  <c r="B174" i="38"/>
  <c r="A174" i="38"/>
  <c r="D173" i="38"/>
  <c r="A173" i="38"/>
  <c r="B173" i="38" s="1"/>
  <c r="D172" i="38"/>
  <c r="B172" i="38"/>
  <c r="A172" i="38"/>
  <c r="H172" i="38" s="1"/>
  <c r="M172" i="38" s="1"/>
  <c r="D171" i="38"/>
  <c r="A171" i="38"/>
  <c r="H171" i="38" s="1"/>
  <c r="M171" i="38" s="1"/>
  <c r="D170" i="38"/>
  <c r="B170" i="38"/>
  <c r="A170" i="38"/>
  <c r="H170" i="38" s="1"/>
  <c r="M170" i="38" s="1"/>
  <c r="D169" i="38"/>
  <c r="B169" i="38"/>
  <c r="A169" i="38"/>
  <c r="H169" i="38" s="1"/>
  <c r="M169" i="38" s="1"/>
  <c r="D168" i="38"/>
  <c r="A168" i="38"/>
  <c r="H168" i="38" s="1"/>
  <c r="M168" i="38" s="1"/>
  <c r="D167" i="38"/>
  <c r="A167" i="38"/>
  <c r="H167" i="38" s="1"/>
  <c r="M167" i="38" s="1"/>
  <c r="H166" i="38"/>
  <c r="M166" i="38" s="1"/>
  <c r="D166" i="38"/>
  <c r="B166" i="38"/>
  <c r="A166" i="38"/>
  <c r="D165" i="38"/>
  <c r="A165" i="38"/>
  <c r="H165" i="38" s="1"/>
  <c r="M165" i="38" s="1"/>
  <c r="D164" i="38"/>
  <c r="A164" i="38"/>
  <c r="H164" i="38" s="1"/>
  <c r="M164" i="38" s="1"/>
  <c r="H163" i="38"/>
  <c r="M163" i="38" s="1"/>
  <c r="D163" i="38"/>
  <c r="A163" i="38"/>
  <c r="B163" i="38" s="1"/>
  <c r="H162" i="38"/>
  <c r="M162" i="38" s="1"/>
  <c r="D162" i="38"/>
  <c r="B162" i="38"/>
  <c r="A162" i="38"/>
  <c r="D161" i="38"/>
  <c r="B161" i="38"/>
  <c r="A161" i="38"/>
  <c r="H161" i="38" s="1"/>
  <c r="M161" i="38" s="1"/>
  <c r="H160" i="38"/>
  <c r="M160" i="38" s="1"/>
  <c r="D160" i="38"/>
  <c r="A160" i="38"/>
  <c r="B160" i="38" s="1"/>
  <c r="H159" i="38"/>
  <c r="D159" i="38"/>
  <c r="M159" i="38" s="1"/>
  <c r="A159" i="38"/>
  <c r="B159" i="38" s="1"/>
  <c r="D158" i="38"/>
  <c r="A158" i="38"/>
  <c r="H158" i="38" s="1"/>
  <c r="M158" i="38" s="1"/>
  <c r="J157" i="38"/>
  <c r="D157" i="38"/>
  <c r="K157" i="38" s="1"/>
  <c r="B157" i="38"/>
  <c r="A157" i="38"/>
  <c r="H157" i="38" s="1"/>
  <c r="M157" i="38" s="1"/>
  <c r="D156" i="38"/>
  <c r="A156" i="38"/>
  <c r="H156" i="38" s="1"/>
  <c r="M156" i="38" s="1"/>
  <c r="AD155" i="38"/>
  <c r="Z155" i="38"/>
  <c r="V155" i="38"/>
  <c r="R155" i="38"/>
  <c r="P155" i="38"/>
  <c r="N155" i="38"/>
  <c r="A155" i="38"/>
  <c r="H154" i="38"/>
  <c r="M154" i="38" s="1"/>
  <c r="B154" i="38"/>
  <c r="A154" i="38"/>
  <c r="H153" i="38"/>
  <c r="M153" i="38" s="1"/>
  <c r="D153" i="38"/>
  <c r="B153" i="38"/>
  <c r="A153" i="38"/>
  <c r="H152" i="38"/>
  <c r="M152" i="38" s="1"/>
  <c r="D152" i="38"/>
  <c r="B152" i="38"/>
  <c r="A152" i="38"/>
  <c r="D151" i="38"/>
  <c r="A151" i="38"/>
  <c r="H151" i="38" s="1"/>
  <c r="M151" i="38" s="1"/>
  <c r="H150" i="38"/>
  <c r="M150" i="38" s="1"/>
  <c r="D150" i="38"/>
  <c r="A150" i="38"/>
  <c r="B150" i="38" s="1"/>
  <c r="H149" i="38"/>
  <c r="M149" i="38" s="1"/>
  <c r="D149" i="38"/>
  <c r="B149" i="38"/>
  <c r="A149" i="38"/>
  <c r="D148" i="38"/>
  <c r="A148" i="38"/>
  <c r="H148" i="38" s="1"/>
  <c r="M148" i="38" s="1"/>
  <c r="D147" i="38"/>
  <c r="A147" i="38"/>
  <c r="B147" i="38" s="1"/>
  <c r="M146" i="38"/>
  <c r="K146" i="38"/>
  <c r="J146" i="38"/>
  <c r="D146" i="38"/>
  <c r="A146" i="38"/>
  <c r="H146" i="38" s="1"/>
  <c r="H145" i="38"/>
  <c r="D145" i="38"/>
  <c r="B145" i="38"/>
  <c r="A145" i="38"/>
  <c r="D144" i="38"/>
  <c r="A144" i="38"/>
  <c r="B144" i="38" s="1"/>
  <c r="H143" i="38"/>
  <c r="M143" i="38" s="1"/>
  <c r="D143" i="38"/>
  <c r="A143" i="38"/>
  <c r="B143" i="38" s="1"/>
  <c r="H142" i="38"/>
  <c r="D142" i="38"/>
  <c r="A142" i="38"/>
  <c r="B142" i="38" s="1"/>
  <c r="H141" i="38"/>
  <c r="D141" i="38"/>
  <c r="B141" i="38"/>
  <c r="A141" i="38"/>
  <c r="H140" i="38"/>
  <c r="M140" i="38" s="1"/>
  <c r="D140" i="38"/>
  <c r="A140" i="38"/>
  <c r="B140" i="38" s="1"/>
  <c r="K139" i="38"/>
  <c r="H139" i="38"/>
  <c r="M139" i="38" s="1"/>
  <c r="D139" i="38"/>
  <c r="J139" i="38" s="1"/>
  <c r="B139" i="38"/>
  <c r="A139" i="38"/>
  <c r="AD138" i="38"/>
  <c r="Z138" i="38"/>
  <c r="V138" i="38"/>
  <c r="R138" i="38"/>
  <c r="P138" i="38"/>
  <c r="N138" i="38"/>
  <c r="A138" i="38"/>
  <c r="H137" i="38"/>
  <c r="M137" i="38" s="1"/>
  <c r="B137" i="38"/>
  <c r="A137" i="38"/>
  <c r="H136" i="38"/>
  <c r="M136" i="38" s="1"/>
  <c r="D136" i="38"/>
  <c r="B136" i="38"/>
  <c r="A136" i="38"/>
  <c r="H135" i="38"/>
  <c r="M135" i="38" s="1"/>
  <c r="D135" i="38"/>
  <c r="B135" i="38"/>
  <c r="A135" i="38"/>
  <c r="H134" i="38"/>
  <c r="M134" i="38" s="1"/>
  <c r="D134" i="38"/>
  <c r="B134" i="38"/>
  <c r="A134" i="38"/>
  <c r="D133" i="38"/>
  <c r="A133" i="38"/>
  <c r="H132" i="38"/>
  <c r="M132" i="38" s="1"/>
  <c r="D132" i="38"/>
  <c r="B132" i="38"/>
  <c r="A132" i="38"/>
  <c r="D131" i="38"/>
  <c r="A131" i="38"/>
  <c r="H131" i="38" s="1"/>
  <c r="M131" i="38" s="1"/>
  <c r="D130" i="38"/>
  <c r="J130" i="38" s="1"/>
  <c r="A130" i="38"/>
  <c r="H130" i="38" s="1"/>
  <c r="H129" i="38"/>
  <c r="M129" i="38" s="1"/>
  <c r="D129" i="38"/>
  <c r="A129" i="38"/>
  <c r="B129" i="38" s="1"/>
  <c r="H128" i="38"/>
  <c r="M128" i="38" s="1"/>
  <c r="D128" i="38"/>
  <c r="B128" i="38"/>
  <c r="A128" i="38"/>
  <c r="D127" i="38"/>
  <c r="B127" i="38"/>
  <c r="A127" i="38"/>
  <c r="H127" i="38" s="1"/>
  <c r="H126" i="38"/>
  <c r="M126" i="38" s="1"/>
  <c r="D126" i="38"/>
  <c r="A126" i="38"/>
  <c r="B126" i="38" s="1"/>
  <c r="H125" i="38"/>
  <c r="D125" i="38"/>
  <c r="A125" i="38"/>
  <c r="B125" i="38" s="1"/>
  <c r="D124" i="38"/>
  <c r="A124" i="38"/>
  <c r="H124" i="38" s="1"/>
  <c r="M124" i="38" s="1"/>
  <c r="M123" i="38"/>
  <c r="J123" i="38"/>
  <c r="D123" i="38"/>
  <c r="K123" i="38" s="1"/>
  <c r="B123" i="38"/>
  <c r="A123" i="38"/>
  <c r="H123" i="38" s="1"/>
  <c r="AD122" i="38"/>
  <c r="Z122" i="38"/>
  <c r="V122" i="38"/>
  <c r="R122" i="38"/>
  <c r="N122" i="38"/>
  <c r="P122" i="38" s="1"/>
  <c r="A122" i="38"/>
  <c r="H121" i="38"/>
  <c r="M121" i="38" s="1"/>
  <c r="B121" i="38"/>
  <c r="A121" i="38"/>
  <c r="H120" i="38"/>
  <c r="M120" i="38" s="1"/>
  <c r="D120" i="38"/>
  <c r="B120" i="38"/>
  <c r="A120" i="38"/>
  <c r="H119" i="38"/>
  <c r="M119" i="38" s="1"/>
  <c r="D119" i="38"/>
  <c r="B119" i="38"/>
  <c r="A119" i="38"/>
  <c r="D118" i="38"/>
  <c r="B118" i="38"/>
  <c r="A118" i="38"/>
  <c r="H118" i="38" s="1"/>
  <c r="M118" i="38" s="1"/>
  <c r="D117" i="38"/>
  <c r="A117" i="38"/>
  <c r="H117" i="38" s="1"/>
  <c r="M117" i="38" s="1"/>
  <c r="H116" i="38"/>
  <c r="M116" i="38" s="1"/>
  <c r="D116" i="38"/>
  <c r="A116" i="38"/>
  <c r="B116" i="38" s="1"/>
  <c r="H115" i="38"/>
  <c r="D115" i="38"/>
  <c r="B115" i="38"/>
  <c r="A115" i="38"/>
  <c r="J114" i="38"/>
  <c r="H114" i="38"/>
  <c r="M114" i="38" s="1"/>
  <c r="D114" i="38"/>
  <c r="K114" i="38" s="1"/>
  <c r="B114" i="38"/>
  <c r="A114" i="38"/>
  <c r="D113" i="38"/>
  <c r="A113" i="38"/>
  <c r="H113" i="38" s="1"/>
  <c r="M113" i="38" s="1"/>
  <c r="H112" i="38"/>
  <c r="M112" i="38" s="1"/>
  <c r="D112" i="38"/>
  <c r="A112" i="38"/>
  <c r="B112" i="38" s="1"/>
  <c r="H111" i="38"/>
  <c r="M111" i="38" s="1"/>
  <c r="D111" i="38"/>
  <c r="B111" i="38"/>
  <c r="A111" i="38"/>
  <c r="D110" i="38"/>
  <c r="A110" i="38"/>
  <c r="H110" i="38" s="1"/>
  <c r="M110" i="38" s="1"/>
  <c r="H109" i="38"/>
  <c r="M109" i="38" s="1"/>
  <c r="D109" i="38"/>
  <c r="B109" i="38"/>
  <c r="A109" i="38"/>
  <c r="H108" i="38"/>
  <c r="M108" i="38" s="1"/>
  <c r="D108" i="38"/>
  <c r="B108" i="38"/>
  <c r="A108" i="38"/>
  <c r="H107" i="38"/>
  <c r="D107" i="38"/>
  <c r="J107" i="38" s="1"/>
  <c r="B107" i="38"/>
  <c r="A107" i="38"/>
  <c r="AD106" i="38"/>
  <c r="Z106" i="38"/>
  <c r="V106" i="38"/>
  <c r="R106" i="38"/>
  <c r="P106" i="38"/>
  <c r="N106" i="38"/>
  <c r="A106" i="38"/>
  <c r="H105" i="38"/>
  <c r="M105" i="38" s="1"/>
  <c r="B105" i="38"/>
  <c r="A105" i="38"/>
  <c r="H104" i="38"/>
  <c r="M104" i="38" s="1"/>
  <c r="D104" i="38"/>
  <c r="B104" i="38"/>
  <c r="A104" i="38"/>
  <c r="H103" i="38"/>
  <c r="M103" i="38" s="1"/>
  <c r="D103" i="38"/>
  <c r="B103" i="38"/>
  <c r="A103" i="38"/>
  <c r="H102" i="38"/>
  <c r="M102" i="38" s="1"/>
  <c r="D102" i="38"/>
  <c r="B102" i="38"/>
  <c r="A102" i="38"/>
  <c r="D101" i="38"/>
  <c r="A101" i="38"/>
  <c r="H101" i="38" s="1"/>
  <c r="M101" i="38" s="1"/>
  <c r="H100" i="38"/>
  <c r="M100" i="38" s="1"/>
  <c r="D100" i="38"/>
  <c r="B100" i="38"/>
  <c r="A100" i="38"/>
  <c r="H99" i="38"/>
  <c r="M99" i="38" s="1"/>
  <c r="D99" i="38"/>
  <c r="B99" i="38"/>
  <c r="A99" i="38"/>
  <c r="D98" i="38"/>
  <c r="A98" i="38"/>
  <c r="B98" i="38" s="1"/>
  <c r="H97" i="38"/>
  <c r="M97" i="38" s="1"/>
  <c r="D97" i="38"/>
  <c r="A97" i="38"/>
  <c r="B97" i="38" s="1"/>
  <c r="H96" i="38"/>
  <c r="D96" i="38"/>
  <c r="B96" i="38"/>
  <c r="A96" i="38"/>
  <c r="D95" i="38"/>
  <c r="A95" i="38"/>
  <c r="H95" i="38" s="1"/>
  <c r="M95" i="38" s="1"/>
  <c r="H94" i="38"/>
  <c r="M94" i="38" s="1"/>
  <c r="D94" i="38"/>
  <c r="A94" i="38"/>
  <c r="B94" i="38" s="1"/>
  <c r="D93" i="38"/>
  <c r="A93" i="38"/>
  <c r="D92" i="38"/>
  <c r="A92" i="38"/>
  <c r="H92" i="38" s="1"/>
  <c r="M92" i="38" s="1"/>
  <c r="M91" i="38"/>
  <c r="D91" i="38"/>
  <c r="A91" i="38"/>
  <c r="H91" i="38" s="1"/>
  <c r="D90" i="38"/>
  <c r="A90" i="38"/>
  <c r="H89" i="38"/>
  <c r="D89" i="38"/>
  <c r="A89" i="38"/>
  <c r="B89" i="38" s="1"/>
  <c r="H88" i="38"/>
  <c r="M88" i="38" s="1"/>
  <c r="D88" i="38"/>
  <c r="A88" i="38"/>
  <c r="B88" i="38" s="1"/>
  <c r="D87" i="38"/>
  <c r="B87" i="38"/>
  <c r="A87" i="38"/>
  <c r="H87" i="38" s="1"/>
  <c r="M87" i="38" s="1"/>
  <c r="H86" i="38"/>
  <c r="D86" i="38"/>
  <c r="B86" i="38"/>
  <c r="A86" i="38"/>
  <c r="H85" i="38"/>
  <c r="M85" i="38" s="1"/>
  <c r="D85" i="38"/>
  <c r="A85" i="38"/>
  <c r="B85" i="38" s="1"/>
  <c r="H84" i="38"/>
  <c r="M84" i="38" s="1"/>
  <c r="D84" i="38"/>
  <c r="B84" i="38"/>
  <c r="A84" i="38"/>
  <c r="D83" i="38"/>
  <c r="A83" i="38"/>
  <c r="H82" i="38"/>
  <c r="M82" i="38" s="1"/>
  <c r="D82" i="38"/>
  <c r="B82" i="38"/>
  <c r="A82" i="38"/>
  <c r="H81" i="38"/>
  <c r="M81" i="38" s="1"/>
  <c r="D81" i="38"/>
  <c r="B81" i="38"/>
  <c r="A81" i="38"/>
  <c r="D80" i="38"/>
  <c r="A80" i="38"/>
  <c r="H80" i="38" s="1"/>
  <c r="M80" i="38" s="1"/>
  <c r="K79" i="38"/>
  <c r="J79" i="38"/>
  <c r="D79" i="38"/>
  <c r="A79" i="38"/>
  <c r="H79" i="38" s="1"/>
  <c r="M79" i="38" s="1"/>
  <c r="K78" i="38"/>
  <c r="J78" i="38"/>
  <c r="D78" i="38"/>
  <c r="A78" i="38"/>
  <c r="H78" i="38" s="1"/>
  <c r="M78" i="38" s="1"/>
  <c r="AD77" i="38"/>
  <c r="Z77" i="38"/>
  <c r="P77" i="38"/>
  <c r="R77" i="38" s="1"/>
  <c r="N77" i="38"/>
  <c r="A77" i="38"/>
  <c r="H76" i="38"/>
  <c r="M76" i="38" s="1"/>
  <c r="B76" i="38"/>
  <c r="A76" i="38"/>
  <c r="H75" i="38"/>
  <c r="M75" i="38" s="1"/>
  <c r="D75" i="38"/>
  <c r="B75" i="38"/>
  <c r="A75" i="38"/>
  <c r="H74" i="38"/>
  <c r="M74" i="38" s="1"/>
  <c r="D74" i="38"/>
  <c r="B74" i="38"/>
  <c r="A74" i="38"/>
  <c r="H73" i="38"/>
  <c r="M73" i="38" s="1"/>
  <c r="D73" i="38"/>
  <c r="B73" i="38"/>
  <c r="A73" i="38"/>
  <c r="D72" i="38"/>
  <c r="A72" i="38"/>
  <c r="H72" i="38" s="1"/>
  <c r="M72" i="38" s="1"/>
  <c r="H71" i="38"/>
  <c r="D71" i="38"/>
  <c r="B71" i="38"/>
  <c r="A71" i="38"/>
  <c r="D70" i="38"/>
  <c r="A70" i="38"/>
  <c r="B70" i="38" s="1"/>
  <c r="H69" i="38"/>
  <c r="M69" i="38" s="1"/>
  <c r="D69" i="38"/>
  <c r="B69" i="38"/>
  <c r="A69" i="38"/>
  <c r="H68" i="38"/>
  <c r="M68" i="38" s="1"/>
  <c r="D68" i="38"/>
  <c r="B68" i="38"/>
  <c r="A68" i="38"/>
  <c r="H67" i="38"/>
  <c r="M67" i="38" s="1"/>
  <c r="D67" i="38"/>
  <c r="B67" i="38"/>
  <c r="A67" i="38"/>
  <c r="D66" i="38"/>
  <c r="A66" i="38"/>
  <c r="H65" i="38"/>
  <c r="M65" i="38" s="1"/>
  <c r="D65" i="38"/>
  <c r="B65" i="38"/>
  <c r="A65" i="38"/>
  <c r="D64" i="38"/>
  <c r="A64" i="38"/>
  <c r="H64" i="38" s="1"/>
  <c r="M64" i="38" s="1"/>
  <c r="D63" i="38"/>
  <c r="A63" i="38"/>
  <c r="B63" i="38" s="1"/>
  <c r="H62" i="38"/>
  <c r="M62" i="38" s="1"/>
  <c r="D62" i="38"/>
  <c r="B62" i="38"/>
  <c r="A62" i="38"/>
  <c r="D61" i="38"/>
  <c r="A61" i="38"/>
  <c r="H61" i="38" s="1"/>
  <c r="M61" i="38" s="1"/>
  <c r="D60" i="38"/>
  <c r="A60" i="38"/>
  <c r="H59" i="38"/>
  <c r="M59" i="38" s="1"/>
  <c r="D59" i="38"/>
  <c r="B59" i="38"/>
  <c r="A59" i="38"/>
  <c r="D58" i="38"/>
  <c r="A58" i="38"/>
  <c r="H58" i="38" s="1"/>
  <c r="M58" i="38" s="1"/>
  <c r="D57" i="38"/>
  <c r="A57" i="38"/>
  <c r="H56" i="38"/>
  <c r="M56" i="38" s="1"/>
  <c r="D56" i="38"/>
  <c r="A56" i="38"/>
  <c r="B56" i="38" s="1"/>
  <c r="M55" i="38"/>
  <c r="H55" i="38"/>
  <c r="D55" i="38"/>
  <c r="B55" i="38"/>
  <c r="A55" i="38"/>
  <c r="D54" i="38"/>
  <c r="A54" i="38"/>
  <c r="H53" i="38"/>
  <c r="M53" i="38" s="1"/>
  <c r="D53" i="38"/>
  <c r="A53" i="38"/>
  <c r="B53" i="38" s="1"/>
  <c r="H52" i="38"/>
  <c r="M52" i="38" s="1"/>
  <c r="D52" i="38"/>
  <c r="A52" i="38"/>
  <c r="B52" i="38" s="1"/>
  <c r="D51" i="38"/>
  <c r="A51" i="38"/>
  <c r="D50" i="38"/>
  <c r="A50" i="38"/>
  <c r="H50" i="38" s="1"/>
  <c r="M50" i="38" s="1"/>
  <c r="D49" i="38"/>
  <c r="B49" i="38"/>
  <c r="A49" i="38"/>
  <c r="H49" i="38" s="1"/>
  <c r="M49" i="38" s="1"/>
  <c r="J48" i="38"/>
  <c r="D48" i="38"/>
  <c r="K48" i="38" s="1"/>
  <c r="A48" i="38"/>
  <c r="K47" i="38"/>
  <c r="J47" i="38"/>
  <c r="H47" i="38"/>
  <c r="M47" i="38" s="1"/>
  <c r="D47" i="38"/>
  <c r="A47" i="38"/>
  <c r="B47" i="38" s="1"/>
  <c r="AD46" i="38"/>
  <c r="Z46" i="38"/>
  <c r="V46" i="38"/>
  <c r="R46" i="38"/>
  <c r="P46" i="38"/>
  <c r="N46" i="38"/>
  <c r="A46" i="38"/>
  <c r="H44" i="38"/>
  <c r="M44" i="38" s="1"/>
  <c r="B44" i="38"/>
  <c r="M43" i="38"/>
  <c r="H43" i="38"/>
  <c r="D43" i="38"/>
  <c r="B43" i="38"/>
  <c r="A43" i="38"/>
  <c r="H42" i="38"/>
  <c r="D42" i="38"/>
  <c r="B42" i="38"/>
  <c r="A42" i="38"/>
  <c r="D41" i="38"/>
  <c r="A41" i="38"/>
  <c r="H41" i="38" s="1"/>
  <c r="M41" i="38" s="1"/>
  <c r="AD40" i="38"/>
  <c r="Z40" i="38"/>
  <c r="P40" i="38"/>
  <c r="V40" i="38" s="1"/>
  <c r="N40" i="38"/>
  <c r="A40" i="38"/>
  <c r="M36" i="38"/>
  <c r="H36" i="38"/>
  <c r="D36" i="38"/>
  <c r="B36" i="38"/>
  <c r="A36" i="38"/>
  <c r="AD35" i="38"/>
  <c r="Z35" i="38"/>
  <c r="P35" i="38"/>
  <c r="V35" i="38" s="1"/>
  <c r="M32" i="38"/>
  <c r="H32" i="38"/>
  <c r="D32" i="38"/>
  <c r="B32" i="38"/>
  <c r="A32" i="38"/>
  <c r="P31" i="38"/>
  <c r="M28" i="38"/>
  <c r="H28" i="38"/>
  <c r="D28" i="38"/>
  <c r="B28" i="38"/>
  <c r="A28" i="38"/>
  <c r="AD27" i="38"/>
  <c r="Z27" i="38"/>
  <c r="V27" i="38"/>
  <c r="R27" i="38"/>
  <c r="P27" i="38"/>
  <c r="H24" i="38"/>
  <c r="M24" i="38" s="1"/>
  <c r="D24" i="38"/>
  <c r="J24" i="38" s="1"/>
  <c r="B24" i="38"/>
  <c r="A24" i="38"/>
  <c r="P23" i="38"/>
  <c r="AD23" i="38" s="1"/>
  <c r="H20" i="38"/>
  <c r="M20" i="38" s="1"/>
  <c r="B20" i="38"/>
  <c r="H19" i="38"/>
  <c r="M19" i="38" s="1"/>
  <c r="D19" i="38"/>
  <c r="B19" i="38"/>
  <c r="A19" i="38"/>
  <c r="D18" i="38"/>
  <c r="B18" i="38"/>
  <c r="A18" i="38"/>
  <c r="H18" i="38" s="1"/>
  <c r="M18" i="38" s="1"/>
  <c r="D17" i="38"/>
  <c r="A17" i="38"/>
  <c r="D16" i="38"/>
  <c r="B16" i="38"/>
  <c r="A16" i="38"/>
  <c r="H16" i="38" s="1"/>
  <c r="AD15" i="38"/>
  <c r="Z15" i="38"/>
  <c r="V15" i="38"/>
  <c r="R15" i="38"/>
  <c r="P15" i="38"/>
  <c r="A15" i="38"/>
  <c r="H13" i="38"/>
  <c r="M13" i="38" s="1"/>
  <c r="B13" i="38"/>
  <c r="D12" i="38"/>
  <c r="A12" i="38"/>
  <c r="H12" i="38" s="1"/>
  <c r="M12" i="38" s="1"/>
  <c r="D11" i="38"/>
  <c r="M11" i="38" s="1"/>
  <c r="B11" i="38"/>
  <c r="A11" i="38"/>
  <c r="H10" i="38"/>
  <c r="M10" i="38" s="1"/>
  <c r="D10" i="38"/>
  <c r="B10" i="38"/>
  <c r="A10" i="38"/>
  <c r="D9" i="38"/>
  <c r="B9" i="38"/>
  <c r="A9" i="38"/>
  <c r="H9" i="38" s="1"/>
  <c r="M9" i="38" s="1"/>
  <c r="H8" i="38"/>
  <c r="M8" i="38" s="1"/>
  <c r="D8" i="38"/>
  <c r="B8" i="38"/>
  <c r="A8" i="38"/>
  <c r="H7" i="38"/>
  <c r="M7" i="38" s="1"/>
  <c r="D7" i="38"/>
  <c r="B7" i="38"/>
  <c r="A7" i="38"/>
  <c r="K6" i="38"/>
  <c r="H6" i="38"/>
  <c r="D6" i="38"/>
  <c r="J6" i="38" s="1"/>
  <c r="A6" i="38"/>
  <c r="B6" i="38" s="1"/>
  <c r="D330" i="37"/>
  <c r="A330" i="37"/>
  <c r="D329" i="37"/>
  <c r="A329" i="37"/>
  <c r="B329" i="37" s="1"/>
  <c r="H328" i="37"/>
  <c r="M328" i="37" s="1"/>
  <c r="D328" i="37"/>
  <c r="B328" i="37"/>
  <c r="A328" i="37"/>
  <c r="D327" i="37"/>
  <c r="B327" i="37"/>
  <c r="A327" i="37"/>
  <c r="H327" i="37" s="1"/>
  <c r="M327" i="37" s="1"/>
  <c r="D326" i="37"/>
  <c r="A326" i="37"/>
  <c r="H326" i="37" s="1"/>
  <c r="M326" i="37" s="1"/>
  <c r="AD325" i="37"/>
  <c r="Z325" i="37"/>
  <c r="V325" i="37"/>
  <c r="R325" i="37"/>
  <c r="P325" i="37"/>
  <c r="N325" i="37"/>
  <c r="A325" i="37"/>
  <c r="H322" i="37"/>
  <c r="M322" i="37" s="1"/>
  <c r="D322" i="37"/>
  <c r="B322" i="37"/>
  <c r="A322" i="37"/>
  <c r="H321" i="37"/>
  <c r="M321" i="37" s="1"/>
  <c r="D321" i="37"/>
  <c r="B321" i="37"/>
  <c r="A321" i="37"/>
  <c r="D320" i="37"/>
  <c r="A320" i="37"/>
  <c r="D319" i="37"/>
  <c r="A319" i="37"/>
  <c r="H318" i="37"/>
  <c r="M318" i="37" s="1"/>
  <c r="D318" i="37"/>
  <c r="B318" i="37"/>
  <c r="A318" i="37"/>
  <c r="D317" i="37"/>
  <c r="B317" i="37"/>
  <c r="A317" i="37"/>
  <c r="H317" i="37" s="1"/>
  <c r="M317" i="37" s="1"/>
  <c r="D316" i="37"/>
  <c r="A316" i="37"/>
  <c r="H315" i="37"/>
  <c r="M315" i="37" s="1"/>
  <c r="D315" i="37"/>
  <c r="B315" i="37"/>
  <c r="A315" i="37"/>
  <c r="D314" i="37"/>
  <c r="K314" i="37" s="1"/>
  <c r="B314" i="37"/>
  <c r="A314" i="37"/>
  <c r="H314" i="37" s="1"/>
  <c r="M314" i="37" s="1"/>
  <c r="H313" i="37"/>
  <c r="D313" i="37"/>
  <c r="B313" i="37"/>
  <c r="A313" i="37"/>
  <c r="AD312" i="37"/>
  <c r="Z312" i="37"/>
  <c r="N312" i="37"/>
  <c r="P312" i="37" s="1"/>
  <c r="A312" i="37"/>
  <c r="M309" i="37"/>
  <c r="D309" i="37"/>
  <c r="A309" i="37"/>
  <c r="H308" i="37"/>
  <c r="M308" i="37" s="1"/>
  <c r="D308" i="37"/>
  <c r="B308" i="37"/>
  <c r="A308" i="37"/>
  <c r="H307" i="37"/>
  <c r="M307" i="37" s="1"/>
  <c r="D307" i="37"/>
  <c r="B307" i="37"/>
  <c r="A307" i="37"/>
  <c r="D306" i="37"/>
  <c r="A306" i="37"/>
  <c r="B306" i="37" s="1"/>
  <c r="H305" i="37"/>
  <c r="D305" i="37"/>
  <c r="A305" i="37"/>
  <c r="B305" i="37" s="1"/>
  <c r="D304" i="37"/>
  <c r="A304" i="37"/>
  <c r="H304" i="37" s="1"/>
  <c r="D303" i="37"/>
  <c r="A303" i="37"/>
  <c r="H303" i="37" s="1"/>
  <c r="M303" i="37" s="1"/>
  <c r="D302" i="37"/>
  <c r="A302" i="37"/>
  <c r="H301" i="37"/>
  <c r="M301" i="37" s="1"/>
  <c r="D301" i="37"/>
  <c r="B301" i="37"/>
  <c r="A301" i="37"/>
  <c r="D300" i="37"/>
  <c r="B300" i="37"/>
  <c r="A300" i="37"/>
  <c r="H300" i="37" s="1"/>
  <c r="M300" i="37" s="1"/>
  <c r="J299" i="37"/>
  <c r="D299" i="37"/>
  <c r="K299" i="37" s="1"/>
  <c r="A299" i="37"/>
  <c r="H299" i="37" s="1"/>
  <c r="M299" i="37" s="1"/>
  <c r="K298" i="37"/>
  <c r="D298" i="37"/>
  <c r="J298" i="37" s="1"/>
  <c r="A298" i="37"/>
  <c r="H298" i="37" s="1"/>
  <c r="M298" i="37" s="1"/>
  <c r="AD297" i="37"/>
  <c r="Z297" i="37"/>
  <c r="R297" i="37"/>
  <c r="N297" i="37"/>
  <c r="P297" i="37" s="1"/>
  <c r="V297" i="37" s="1"/>
  <c r="A297" i="37"/>
  <c r="H295" i="37"/>
  <c r="M295" i="37" s="1"/>
  <c r="B295" i="37"/>
  <c r="A295" i="37"/>
  <c r="H294" i="37"/>
  <c r="M294" i="37" s="1"/>
  <c r="D294" i="37"/>
  <c r="B294" i="37"/>
  <c r="A294" i="37"/>
  <c r="D293" i="37"/>
  <c r="B293" i="37"/>
  <c r="A293" i="37"/>
  <c r="H293" i="37" s="1"/>
  <c r="M293" i="37" s="1"/>
  <c r="D292" i="37"/>
  <c r="B292" i="37"/>
  <c r="A292" i="37"/>
  <c r="H292" i="37" s="1"/>
  <c r="M292" i="37" s="1"/>
  <c r="K291" i="37"/>
  <c r="J291" i="37"/>
  <c r="D291" i="37"/>
  <c r="B291" i="37"/>
  <c r="A291" i="37"/>
  <c r="H291" i="37" s="1"/>
  <c r="M291" i="37" s="1"/>
  <c r="D290" i="37"/>
  <c r="A290" i="37"/>
  <c r="H289" i="37"/>
  <c r="M289" i="37" s="1"/>
  <c r="D289" i="37"/>
  <c r="A289" i="37"/>
  <c r="B289" i="37" s="1"/>
  <c r="D288" i="37"/>
  <c r="A288" i="37"/>
  <c r="D287" i="37"/>
  <c r="B287" i="37"/>
  <c r="A287" i="37"/>
  <c r="H287" i="37" s="1"/>
  <c r="M287" i="37" s="1"/>
  <c r="H286" i="37"/>
  <c r="D286" i="37"/>
  <c r="B286" i="37"/>
  <c r="A286" i="37"/>
  <c r="D285" i="37"/>
  <c r="A285" i="37"/>
  <c r="H285" i="37" s="1"/>
  <c r="M285" i="37" s="1"/>
  <c r="D284" i="37"/>
  <c r="B284" i="37"/>
  <c r="A284" i="37"/>
  <c r="H284" i="37" s="1"/>
  <c r="M284" i="37" s="1"/>
  <c r="K283" i="37"/>
  <c r="J283" i="37"/>
  <c r="D283" i="37"/>
  <c r="B283" i="37"/>
  <c r="A283" i="37"/>
  <c r="H283" i="37" s="1"/>
  <c r="M283" i="37" s="1"/>
  <c r="D282" i="37"/>
  <c r="K282" i="37" s="1"/>
  <c r="A282" i="37"/>
  <c r="B282" i="37" s="1"/>
  <c r="N281" i="37"/>
  <c r="P281" i="37" s="1"/>
  <c r="A281" i="37"/>
  <c r="H280" i="37"/>
  <c r="M280" i="37" s="1"/>
  <c r="B280" i="37"/>
  <c r="A280" i="37"/>
  <c r="H279" i="37"/>
  <c r="M279" i="37" s="1"/>
  <c r="B279" i="37"/>
  <c r="A279" i="37"/>
  <c r="H278" i="37"/>
  <c r="M278" i="37" s="1"/>
  <c r="D278" i="37"/>
  <c r="B278" i="37"/>
  <c r="A278" i="37"/>
  <c r="H277" i="37"/>
  <c r="M277" i="37" s="1"/>
  <c r="D277" i="37"/>
  <c r="B277" i="37"/>
  <c r="H276" i="37"/>
  <c r="M276" i="37" s="1"/>
  <c r="D276" i="37"/>
  <c r="B276" i="37"/>
  <c r="A276" i="37"/>
  <c r="D275" i="37"/>
  <c r="A275" i="37"/>
  <c r="B275" i="37" s="1"/>
  <c r="D274" i="37"/>
  <c r="A274" i="37"/>
  <c r="H274" i="37" s="1"/>
  <c r="M274" i="37" s="1"/>
  <c r="D273" i="37"/>
  <c r="M273" i="37" s="1"/>
  <c r="A273" i="37"/>
  <c r="B273" i="37" s="1"/>
  <c r="D272" i="37"/>
  <c r="A272" i="37"/>
  <c r="B272" i="37" s="1"/>
  <c r="D271" i="37"/>
  <c r="A271" i="37"/>
  <c r="H271" i="37" s="1"/>
  <c r="M271" i="37" s="1"/>
  <c r="H270" i="37"/>
  <c r="M270" i="37" s="1"/>
  <c r="D270" i="37"/>
  <c r="B270" i="37"/>
  <c r="A270" i="37"/>
  <c r="D269" i="37"/>
  <c r="B269" i="37"/>
  <c r="A269" i="37"/>
  <c r="H269" i="37" s="1"/>
  <c r="M269" i="37" s="1"/>
  <c r="D268" i="37"/>
  <c r="A268" i="37"/>
  <c r="H268" i="37" s="1"/>
  <c r="M268" i="37" s="1"/>
  <c r="H267" i="37"/>
  <c r="M267" i="37" s="1"/>
  <c r="D267" i="37"/>
  <c r="B267" i="37"/>
  <c r="A267" i="37"/>
  <c r="D266" i="37"/>
  <c r="A266" i="37"/>
  <c r="D265" i="37"/>
  <c r="A265" i="37"/>
  <c r="H265" i="37" s="1"/>
  <c r="M265" i="37" s="1"/>
  <c r="H264" i="37"/>
  <c r="M264" i="37" s="1"/>
  <c r="D264" i="37"/>
  <c r="B264" i="37"/>
  <c r="A264" i="37"/>
  <c r="D263" i="37"/>
  <c r="A263" i="37"/>
  <c r="H263" i="37" s="1"/>
  <c r="M263" i="37" s="1"/>
  <c r="D262" i="37"/>
  <c r="A262" i="37"/>
  <c r="H262" i="37" s="1"/>
  <c r="M262" i="37" s="1"/>
  <c r="H261" i="37"/>
  <c r="M261" i="37" s="1"/>
  <c r="D261" i="37"/>
  <c r="A261" i="37"/>
  <c r="B261" i="37" s="1"/>
  <c r="D260" i="37"/>
  <c r="A260" i="37"/>
  <c r="H260" i="37" s="1"/>
  <c r="M260" i="37" s="1"/>
  <c r="D259" i="37"/>
  <c r="B259" i="37"/>
  <c r="A259" i="37"/>
  <c r="H259" i="37" s="1"/>
  <c r="M259" i="37" s="1"/>
  <c r="D258" i="37"/>
  <c r="A258" i="37"/>
  <c r="B258" i="37" s="1"/>
  <c r="H257" i="37"/>
  <c r="M257" i="37" s="1"/>
  <c r="D257" i="37"/>
  <c r="B257" i="37"/>
  <c r="A257" i="37"/>
  <c r="H256" i="37"/>
  <c r="M256" i="37" s="1"/>
  <c r="D256" i="37"/>
  <c r="K256" i="37" s="1"/>
  <c r="B256" i="37"/>
  <c r="A256" i="37"/>
  <c r="K255" i="37"/>
  <c r="H255" i="37"/>
  <c r="M255" i="37" s="1"/>
  <c r="D255" i="37"/>
  <c r="J255" i="37" s="1"/>
  <c r="B255" i="37"/>
  <c r="A255" i="37"/>
  <c r="AD254" i="37"/>
  <c r="Z254" i="37"/>
  <c r="N254" i="37"/>
  <c r="P254" i="37" s="1"/>
  <c r="A254" i="37"/>
  <c r="H253" i="37"/>
  <c r="M253" i="37" s="1"/>
  <c r="B253" i="37"/>
  <c r="A253" i="37"/>
  <c r="H252" i="37"/>
  <c r="M252" i="37" s="1"/>
  <c r="D252" i="37"/>
  <c r="B252" i="37"/>
  <c r="A252" i="37"/>
  <c r="H251" i="37"/>
  <c r="M251" i="37" s="1"/>
  <c r="D251" i="37"/>
  <c r="B251" i="37"/>
  <c r="A251" i="37"/>
  <c r="H250" i="37"/>
  <c r="M250" i="37" s="1"/>
  <c r="D250" i="37"/>
  <c r="B250" i="37"/>
  <c r="A250" i="37"/>
  <c r="H249" i="37"/>
  <c r="M249" i="37" s="1"/>
  <c r="D249" i="37"/>
  <c r="A249" i="37"/>
  <c r="B249" i="37" s="1"/>
  <c r="H248" i="37"/>
  <c r="M248" i="37" s="1"/>
  <c r="D248" i="37"/>
  <c r="A248" i="37"/>
  <c r="B248" i="37" s="1"/>
  <c r="D247" i="37"/>
  <c r="A247" i="37"/>
  <c r="H247" i="37" s="1"/>
  <c r="M247" i="37" s="1"/>
  <c r="H246" i="37"/>
  <c r="M246" i="37" s="1"/>
  <c r="D246" i="37"/>
  <c r="B246" i="37"/>
  <c r="A246" i="37"/>
  <c r="D245" i="37"/>
  <c r="A245" i="37"/>
  <c r="B245" i="37" s="1"/>
  <c r="D244" i="37"/>
  <c r="B244" i="37"/>
  <c r="A244" i="37"/>
  <c r="H244" i="37" s="1"/>
  <c r="M244" i="37" s="1"/>
  <c r="D243" i="37"/>
  <c r="A243" i="37"/>
  <c r="H243" i="37" s="1"/>
  <c r="M243" i="37" s="1"/>
  <c r="D242" i="37"/>
  <c r="B242" i="37"/>
  <c r="A242" i="37"/>
  <c r="H242" i="37" s="1"/>
  <c r="M242" i="37" s="1"/>
  <c r="D241" i="37"/>
  <c r="B241" i="37"/>
  <c r="A241" i="37"/>
  <c r="H241" i="37" s="1"/>
  <c r="M241" i="37" s="1"/>
  <c r="D240" i="37"/>
  <c r="A240" i="37"/>
  <c r="B240" i="37" s="1"/>
  <c r="D239" i="37"/>
  <c r="A239" i="37"/>
  <c r="AD238" i="37"/>
  <c r="Z238" i="37"/>
  <c r="P238" i="37"/>
  <c r="V238" i="37" s="1"/>
  <c r="A238" i="37"/>
  <c r="H237" i="37"/>
  <c r="M237" i="37" s="1"/>
  <c r="B237" i="37"/>
  <c r="A237" i="37"/>
  <c r="H236" i="37"/>
  <c r="M236" i="37" s="1"/>
  <c r="D236" i="37"/>
  <c r="B236" i="37"/>
  <c r="A236" i="37"/>
  <c r="H235" i="37"/>
  <c r="M235" i="37" s="1"/>
  <c r="D235" i="37"/>
  <c r="B235" i="37"/>
  <c r="A235" i="37"/>
  <c r="H234" i="37"/>
  <c r="M234" i="37" s="1"/>
  <c r="D234" i="37"/>
  <c r="B234" i="37"/>
  <c r="A234" i="37"/>
  <c r="D233" i="37"/>
  <c r="A233" i="37"/>
  <c r="H233" i="37" s="1"/>
  <c r="D232" i="37"/>
  <c r="A232" i="37"/>
  <c r="H232" i="37" s="1"/>
  <c r="M232" i="37" s="1"/>
  <c r="D231" i="37"/>
  <c r="A231" i="37"/>
  <c r="D230" i="37"/>
  <c r="M230" i="37" s="1"/>
  <c r="A230" i="37"/>
  <c r="B230" i="37" s="1"/>
  <c r="D229" i="37"/>
  <c r="A229" i="37"/>
  <c r="H229" i="37" s="1"/>
  <c r="M229" i="37" s="1"/>
  <c r="D228" i="37"/>
  <c r="A228" i="37"/>
  <c r="B228" i="37" s="1"/>
  <c r="D227" i="37"/>
  <c r="A227" i="37"/>
  <c r="H227" i="37" s="1"/>
  <c r="M227" i="37" s="1"/>
  <c r="D226" i="37"/>
  <c r="A226" i="37"/>
  <c r="H226" i="37" s="1"/>
  <c r="M226" i="37" s="1"/>
  <c r="D225" i="37"/>
  <c r="B225" i="37"/>
  <c r="A225" i="37"/>
  <c r="H225" i="37" s="1"/>
  <c r="M225" i="37" s="1"/>
  <c r="D224" i="37"/>
  <c r="B224" i="37"/>
  <c r="A224" i="37"/>
  <c r="H224" i="37" s="1"/>
  <c r="M224" i="37" s="1"/>
  <c r="D223" i="37"/>
  <c r="A223" i="37"/>
  <c r="H223" i="37" s="1"/>
  <c r="M223" i="37" s="1"/>
  <c r="D222" i="37"/>
  <c r="A222" i="37"/>
  <c r="D221" i="37"/>
  <c r="A221" i="37"/>
  <c r="H220" i="37"/>
  <c r="M220" i="37" s="1"/>
  <c r="D220" i="37"/>
  <c r="B220" i="37"/>
  <c r="A220" i="37"/>
  <c r="D219" i="37"/>
  <c r="B219" i="37"/>
  <c r="A219" i="37"/>
  <c r="H219" i="37" s="1"/>
  <c r="M219" i="37" s="1"/>
  <c r="D218" i="37"/>
  <c r="A218" i="37"/>
  <c r="H217" i="37"/>
  <c r="M217" i="37" s="1"/>
  <c r="D217" i="37"/>
  <c r="A217" i="37"/>
  <c r="B217" i="37" s="1"/>
  <c r="D216" i="37"/>
  <c r="A216" i="37"/>
  <c r="H216" i="37" s="1"/>
  <c r="M216" i="37" s="1"/>
  <c r="D215" i="37"/>
  <c r="A215" i="37"/>
  <c r="H215" i="37" s="1"/>
  <c r="M215" i="37" s="1"/>
  <c r="H214" i="37"/>
  <c r="M214" i="37" s="1"/>
  <c r="D214" i="37"/>
  <c r="A214" i="37"/>
  <c r="B214" i="37" s="1"/>
  <c r="J213" i="37"/>
  <c r="D213" i="37"/>
  <c r="K213" i="37" s="1"/>
  <c r="B213" i="37"/>
  <c r="A213" i="37"/>
  <c r="H213" i="37" s="1"/>
  <c r="M213" i="37" s="1"/>
  <c r="K212" i="37"/>
  <c r="J212" i="37"/>
  <c r="D212" i="37"/>
  <c r="A212" i="37"/>
  <c r="AD211" i="37"/>
  <c r="Z211" i="37"/>
  <c r="N211" i="37"/>
  <c r="P211" i="37" s="1"/>
  <c r="A211" i="37"/>
  <c r="H208" i="37"/>
  <c r="M208" i="37" s="1"/>
  <c r="D208" i="37"/>
  <c r="B208" i="37"/>
  <c r="A208" i="37"/>
  <c r="H207" i="37"/>
  <c r="M207" i="37" s="1"/>
  <c r="D207" i="37"/>
  <c r="B207" i="37"/>
  <c r="A207" i="37"/>
  <c r="H206" i="37"/>
  <c r="M206" i="37" s="1"/>
  <c r="D206" i="37"/>
  <c r="B206" i="37"/>
  <c r="A206" i="37"/>
  <c r="H205" i="37"/>
  <c r="M205" i="37" s="1"/>
  <c r="D205" i="37"/>
  <c r="A205" i="37"/>
  <c r="B205" i="37" s="1"/>
  <c r="D204" i="37"/>
  <c r="B204" i="37"/>
  <c r="A204" i="37"/>
  <c r="H204" i="37" s="1"/>
  <c r="D203" i="37"/>
  <c r="A203" i="37"/>
  <c r="H203" i="37" s="1"/>
  <c r="M203" i="37" s="1"/>
  <c r="D202" i="37"/>
  <c r="A202" i="37"/>
  <c r="B202" i="37" s="1"/>
  <c r="D201" i="37"/>
  <c r="A201" i="37"/>
  <c r="H201" i="37" s="1"/>
  <c r="M201" i="37" s="1"/>
  <c r="H200" i="37"/>
  <c r="M200" i="37" s="1"/>
  <c r="D200" i="37"/>
  <c r="B200" i="37"/>
  <c r="A200" i="37"/>
  <c r="D199" i="37"/>
  <c r="B199" i="37"/>
  <c r="A199" i="37"/>
  <c r="H199" i="37" s="1"/>
  <c r="M199" i="37" s="1"/>
  <c r="D198" i="37"/>
  <c r="A198" i="37"/>
  <c r="H198" i="37" s="1"/>
  <c r="M198" i="37" s="1"/>
  <c r="H197" i="37"/>
  <c r="M197" i="37" s="1"/>
  <c r="D197" i="37"/>
  <c r="B197" i="37"/>
  <c r="A197" i="37"/>
  <c r="D196" i="37"/>
  <c r="A196" i="37"/>
  <c r="D195" i="37"/>
  <c r="A195" i="37"/>
  <c r="H195" i="37" s="1"/>
  <c r="M195" i="37" s="1"/>
  <c r="H194" i="37"/>
  <c r="M194" i="37" s="1"/>
  <c r="D194" i="37"/>
  <c r="B194" i="37"/>
  <c r="A194" i="37"/>
  <c r="D193" i="37"/>
  <c r="A193" i="37"/>
  <c r="H193" i="37" s="1"/>
  <c r="M193" i="37" s="1"/>
  <c r="D192" i="37"/>
  <c r="A192" i="37"/>
  <c r="H192" i="37" s="1"/>
  <c r="M192" i="37" s="1"/>
  <c r="M191" i="37"/>
  <c r="H191" i="37"/>
  <c r="D191" i="37"/>
  <c r="A191" i="37"/>
  <c r="B191" i="37" s="1"/>
  <c r="D190" i="37"/>
  <c r="A190" i="37"/>
  <c r="H190" i="37" s="1"/>
  <c r="M190" i="37" s="1"/>
  <c r="D189" i="37"/>
  <c r="B189" i="37"/>
  <c r="A189" i="37"/>
  <c r="H189" i="37" s="1"/>
  <c r="M189" i="37" s="1"/>
  <c r="H188" i="37"/>
  <c r="M188" i="37" s="1"/>
  <c r="D188" i="37"/>
  <c r="A188" i="37"/>
  <c r="B188" i="37" s="1"/>
  <c r="H187" i="37"/>
  <c r="M187" i="37" s="1"/>
  <c r="D187" i="37"/>
  <c r="B187" i="37"/>
  <c r="A187" i="37"/>
  <c r="D186" i="37"/>
  <c r="A186" i="37"/>
  <c r="H186" i="37" s="1"/>
  <c r="M186" i="37" s="1"/>
  <c r="J185" i="37"/>
  <c r="D185" i="37"/>
  <c r="K185" i="37" s="1"/>
  <c r="B185" i="37"/>
  <c r="A185" i="37"/>
  <c r="H185" i="37" s="1"/>
  <c r="M185" i="37" s="1"/>
  <c r="D184" i="37"/>
  <c r="K184" i="37" s="1"/>
  <c r="A184" i="37"/>
  <c r="H184" i="37" s="1"/>
  <c r="M184" i="37" s="1"/>
  <c r="AD183" i="37"/>
  <c r="Z183" i="37"/>
  <c r="N183" i="37"/>
  <c r="P183" i="37" s="1"/>
  <c r="V183" i="37" s="1"/>
  <c r="A183" i="37"/>
  <c r="M181" i="37"/>
  <c r="H181" i="37"/>
  <c r="B181" i="37"/>
  <c r="A181" i="37"/>
  <c r="H180" i="37"/>
  <c r="M180" i="37" s="1"/>
  <c r="D180" i="37"/>
  <c r="B180" i="37"/>
  <c r="A180" i="37"/>
  <c r="H179" i="37"/>
  <c r="M179" i="37" s="1"/>
  <c r="D179" i="37"/>
  <c r="B179" i="37"/>
  <c r="A179" i="37"/>
  <c r="D178" i="37"/>
  <c r="A178" i="37"/>
  <c r="H178" i="37" s="1"/>
  <c r="M178" i="37" s="1"/>
  <c r="D177" i="37"/>
  <c r="A177" i="37"/>
  <c r="B177" i="37" s="1"/>
  <c r="D176" i="37"/>
  <c r="A176" i="37"/>
  <c r="H176" i="37" s="1"/>
  <c r="M176" i="37" s="1"/>
  <c r="H175" i="37"/>
  <c r="M175" i="37" s="1"/>
  <c r="D175" i="37"/>
  <c r="B175" i="37"/>
  <c r="A175" i="37"/>
  <c r="D174" i="37"/>
  <c r="A174" i="37"/>
  <c r="H174" i="37" s="1"/>
  <c r="M174" i="37" s="1"/>
  <c r="D173" i="37"/>
  <c r="A173" i="37"/>
  <c r="H173" i="37" s="1"/>
  <c r="M173" i="37" s="1"/>
  <c r="H172" i="37"/>
  <c r="M172" i="37" s="1"/>
  <c r="D172" i="37"/>
  <c r="B172" i="37"/>
  <c r="A172" i="37"/>
  <c r="D171" i="37"/>
  <c r="B171" i="37"/>
  <c r="A171" i="37"/>
  <c r="H171" i="37" s="1"/>
  <c r="M171" i="37" s="1"/>
  <c r="D170" i="37"/>
  <c r="A170" i="37"/>
  <c r="H170" i="37" s="1"/>
  <c r="M170" i="37" s="1"/>
  <c r="H169" i="37"/>
  <c r="M169" i="37" s="1"/>
  <c r="D169" i="37"/>
  <c r="B169" i="37"/>
  <c r="A169" i="37"/>
  <c r="D168" i="37"/>
  <c r="A168" i="37"/>
  <c r="B168" i="37" s="1"/>
  <c r="D167" i="37"/>
  <c r="A167" i="37"/>
  <c r="H166" i="37"/>
  <c r="M166" i="37" s="1"/>
  <c r="D166" i="37"/>
  <c r="B166" i="37"/>
  <c r="A166" i="37"/>
  <c r="D165" i="37"/>
  <c r="A165" i="37"/>
  <c r="H165" i="37" s="1"/>
  <c r="M165" i="37" s="1"/>
  <c r="D164" i="37"/>
  <c r="A164" i="37"/>
  <c r="H164" i="37" s="1"/>
  <c r="M164" i="37" s="1"/>
  <c r="H163" i="37"/>
  <c r="M163" i="37" s="1"/>
  <c r="D163" i="37"/>
  <c r="A163" i="37"/>
  <c r="B163" i="37" s="1"/>
  <c r="D162" i="37"/>
  <c r="A162" i="37"/>
  <c r="H162" i="37" s="1"/>
  <c r="M162" i="37" s="1"/>
  <c r="D161" i="37"/>
  <c r="A161" i="37"/>
  <c r="H160" i="37"/>
  <c r="M160" i="37" s="1"/>
  <c r="D160" i="37"/>
  <c r="A160" i="37"/>
  <c r="B160" i="37" s="1"/>
  <c r="D159" i="37"/>
  <c r="A159" i="37"/>
  <c r="H159" i="37" s="1"/>
  <c r="M159" i="37" s="1"/>
  <c r="D158" i="37"/>
  <c r="A158" i="37"/>
  <c r="J157" i="37"/>
  <c r="H157" i="37"/>
  <c r="M157" i="37" s="1"/>
  <c r="D157" i="37"/>
  <c r="K157" i="37" s="1"/>
  <c r="B157" i="37"/>
  <c r="A157" i="37"/>
  <c r="D156" i="37"/>
  <c r="K156" i="37" s="1"/>
  <c r="A156" i="37"/>
  <c r="H156" i="37" s="1"/>
  <c r="M156" i="37" s="1"/>
  <c r="AD155" i="37"/>
  <c r="Z155" i="37"/>
  <c r="V155" i="37"/>
  <c r="R155" i="37"/>
  <c r="N155" i="37"/>
  <c r="P155" i="37" s="1"/>
  <c r="A155" i="37"/>
  <c r="H154" i="37"/>
  <c r="M154" i="37" s="1"/>
  <c r="B154" i="37"/>
  <c r="A154" i="37"/>
  <c r="H153" i="37"/>
  <c r="M153" i="37" s="1"/>
  <c r="D153" i="37"/>
  <c r="B153" i="37"/>
  <c r="A153" i="37"/>
  <c r="H152" i="37"/>
  <c r="M152" i="37" s="1"/>
  <c r="D152" i="37"/>
  <c r="B152" i="37"/>
  <c r="A152" i="37"/>
  <c r="D151" i="37"/>
  <c r="A151" i="37"/>
  <c r="H151" i="37" s="1"/>
  <c r="M151" i="37" s="1"/>
  <c r="D150" i="37"/>
  <c r="A150" i="37"/>
  <c r="D149" i="37"/>
  <c r="B149" i="37"/>
  <c r="A149" i="37"/>
  <c r="H149" i="37" s="1"/>
  <c r="D148" i="37"/>
  <c r="A148" i="37"/>
  <c r="H148" i="37" s="1"/>
  <c r="M148" i="37" s="1"/>
  <c r="D147" i="37"/>
  <c r="A147" i="37"/>
  <c r="K146" i="37"/>
  <c r="J146" i="37"/>
  <c r="H146" i="37"/>
  <c r="M146" i="37" s="1"/>
  <c r="D146" i="37"/>
  <c r="A146" i="37"/>
  <c r="B146" i="37" s="1"/>
  <c r="H145" i="37"/>
  <c r="M145" i="37" s="1"/>
  <c r="D145" i="37"/>
  <c r="B145" i="37"/>
  <c r="A145" i="37"/>
  <c r="D144" i="37"/>
  <c r="A144" i="37"/>
  <c r="H144" i="37" s="1"/>
  <c r="M144" i="37" s="1"/>
  <c r="D143" i="37"/>
  <c r="A143" i="37"/>
  <c r="H143" i="37" s="1"/>
  <c r="M143" i="37" s="1"/>
  <c r="D142" i="37"/>
  <c r="A142" i="37"/>
  <c r="B142" i="37" s="1"/>
  <c r="D141" i="37"/>
  <c r="B141" i="37"/>
  <c r="A141" i="37"/>
  <c r="H141" i="37" s="1"/>
  <c r="M141" i="37" s="1"/>
  <c r="H140" i="37"/>
  <c r="M140" i="37" s="1"/>
  <c r="D140" i="37"/>
  <c r="B140" i="37"/>
  <c r="A140" i="37"/>
  <c r="D139" i="37"/>
  <c r="J139" i="37" s="1"/>
  <c r="A139" i="37"/>
  <c r="B139" i="37" s="1"/>
  <c r="AD138" i="37"/>
  <c r="Z138" i="37"/>
  <c r="V138" i="37"/>
  <c r="R138" i="37"/>
  <c r="N138" i="37"/>
  <c r="P138" i="37" s="1"/>
  <c r="A138" i="37"/>
  <c r="H137" i="37"/>
  <c r="M137" i="37" s="1"/>
  <c r="B137" i="37"/>
  <c r="A137" i="37"/>
  <c r="H136" i="37"/>
  <c r="M136" i="37" s="1"/>
  <c r="D136" i="37"/>
  <c r="B136" i="37"/>
  <c r="A136" i="37"/>
  <c r="H135" i="37"/>
  <c r="M135" i="37" s="1"/>
  <c r="D135" i="37"/>
  <c r="B135" i="37"/>
  <c r="A135" i="37"/>
  <c r="D134" i="37"/>
  <c r="A134" i="37"/>
  <c r="H134" i="37" s="1"/>
  <c r="M134" i="37" s="1"/>
  <c r="D133" i="37"/>
  <c r="A133" i="37"/>
  <c r="H133" i="37" s="1"/>
  <c r="M133" i="37" s="1"/>
  <c r="H132" i="37"/>
  <c r="M132" i="37" s="1"/>
  <c r="D132" i="37"/>
  <c r="B132" i="37"/>
  <c r="A132" i="37"/>
  <c r="M131" i="37"/>
  <c r="D131" i="37"/>
  <c r="B131" i="37"/>
  <c r="A131" i="37"/>
  <c r="H131" i="37" s="1"/>
  <c r="J130" i="37"/>
  <c r="D130" i="37"/>
  <c r="K130" i="37" s="1"/>
  <c r="A130" i="37"/>
  <c r="H130" i="37" s="1"/>
  <c r="M130" i="37" s="1"/>
  <c r="H129" i="37"/>
  <c r="M129" i="37" s="1"/>
  <c r="D129" i="37"/>
  <c r="A129" i="37"/>
  <c r="B129" i="37" s="1"/>
  <c r="D128" i="37"/>
  <c r="A128" i="37"/>
  <c r="H128" i="37" s="1"/>
  <c r="M128" i="37" s="1"/>
  <c r="D127" i="37"/>
  <c r="A127" i="37"/>
  <c r="H126" i="37"/>
  <c r="M126" i="37" s="1"/>
  <c r="D126" i="37"/>
  <c r="A126" i="37"/>
  <c r="B126" i="37" s="1"/>
  <c r="D125" i="37"/>
  <c r="A125" i="37"/>
  <c r="H125" i="37" s="1"/>
  <c r="M125" i="37" s="1"/>
  <c r="D124" i="37"/>
  <c r="A124" i="37"/>
  <c r="M123" i="37"/>
  <c r="J123" i="37"/>
  <c r="H123" i="37"/>
  <c r="D123" i="37"/>
  <c r="K123" i="37" s="1"/>
  <c r="B123" i="37"/>
  <c r="A123" i="37"/>
  <c r="AD122" i="37"/>
  <c r="Z122" i="37"/>
  <c r="V122" i="37"/>
  <c r="R122" i="37"/>
  <c r="P122" i="37"/>
  <c r="N122" i="37"/>
  <c r="A122" i="37"/>
  <c r="H121" i="37"/>
  <c r="M121" i="37" s="1"/>
  <c r="B121" i="37"/>
  <c r="A121" i="37"/>
  <c r="H120" i="37"/>
  <c r="M120" i="37" s="1"/>
  <c r="D120" i="37"/>
  <c r="B120" i="37"/>
  <c r="A120" i="37"/>
  <c r="H119" i="37"/>
  <c r="M119" i="37" s="1"/>
  <c r="D119" i="37"/>
  <c r="B119" i="37"/>
  <c r="A119" i="37"/>
  <c r="D118" i="37"/>
  <c r="B118" i="37"/>
  <c r="A118" i="37"/>
  <c r="H118" i="37" s="1"/>
  <c r="M118" i="37" s="1"/>
  <c r="M117" i="37"/>
  <c r="D117" i="37"/>
  <c r="A117" i="37"/>
  <c r="H117" i="37" s="1"/>
  <c r="D116" i="37"/>
  <c r="B116" i="37"/>
  <c r="A116" i="37"/>
  <c r="H116" i="37" s="1"/>
  <c r="M116" i="37" s="1"/>
  <c r="D115" i="37"/>
  <c r="A115" i="37"/>
  <c r="K114" i="37"/>
  <c r="J114" i="37"/>
  <c r="H114" i="37"/>
  <c r="M114" i="37" s="1"/>
  <c r="D114" i="37"/>
  <c r="A114" i="37"/>
  <c r="B114" i="37" s="1"/>
  <c r="D113" i="37"/>
  <c r="A113" i="37"/>
  <c r="H113" i="37" s="1"/>
  <c r="M113" i="37" s="1"/>
  <c r="D112" i="37"/>
  <c r="A112" i="37"/>
  <c r="H112" i="37" s="1"/>
  <c r="M112" i="37" s="1"/>
  <c r="H111" i="37"/>
  <c r="M111" i="37" s="1"/>
  <c r="D111" i="37"/>
  <c r="A111" i="37"/>
  <c r="B111" i="37" s="1"/>
  <c r="D110" i="37"/>
  <c r="B110" i="37"/>
  <c r="A110" i="37"/>
  <c r="H110" i="37" s="1"/>
  <c r="M110" i="37" s="1"/>
  <c r="D109" i="37"/>
  <c r="A109" i="37"/>
  <c r="H109" i="37" s="1"/>
  <c r="M109" i="37" s="1"/>
  <c r="H108" i="37"/>
  <c r="M108" i="37" s="1"/>
  <c r="D108" i="37"/>
  <c r="A108" i="37"/>
  <c r="B108" i="37" s="1"/>
  <c r="D107" i="37"/>
  <c r="K107" i="37" s="1"/>
  <c r="A107" i="37"/>
  <c r="H107" i="37" s="1"/>
  <c r="AD106" i="37"/>
  <c r="Z106" i="37"/>
  <c r="V106" i="37"/>
  <c r="R106" i="37"/>
  <c r="N106" i="37"/>
  <c r="P106" i="37" s="1"/>
  <c r="A106" i="37"/>
  <c r="H105" i="37"/>
  <c r="M105" i="37" s="1"/>
  <c r="B105" i="37"/>
  <c r="A105" i="37"/>
  <c r="H104" i="37"/>
  <c r="M104" i="37" s="1"/>
  <c r="D104" i="37"/>
  <c r="B104" i="37"/>
  <c r="A104" i="37"/>
  <c r="H103" i="37"/>
  <c r="M103" i="37" s="1"/>
  <c r="D103" i="37"/>
  <c r="B103" i="37"/>
  <c r="A103" i="37"/>
  <c r="H102" i="37"/>
  <c r="M102" i="37" s="1"/>
  <c r="D102" i="37"/>
  <c r="B102" i="37"/>
  <c r="A102" i="37"/>
  <c r="D101" i="37"/>
  <c r="A101" i="37"/>
  <c r="H100" i="37"/>
  <c r="M100" i="37" s="1"/>
  <c r="D100" i="37"/>
  <c r="B100" i="37"/>
  <c r="A100" i="37"/>
  <c r="D99" i="37"/>
  <c r="A99" i="37"/>
  <c r="H99" i="37" s="1"/>
  <c r="M99" i="37" s="1"/>
  <c r="D98" i="37"/>
  <c r="A98" i="37"/>
  <c r="H98" i="37" s="1"/>
  <c r="M98" i="37" s="1"/>
  <c r="H97" i="37"/>
  <c r="M97" i="37" s="1"/>
  <c r="D97" i="37"/>
  <c r="A97" i="37"/>
  <c r="B97" i="37" s="1"/>
  <c r="D96" i="37"/>
  <c r="A96" i="37"/>
  <c r="H96" i="37" s="1"/>
  <c r="M96" i="37" s="1"/>
  <c r="D95" i="37"/>
  <c r="A95" i="37"/>
  <c r="D94" i="37"/>
  <c r="A94" i="37"/>
  <c r="B94" i="37" s="1"/>
  <c r="D93" i="37"/>
  <c r="A93" i="37"/>
  <c r="H93" i="37" s="1"/>
  <c r="M93" i="37" s="1"/>
  <c r="D92" i="37"/>
  <c r="A92" i="37"/>
  <c r="D91" i="37"/>
  <c r="B91" i="37"/>
  <c r="A91" i="37"/>
  <c r="H91" i="37" s="1"/>
  <c r="M91" i="37" s="1"/>
  <c r="D90" i="37"/>
  <c r="A90" i="37"/>
  <c r="H90" i="37" s="1"/>
  <c r="M90" i="37" s="1"/>
  <c r="D89" i="37"/>
  <c r="A89" i="37"/>
  <c r="D88" i="37"/>
  <c r="A88" i="37"/>
  <c r="B88" i="37" s="1"/>
  <c r="H87" i="37"/>
  <c r="M87" i="37" s="1"/>
  <c r="D87" i="37"/>
  <c r="A87" i="37"/>
  <c r="B87" i="37" s="1"/>
  <c r="H86" i="37"/>
  <c r="M86" i="37" s="1"/>
  <c r="D86" i="37"/>
  <c r="B86" i="37"/>
  <c r="A86" i="37"/>
  <c r="H85" i="37"/>
  <c r="M85" i="37" s="1"/>
  <c r="D85" i="37"/>
  <c r="B85" i="37"/>
  <c r="A85" i="37"/>
  <c r="D84" i="37"/>
  <c r="A84" i="37"/>
  <c r="H84" i="37" s="1"/>
  <c r="M84" i="37" s="1"/>
  <c r="H83" i="37"/>
  <c r="M83" i="37" s="1"/>
  <c r="D83" i="37"/>
  <c r="A83" i="37"/>
  <c r="B83" i="37" s="1"/>
  <c r="D82" i="37"/>
  <c r="A82" i="37"/>
  <c r="H82" i="37" s="1"/>
  <c r="M82" i="37" s="1"/>
  <c r="H81" i="37"/>
  <c r="M81" i="37" s="1"/>
  <c r="D81" i="37"/>
  <c r="A81" i="37"/>
  <c r="B81" i="37" s="1"/>
  <c r="D80" i="37"/>
  <c r="A80" i="37"/>
  <c r="H80" i="37" s="1"/>
  <c r="M80" i="37" s="1"/>
  <c r="H79" i="37"/>
  <c r="D79" i="37"/>
  <c r="K79" i="37" s="1"/>
  <c r="A79" i="37"/>
  <c r="B79" i="37" s="1"/>
  <c r="K78" i="37"/>
  <c r="J78" i="37"/>
  <c r="D78" i="37"/>
  <c r="B78" i="37"/>
  <c r="A78" i="37"/>
  <c r="H78" i="37" s="1"/>
  <c r="M78" i="37" s="1"/>
  <c r="AD77" i="37"/>
  <c r="Z77" i="37"/>
  <c r="P77" i="37"/>
  <c r="V77" i="37" s="1"/>
  <c r="N77" i="37"/>
  <c r="A77" i="37"/>
  <c r="H76" i="37"/>
  <c r="M76" i="37" s="1"/>
  <c r="B76" i="37"/>
  <c r="A76" i="37"/>
  <c r="H75" i="37"/>
  <c r="M75" i="37" s="1"/>
  <c r="D75" i="37"/>
  <c r="B75" i="37"/>
  <c r="A75" i="37"/>
  <c r="H74" i="37"/>
  <c r="M74" i="37" s="1"/>
  <c r="D74" i="37"/>
  <c r="B74" i="37"/>
  <c r="A74" i="37"/>
  <c r="M73" i="37"/>
  <c r="H73" i="37"/>
  <c r="D73" i="37"/>
  <c r="B73" i="37"/>
  <c r="A73" i="37"/>
  <c r="D72" i="37"/>
  <c r="A72" i="37"/>
  <c r="H71" i="37"/>
  <c r="M71" i="37" s="1"/>
  <c r="D71" i="37"/>
  <c r="A71" i="37"/>
  <c r="B71" i="37" s="1"/>
  <c r="D70" i="37"/>
  <c r="A70" i="37"/>
  <c r="B70" i="37" s="1"/>
  <c r="D69" i="37"/>
  <c r="A69" i="37"/>
  <c r="H69" i="37" s="1"/>
  <c r="H68" i="37"/>
  <c r="M68" i="37" s="1"/>
  <c r="D68" i="37"/>
  <c r="B68" i="37"/>
  <c r="A68" i="37"/>
  <c r="D67" i="37"/>
  <c r="A67" i="37"/>
  <c r="H67" i="37" s="1"/>
  <c r="M67" i="37" s="1"/>
  <c r="D66" i="37"/>
  <c r="A66" i="37"/>
  <c r="B66" i="37" s="1"/>
  <c r="D65" i="37"/>
  <c r="A65" i="37"/>
  <c r="B65" i="37" s="1"/>
  <c r="D64" i="37"/>
  <c r="A64" i="37"/>
  <c r="H64" i="37" s="1"/>
  <c r="M64" i="37" s="1"/>
  <c r="D63" i="37"/>
  <c r="A63" i="37"/>
  <c r="B63" i="37" s="1"/>
  <c r="H62" i="37"/>
  <c r="M62" i="37" s="1"/>
  <c r="D62" i="37"/>
  <c r="A62" i="37"/>
  <c r="B62" i="37" s="1"/>
  <c r="D61" i="37"/>
  <c r="A61" i="37"/>
  <c r="H61" i="37" s="1"/>
  <c r="M61" i="37" s="1"/>
  <c r="D60" i="37"/>
  <c r="A60" i="37"/>
  <c r="B60" i="37" s="1"/>
  <c r="H59" i="37"/>
  <c r="M59" i="37" s="1"/>
  <c r="D59" i="37"/>
  <c r="B59" i="37"/>
  <c r="A59" i="37"/>
  <c r="D58" i="37"/>
  <c r="A58" i="37"/>
  <c r="H58" i="37" s="1"/>
  <c r="M58" i="37" s="1"/>
  <c r="D57" i="37"/>
  <c r="A57" i="37"/>
  <c r="H57" i="37" s="1"/>
  <c r="M57" i="37" s="1"/>
  <c r="D56" i="37"/>
  <c r="A56" i="37"/>
  <c r="B56" i="37" s="1"/>
  <c r="D55" i="37"/>
  <c r="A55" i="37"/>
  <c r="H55" i="37" s="1"/>
  <c r="M55" i="37" s="1"/>
  <c r="D54" i="37"/>
  <c r="A54" i="37"/>
  <c r="H54" i="37" s="1"/>
  <c r="M54" i="37" s="1"/>
  <c r="H53" i="37"/>
  <c r="M53" i="37" s="1"/>
  <c r="D53" i="37"/>
  <c r="B53" i="37"/>
  <c r="A53" i="37"/>
  <c r="D52" i="37"/>
  <c r="A52" i="37"/>
  <c r="D51" i="37"/>
  <c r="A51" i="37"/>
  <c r="H51" i="37" s="1"/>
  <c r="D50" i="37"/>
  <c r="B50" i="37"/>
  <c r="A50" i="37"/>
  <c r="H50" i="37" s="1"/>
  <c r="M50" i="37" s="1"/>
  <c r="D49" i="37"/>
  <c r="A49" i="37"/>
  <c r="D48" i="37"/>
  <c r="K48" i="37" s="1"/>
  <c r="A48" i="37"/>
  <c r="B48" i="37" s="1"/>
  <c r="K47" i="37"/>
  <c r="D47" i="37"/>
  <c r="J47" i="37" s="1"/>
  <c r="A47" i="37"/>
  <c r="H47" i="37" s="1"/>
  <c r="M47" i="37" s="1"/>
  <c r="AD46" i="37"/>
  <c r="Z46" i="37"/>
  <c r="P46" i="37"/>
  <c r="V46" i="37" s="1"/>
  <c r="N46" i="37"/>
  <c r="A46" i="37"/>
  <c r="H44" i="37"/>
  <c r="M44" i="37" s="1"/>
  <c r="B44" i="37"/>
  <c r="H43" i="37"/>
  <c r="M43" i="37" s="1"/>
  <c r="D43" i="37"/>
  <c r="B43" i="37"/>
  <c r="A43" i="37"/>
  <c r="H42" i="37"/>
  <c r="M42" i="37" s="1"/>
  <c r="D42" i="37"/>
  <c r="B42" i="37"/>
  <c r="A42" i="37"/>
  <c r="D41" i="37"/>
  <c r="A41" i="37"/>
  <c r="H41" i="37" s="1"/>
  <c r="M41" i="37" s="1"/>
  <c r="AD40" i="37"/>
  <c r="Z40" i="37"/>
  <c r="N40" i="37"/>
  <c r="P40" i="37" s="1"/>
  <c r="V40" i="37" s="1"/>
  <c r="A40" i="37"/>
  <c r="M36" i="37"/>
  <c r="H36" i="37"/>
  <c r="D36" i="37"/>
  <c r="B36" i="37"/>
  <c r="A36" i="37"/>
  <c r="P35" i="37"/>
  <c r="AD35" i="37" s="1"/>
  <c r="M32" i="37"/>
  <c r="H32" i="37"/>
  <c r="D32" i="37"/>
  <c r="B32" i="37"/>
  <c r="A32" i="37"/>
  <c r="P31" i="37"/>
  <c r="H28" i="37"/>
  <c r="M28" i="37" s="1"/>
  <c r="D28" i="37"/>
  <c r="B28" i="37"/>
  <c r="A28" i="37"/>
  <c r="AD27" i="37"/>
  <c r="Z27" i="37"/>
  <c r="V27" i="37"/>
  <c r="R27" i="37"/>
  <c r="P27" i="37"/>
  <c r="K24" i="37"/>
  <c r="J24" i="37"/>
  <c r="H24" i="37"/>
  <c r="M24" i="37" s="1"/>
  <c r="D24" i="37"/>
  <c r="B24" i="37"/>
  <c r="A24" i="37"/>
  <c r="V23" i="37"/>
  <c r="P23" i="37"/>
  <c r="AD23" i="37" s="1"/>
  <c r="M20" i="37"/>
  <c r="H20" i="37"/>
  <c r="B20" i="37"/>
  <c r="D19" i="37"/>
  <c r="M19" i="37" s="1"/>
  <c r="A19" i="37"/>
  <c r="H19" i="37" s="1"/>
  <c r="D18" i="37"/>
  <c r="B18" i="37"/>
  <c r="A18" i="37"/>
  <c r="H18" i="37" s="1"/>
  <c r="M18" i="37" s="1"/>
  <c r="D17" i="37"/>
  <c r="A17" i="37"/>
  <c r="B17" i="37" s="1"/>
  <c r="K16" i="37"/>
  <c r="D16" i="37"/>
  <c r="J16" i="37" s="1"/>
  <c r="A16" i="37"/>
  <c r="H16" i="37" s="1"/>
  <c r="M16" i="37" s="1"/>
  <c r="AD15" i="37"/>
  <c r="Z15" i="37"/>
  <c r="V15" i="37"/>
  <c r="R15" i="37"/>
  <c r="P15" i="37"/>
  <c r="A15" i="37"/>
  <c r="M13" i="37"/>
  <c r="H13" i="37"/>
  <c r="B13" i="37"/>
  <c r="D12" i="37"/>
  <c r="A12" i="37"/>
  <c r="H12" i="37" s="1"/>
  <c r="M12" i="37" s="1"/>
  <c r="M11" i="37"/>
  <c r="D11" i="37"/>
  <c r="A11" i="37"/>
  <c r="B11" i="37" s="1"/>
  <c r="H10" i="37"/>
  <c r="D10" i="37"/>
  <c r="B10" i="37"/>
  <c r="A10" i="37"/>
  <c r="D9" i="37"/>
  <c r="A9" i="37"/>
  <c r="H9" i="37" s="1"/>
  <c r="M9" i="37" s="1"/>
  <c r="H8" i="37"/>
  <c r="M8" i="37" s="1"/>
  <c r="D8" i="37"/>
  <c r="B8" i="37"/>
  <c r="A8" i="37"/>
  <c r="D7" i="37"/>
  <c r="A7" i="37"/>
  <c r="B7" i="37" s="1"/>
  <c r="D6" i="37"/>
  <c r="K6" i="37" s="1"/>
  <c r="B6" i="37"/>
  <c r="A6" i="37"/>
  <c r="H6" i="37" s="1"/>
  <c r="M6" i="37" s="1"/>
  <c r="H330" i="36"/>
  <c r="D330" i="36"/>
  <c r="A330" i="36"/>
  <c r="B330" i="36" s="1"/>
  <c r="H329" i="36"/>
  <c r="M329" i="36" s="1"/>
  <c r="D329" i="36"/>
  <c r="B329" i="36"/>
  <c r="A329" i="36"/>
  <c r="H328" i="36"/>
  <c r="D328" i="36"/>
  <c r="B328" i="36"/>
  <c r="A328" i="36"/>
  <c r="D327" i="36"/>
  <c r="A327" i="36"/>
  <c r="B327" i="36" s="1"/>
  <c r="H326" i="36"/>
  <c r="M326" i="36" s="1"/>
  <c r="D326" i="36"/>
  <c r="A326" i="36"/>
  <c r="B326" i="36" s="1"/>
  <c r="R325" i="36"/>
  <c r="N325" i="36"/>
  <c r="P325" i="36" s="1"/>
  <c r="A325" i="36"/>
  <c r="H322" i="36"/>
  <c r="M322" i="36" s="1"/>
  <c r="D322" i="36"/>
  <c r="B322" i="36"/>
  <c r="A322" i="36"/>
  <c r="H321" i="36"/>
  <c r="M321" i="36" s="1"/>
  <c r="D321" i="36"/>
  <c r="B321" i="36"/>
  <c r="A321" i="36"/>
  <c r="H320" i="36"/>
  <c r="D320" i="36"/>
  <c r="A320" i="36"/>
  <c r="B320" i="36" s="1"/>
  <c r="H319" i="36"/>
  <c r="M319" i="36" s="1"/>
  <c r="D319" i="36"/>
  <c r="B319" i="36"/>
  <c r="A319" i="36"/>
  <c r="H318" i="36"/>
  <c r="M318" i="36" s="1"/>
  <c r="D318" i="36"/>
  <c r="B318" i="36"/>
  <c r="A318" i="36"/>
  <c r="D317" i="36"/>
  <c r="A317" i="36"/>
  <c r="H316" i="36"/>
  <c r="M316" i="36" s="1"/>
  <c r="D316" i="36"/>
  <c r="A316" i="36"/>
  <c r="B316" i="36" s="1"/>
  <c r="H315" i="36"/>
  <c r="M315" i="36" s="1"/>
  <c r="D315" i="36"/>
  <c r="A315" i="36"/>
  <c r="B315" i="36" s="1"/>
  <c r="D314" i="36"/>
  <c r="A314" i="36"/>
  <c r="H314" i="36" s="1"/>
  <c r="M314" i="36" s="1"/>
  <c r="K313" i="36"/>
  <c r="J313" i="36"/>
  <c r="H313" i="36"/>
  <c r="M313" i="36" s="1"/>
  <c r="D313" i="36"/>
  <c r="A313" i="36"/>
  <c r="B313" i="36" s="1"/>
  <c r="AD312" i="36"/>
  <c r="Z312" i="36"/>
  <c r="P312" i="36"/>
  <c r="V312" i="36" s="1"/>
  <c r="N312" i="36"/>
  <c r="A312" i="36"/>
  <c r="M309" i="36"/>
  <c r="D309" i="36"/>
  <c r="A309" i="36"/>
  <c r="H308" i="36"/>
  <c r="M308" i="36" s="1"/>
  <c r="D308" i="36"/>
  <c r="B308" i="36"/>
  <c r="A308" i="36"/>
  <c r="D307" i="36"/>
  <c r="B307" i="36"/>
  <c r="A307" i="36"/>
  <c r="H307" i="36" s="1"/>
  <c r="D306" i="36"/>
  <c r="A306" i="36"/>
  <c r="H306" i="36" s="1"/>
  <c r="M306" i="36" s="1"/>
  <c r="H305" i="36"/>
  <c r="D305" i="36"/>
  <c r="B305" i="36"/>
  <c r="A305" i="36"/>
  <c r="H304" i="36"/>
  <c r="M304" i="36" s="1"/>
  <c r="D304" i="36"/>
  <c r="A304" i="36"/>
  <c r="B304" i="36" s="1"/>
  <c r="H303" i="36"/>
  <c r="M303" i="36" s="1"/>
  <c r="D303" i="36"/>
  <c r="A303" i="36"/>
  <c r="B303" i="36" s="1"/>
  <c r="H302" i="36"/>
  <c r="D302" i="36"/>
  <c r="A302" i="36"/>
  <c r="B302" i="36" s="1"/>
  <c r="H301" i="36"/>
  <c r="M301" i="36" s="1"/>
  <c r="D301" i="36"/>
  <c r="B301" i="36"/>
  <c r="A301" i="36"/>
  <c r="H300" i="36"/>
  <c r="M300" i="36" s="1"/>
  <c r="D300" i="36"/>
  <c r="B300" i="36"/>
  <c r="A300" i="36"/>
  <c r="D299" i="36"/>
  <c r="J299" i="36" s="1"/>
  <c r="B299" i="36"/>
  <c r="A299" i="36"/>
  <c r="H299" i="36" s="1"/>
  <c r="M299" i="36" s="1"/>
  <c r="J298" i="36"/>
  <c r="H298" i="36"/>
  <c r="M298" i="36" s="1"/>
  <c r="D298" i="36"/>
  <c r="K298" i="36" s="1"/>
  <c r="B298" i="36"/>
  <c r="A298" i="36"/>
  <c r="AD297" i="36"/>
  <c r="Z297" i="36"/>
  <c r="N297" i="36"/>
  <c r="P297" i="36" s="1"/>
  <c r="A297" i="36"/>
  <c r="H295" i="36"/>
  <c r="M295" i="36" s="1"/>
  <c r="B295" i="36"/>
  <c r="A295" i="36"/>
  <c r="H294" i="36"/>
  <c r="M294" i="36" s="1"/>
  <c r="D294" i="36"/>
  <c r="A294" i="36"/>
  <c r="B294" i="36" s="1"/>
  <c r="D293" i="36"/>
  <c r="B293" i="36"/>
  <c r="A293" i="36"/>
  <c r="H293" i="36" s="1"/>
  <c r="D292" i="36"/>
  <c r="A292" i="36"/>
  <c r="K291" i="36"/>
  <c r="J291" i="36"/>
  <c r="H291" i="36"/>
  <c r="M291" i="36" s="1"/>
  <c r="D291" i="36"/>
  <c r="A291" i="36"/>
  <c r="B291" i="36" s="1"/>
  <c r="H290" i="36"/>
  <c r="M290" i="36" s="1"/>
  <c r="D290" i="36"/>
  <c r="A290" i="36"/>
  <c r="B290" i="36" s="1"/>
  <c r="D289" i="36"/>
  <c r="A289" i="36"/>
  <c r="D288" i="36"/>
  <c r="A288" i="36"/>
  <c r="H288" i="36" s="1"/>
  <c r="M288" i="36" s="1"/>
  <c r="H287" i="36"/>
  <c r="M287" i="36" s="1"/>
  <c r="D287" i="36"/>
  <c r="A287" i="36"/>
  <c r="B287" i="36" s="1"/>
  <c r="D286" i="36"/>
  <c r="A286" i="36"/>
  <c r="D285" i="36"/>
  <c r="B285" i="36"/>
  <c r="A285" i="36"/>
  <c r="H285" i="36" s="1"/>
  <c r="D284" i="36"/>
  <c r="A284" i="36"/>
  <c r="H284" i="36" s="1"/>
  <c r="M284" i="36" s="1"/>
  <c r="K283" i="36"/>
  <c r="J283" i="36"/>
  <c r="D283" i="36"/>
  <c r="A283" i="36"/>
  <c r="B283" i="36" s="1"/>
  <c r="K282" i="36"/>
  <c r="D282" i="36"/>
  <c r="J282" i="36" s="1"/>
  <c r="B282" i="36"/>
  <c r="A282" i="36"/>
  <c r="H282" i="36" s="1"/>
  <c r="M282" i="36" s="1"/>
  <c r="AD281" i="36"/>
  <c r="V281" i="36"/>
  <c r="N281" i="36"/>
  <c r="P281" i="36" s="1"/>
  <c r="Z281" i="36" s="1"/>
  <c r="A281" i="36"/>
  <c r="H280" i="36"/>
  <c r="M280" i="36" s="1"/>
  <c r="B280" i="36"/>
  <c r="A280" i="36"/>
  <c r="H279" i="36"/>
  <c r="M279" i="36" s="1"/>
  <c r="B279" i="36"/>
  <c r="A279" i="36"/>
  <c r="H278" i="36"/>
  <c r="M278" i="36" s="1"/>
  <c r="D278" i="36"/>
  <c r="B278" i="36"/>
  <c r="A278" i="36"/>
  <c r="H277" i="36"/>
  <c r="M277" i="36" s="1"/>
  <c r="D277" i="36"/>
  <c r="B277" i="36"/>
  <c r="H276" i="36"/>
  <c r="M276" i="36" s="1"/>
  <c r="D276" i="36"/>
  <c r="B276" i="36"/>
  <c r="A276" i="36"/>
  <c r="H275" i="36"/>
  <c r="M275" i="36" s="1"/>
  <c r="D275" i="36"/>
  <c r="A275" i="36"/>
  <c r="B275" i="36" s="1"/>
  <c r="H274" i="36"/>
  <c r="M274" i="36" s="1"/>
  <c r="D274" i="36"/>
  <c r="B274" i="36"/>
  <c r="A274" i="36"/>
  <c r="D273" i="36"/>
  <c r="M273" i="36" s="1"/>
  <c r="A273" i="36"/>
  <c r="B273" i="36" s="1"/>
  <c r="H272" i="36"/>
  <c r="D272" i="36"/>
  <c r="A272" i="36"/>
  <c r="B272" i="36" s="1"/>
  <c r="H271" i="36"/>
  <c r="M271" i="36" s="1"/>
  <c r="D271" i="36"/>
  <c r="B271" i="36"/>
  <c r="A271" i="36"/>
  <c r="H270" i="36"/>
  <c r="M270" i="36" s="1"/>
  <c r="D270" i="36"/>
  <c r="B270" i="36"/>
  <c r="A270" i="36"/>
  <c r="D269" i="36"/>
  <c r="A269" i="36"/>
  <c r="B269" i="36" s="1"/>
  <c r="D268" i="36"/>
  <c r="A268" i="36"/>
  <c r="B268" i="36" s="1"/>
  <c r="H267" i="36"/>
  <c r="M267" i="36" s="1"/>
  <c r="D267" i="36"/>
  <c r="A267" i="36"/>
  <c r="B267" i="36" s="1"/>
  <c r="D266" i="36"/>
  <c r="A266" i="36"/>
  <c r="H266" i="36" s="1"/>
  <c r="M266" i="36" s="1"/>
  <c r="H265" i="36"/>
  <c r="M265" i="36" s="1"/>
  <c r="D265" i="36"/>
  <c r="A265" i="36"/>
  <c r="B265" i="36" s="1"/>
  <c r="H264" i="36"/>
  <c r="M264" i="36" s="1"/>
  <c r="D264" i="36"/>
  <c r="B264" i="36"/>
  <c r="A264" i="36"/>
  <c r="D263" i="36"/>
  <c r="A263" i="36"/>
  <c r="D262" i="36"/>
  <c r="A262" i="36"/>
  <c r="H262" i="36" s="1"/>
  <c r="M262" i="36" s="1"/>
  <c r="H261" i="36"/>
  <c r="D261" i="36"/>
  <c r="B261" i="36"/>
  <c r="A261" i="36"/>
  <c r="D260" i="36"/>
  <c r="A260" i="36"/>
  <c r="H260" i="36" s="1"/>
  <c r="M260" i="36" s="1"/>
  <c r="H259" i="36"/>
  <c r="M259" i="36" s="1"/>
  <c r="D259" i="36"/>
  <c r="A259" i="36"/>
  <c r="B259" i="36" s="1"/>
  <c r="H258" i="36"/>
  <c r="M258" i="36" s="1"/>
  <c r="D258" i="36"/>
  <c r="A258" i="36"/>
  <c r="B258" i="36" s="1"/>
  <c r="H257" i="36"/>
  <c r="M257" i="36" s="1"/>
  <c r="D257" i="36"/>
  <c r="B257" i="36"/>
  <c r="A257" i="36"/>
  <c r="K256" i="36"/>
  <c r="J256" i="36"/>
  <c r="H256" i="36"/>
  <c r="M256" i="36" s="1"/>
  <c r="D256" i="36"/>
  <c r="A256" i="36"/>
  <c r="B256" i="36" s="1"/>
  <c r="J255" i="36"/>
  <c r="H255" i="36"/>
  <c r="M255" i="36" s="1"/>
  <c r="D255" i="36"/>
  <c r="K255" i="36" s="1"/>
  <c r="B255" i="36"/>
  <c r="A255" i="36"/>
  <c r="AD254" i="36"/>
  <c r="Z254" i="36"/>
  <c r="R254" i="36"/>
  <c r="N254" i="36"/>
  <c r="P254" i="36" s="1"/>
  <c r="V254" i="36" s="1"/>
  <c r="A254" i="36"/>
  <c r="H253" i="36"/>
  <c r="M253" i="36" s="1"/>
  <c r="B253" i="36"/>
  <c r="A253" i="36"/>
  <c r="H252" i="36"/>
  <c r="M252" i="36" s="1"/>
  <c r="D252" i="36"/>
  <c r="B252" i="36"/>
  <c r="A252" i="36"/>
  <c r="H251" i="36"/>
  <c r="M251" i="36" s="1"/>
  <c r="D251" i="36"/>
  <c r="B251" i="36"/>
  <c r="A251" i="36"/>
  <c r="H250" i="36"/>
  <c r="M250" i="36" s="1"/>
  <c r="D250" i="36"/>
  <c r="B250" i="36"/>
  <c r="A250" i="36"/>
  <c r="D249" i="36"/>
  <c r="A249" i="36"/>
  <c r="H249" i="36" s="1"/>
  <c r="H248" i="36"/>
  <c r="D248" i="36"/>
  <c r="M248" i="36" s="1"/>
  <c r="B248" i="36"/>
  <c r="A248" i="36"/>
  <c r="H247" i="36"/>
  <c r="M247" i="36" s="1"/>
  <c r="D247" i="36"/>
  <c r="B247" i="36"/>
  <c r="A247" i="36"/>
  <c r="H246" i="36"/>
  <c r="D246" i="36"/>
  <c r="A246" i="36"/>
  <c r="B246" i="36" s="1"/>
  <c r="D245" i="36"/>
  <c r="A245" i="36"/>
  <c r="B245" i="36" s="1"/>
  <c r="H244" i="36"/>
  <c r="D244" i="36"/>
  <c r="B244" i="36"/>
  <c r="A244" i="36"/>
  <c r="H243" i="36"/>
  <c r="M243" i="36" s="1"/>
  <c r="D243" i="36"/>
  <c r="B243" i="36"/>
  <c r="A243" i="36"/>
  <c r="D242" i="36"/>
  <c r="A242" i="36"/>
  <c r="H242" i="36" s="1"/>
  <c r="M242" i="36" s="1"/>
  <c r="D241" i="36"/>
  <c r="A241" i="36"/>
  <c r="B241" i="36" s="1"/>
  <c r="D240" i="36"/>
  <c r="A240" i="36"/>
  <c r="B240" i="36" s="1"/>
  <c r="D239" i="36"/>
  <c r="B239" i="36"/>
  <c r="A239" i="36"/>
  <c r="H239" i="36" s="1"/>
  <c r="AD238" i="36"/>
  <c r="Z238" i="36"/>
  <c r="P238" i="36"/>
  <c r="V238" i="36" s="1"/>
  <c r="A238" i="36"/>
  <c r="H237" i="36"/>
  <c r="M237" i="36" s="1"/>
  <c r="B237" i="36"/>
  <c r="A237" i="36"/>
  <c r="H236" i="36"/>
  <c r="M236" i="36" s="1"/>
  <c r="D236" i="36"/>
  <c r="B236" i="36"/>
  <c r="A236" i="36"/>
  <c r="H235" i="36"/>
  <c r="M235" i="36" s="1"/>
  <c r="D235" i="36"/>
  <c r="B235" i="36"/>
  <c r="A235" i="36"/>
  <c r="H234" i="36"/>
  <c r="M234" i="36" s="1"/>
  <c r="D234" i="36"/>
  <c r="B234" i="36"/>
  <c r="A234" i="36"/>
  <c r="H233" i="36"/>
  <c r="M233" i="36" s="1"/>
  <c r="D233" i="36"/>
  <c r="B233" i="36"/>
  <c r="A233" i="36"/>
  <c r="D232" i="36"/>
  <c r="B232" i="36"/>
  <c r="A232" i="36"/>
  <c r="H232" i="36" s="1"/>
  <c r="M232" i="36" s="1"/>
  <c r="H231" i="36"/>
  <c r="M231" i="36" s="1"/>
  <c r="D231" i="36"/>
  <c r="A231" i="36"/>
  <c r="B231" i="36" s="1"/>
  <c r="D230" i="36"/>
  <c r="M230" i="36" s="1"/>
  <c r="B230" i="36"/>
  <c r="A230" i="36"/>
  <c r="D229" i="36"/>
  <c r="A229" i="36"/>
  <c r="H229" i="36" s="1"/>
  <c r="M229" i="36" s="1"/>
  <c r="D228" i="36"/>
  <c r="A228" i="36"/>
  <c r="H227" i="36"/>
  <c r="M227" i="36" s="1"/>
  <c r="D227" i="36"/>
  <c r="B227" i="36"/>
  <c r="A227" i="36"/>
  <c r="H226" i="36"/>
  <c r="M226" i="36" s="1"/>
  <c r="D226" i="36"/>
  <c r="B226" i="36"/>
  <c r="A226" i="36"/>
  <c r="D225" i="36"/>
  <c r="A225" i="36"/>
  <c r="H225" i="36" s="1"/>
  <c r="M225" i="36" s="1"/>
  <c r="H224" i="36"/>
  <c r="M224" i="36" s="1"/>
  <c r="D224" i="36"/>
  <c r="A224" i="36"/>
  <c r="B224" i="36" s="1"/>
  <c r="H223" i="36"/>
  <c r="M223" i="36" s="1"/>
  <c r="D223" i="36"/>
  <c r="A223" i="36"/>
  <c r="B223" i="36" s="1"/>
  <c r="D222" i="36"/>
  <c r="A222" i="36"/>
  <c r="M221" i="36"/>
  <c r="H221" i="36"/>
  <c r="D221" i="36"/>
  <c r="B221" i="36"/>
  <c r="A221" i="36"/>
  <c r="H220" i="36"/>
  <c r="M220" i="36" s="1"/>
  <c r="D220" i="36"/>
  <c r="B220" i="36"/>
  <c r="A220" i="36"/>
  <c r="D219" i="36"/>
  <c r="A219" i="36"/>
  <c r="D218" i="36"/>
  <c r="A218" i="36"/>
  <c r="H218" i="36" s="1"/>
  <c r="M218" i="36" s="1"/>
  <c r="H217" i="36"/>
  <c r="D217" i="36"/>
  <c r="M217" i="36" s="1"/>
  <c r="B217" i="36"/>
  <c r="A217" i="36"/>
  <c r="D216" i="36"/>
  <c r="A216" i="36"/>
  <c r="H215" i="36"/>
  <c r="M215" i="36" s="1"/>
  <c r="D215" i="36"/>
  <c r="B215" i="36"/>
  <c r="A215" i="36"/>
  <c r="D214" i="36"/>
  <c r="A214" i="36"/>
  <c r="B214" i="36" s="1"/>
  <c r="K213" i="36"/>
  <c r="J213" i="36"/>
  <c r="D213" i="36"/>
  <c r="A213" i="36"/>
  <c r="H212" i="36"/>
  <c r="M212" i="36" s="1"/>
  <c r="D212" i="36"/>
  <c r="J212" i="36" s="1"/>
  <c r="A212" i="36"/>
  <c r="B212" i="36" s="1"/>
  <c r="AD211" i="36"/>
  <c r="Z211" i="36"/>
  <c r="V211" i="36"/>
  <c r="R211" i="36"/>
  <c r="N211" i="36"/>
  <c r="P211" i="36" s="1"/>
  <c r="A211" i="36"/>
  <c r="H208" i="36"/>
  <c r="M208" i="36" s="1"/>
  <c r="D208" i="36"/>
  <c r="B208" i="36"/>
  <c r="A208" i="36"/>
  <c r="H207" i="36"/>
  <c r="M207" i="36" s="1"/>
  <c r="D207" i="36"/>
  <c r="B207" i="36"/>
  <c r="A207" i="36"/>
  <c r="H206" i="36"/>
  <c r="M206" i="36" s="1"/>
  <c r="D206" i="36"/>
  <c r="B206" i="36"/>
  <c r="A206" i="36"/>
  <c r="H205" i="36"/>
  <c r="D205" i="36"/>
  <c r="M205" i="36" s="1"/>
  <c r="B205" i="36"/>
  <c r="A205" i="36"/>
  <c r="H204" i="36"/>
  <c r="M204" i="36" s="1"/>
  <c r="D204" i="36"/>
  <c r="A204" i="36"/>
  <c r="B204" i="36" s="1"/>
  <c r="H203" i="36"/>
  <c r="D203" i="36"/>
  <c r="B203" i="36"/>
  <c r="A203" i="36"/>
  <c r="D202" i="36"/>
  <c r="A202" i="36"/>
  <c r="H201" i="36"/>
  <c r="M201" i="36" s="1"/>
  <c r="D201" i="36"/>
  <c r="B201" i="36"/>
  <c r="A201" i="36"/>
  <c r="H200" i="36"/>
  <c r="M200" i="36" s="1"/>
  <c r="D200" i="36"/>
  <c r="B200" i="36"/>
  <c r="A200" i="36"/>
  <c r="D199" i="36"/>
  <c r="B199" i="36"/>
  <c r="A199" i="36"/>
  <c r="H199" i="36" s="1"/>
  <c r="M199" i="36" s="1"/>
  <c r="H198" i="36"/>
  <c r="D198" i="36"/>
  <c r="A198" i="36"/>
  <c r="B198" i="36" s="1"/>
  <c r="H197" i="36"/>
  <c r="M197" i="36" s="1"/>
  <c r="D197" i="36"/>
  <c r="A197" i="36"/>
  <c r="B197" i="36" s="1"/>
  <c r="D196" i="36"/>
  <c r="A196" i="36"/>
  <c r="H196" i="36" s="1"/>
  <c r="M196" i="36" s="1"/>
  <c r="H195" i="36"/>
  <c r="M195" i="36" s="1"/>
  <c r="D195" i="36"/>
  <c r="B195" i="36"/>
  <c r="A195" i="36"/>
  <c r="H194" i="36"/>
  <c r="M194" i="36" s="1"/>
  <c r="D194" i="36"/>
  <c r="A194" i="36"/>
  <c r="B194" i="36" s="1"/>
  <c r="D193" i="36"/>
  <c r="A193" i="36"/>
  <c r="H193" i="36" s="1"/>
  <c r="M193" i="36" s="1"/>
  <c r="D192" i="36"/>
  <c r="A192" i="36"/>
  <c r="H192" i="36" s="1"/>
  <c r="M192" i="36" s="1"/>
  <c r="H191" i="36"/>
  <c r="M191" i="36" s="1"/>
  <c r="D191" i="36"/>
  <c r="B191" i="36"/>
  <c r="A191" i="36"/>
  <c r="D190" i="36"/>
  <c r="A190" i="36"/>
  <c r="H190" i="36" s="1"/>
  <c r="M190" i="36" s="1"/>
  <c r="H189" i="36"/>
  <c r="D189" i="36"/>
  <c r="A189" i="36"/>
  <c r="B189" i="36" s="1"/>
  <c r="D188" i="36"/>
  <c r="A188" i="36"/>
  <c r="B188" i="36" s="1"/>
  <c r="H187" i="36"/>
  <c r="M187" i="36" s="1"/>
  <c r="D187" i="36"/>
  <c r="B187" i="36"/>
  <c r="A187" i="36"/>
  <c r="H186" i="36"/>
  <c r="M186" i="36" s="1"/>
  <c r="D186" i="36"/>
  <c r="A186" i="36"/>
  <c r="B186" i="36" s="1"/>
  <c r="H185" i="36"/>
  <c r="M185" i="36" s="1"/>
  <c r="D185" i="36"/>
  <c r="J185" i="36" s="1"/>
  <c r="A185" i="36"/>
  <c r="B185" i="36" s="1"/>
  <c r="D184" i="36"/>
  <c r="K184" i="36" s="1"/>
  <c r="A184" i="36"/>
  <c r="H184" i="36" s="1"/>
  <c r="M184" i="36" s="1"/>
  <c r="AD183" i="36"/>
  <c r="Z183" i="36"/>
  <c r="N183" i="36"/>
  <c r="P183" i="36" s="1"/>
  <c r="V183" i="36" s="1"/>
  <c r="A183" i="36"/>
  <c r="H181" i="36"/>
  <c r="M181" i="36" s="1"/>
  <c r="B181" i="36"/>
  <c r="A181" i="36"/>
  <c r="H180" i="36"/>
  <c r="M180" i="36" s="1"/>
  <c r="D180" i="36"/>
  <c r="B180" i="36"/>
  <c r="A180" i="36"/>
  <c r="H179" i="36"/>
  <c r="M179" i="36" s="1"/>
  <c r="D179" i="36"/>
  <c r="B179" i="36"/>
  <c r="A179" i="36"/>
  <c r="D178" i="36"/>
  <c r="B178" i="36"/>
  <c r="A178" i="36"/>
  <c r="H178" i="36" s="1"/>
  <c r="M178" i="36" s="1"/>
  <c r="H177" i="36"/>
  <c r="M177" i="36" s="1"/>
  <c r="D177" i="36"/>
  <c r="B177" i="36"/>
  <c r="A177" i="36"/>
  <c r="H176" i="36"/>
  <c r="M176" i="36" s="1"/>
  <c r="D176" i="36"/>
  <c r="A176" i="36"/>
  <c r="B176" i="36" s="1"/>
  <c r="H175" i="36"/>
  <c r="M175" i="36" s="1"/>
  <c r="D175" i="36"/>
  <c r="B175" i="36"/>
  <c r="A175" i="36"/>
  <c r="D174" i="36"/>
  <c r="A174" i="36"/>
  <c r="H173" i="36"/>
  <c r="M173" i="36" s="1"/>
  <c r="D173" i="36"/>
  <c r="B173" i="36"/>
  <c r="A173" i="36"/>
  <c r="H172" i="36"/>
  <c r="M172" i="36" s="1"/>
  <c r="D172" i="36"/>
  <c r="B172" i="36"/>
  <c r="A172" i="36"/>
  <c r="D171" i="36"/>
  <c r="B171" i="36"/>
  <c r="A171" i="36"/>
  <c r="H171" i="36" s="1"/>
  <c r="M171" i="36" s="1"/>
  <c r="H170" i="36"/>
  <c r="M170" i="36" s="1"/>
  <c r="D170" i="36"/>
  <c r="A170" i="36"/>
  <c r="B170" i="36" s="1"/>
  <c r="H169" i="36"/>
  <c r="M169" i="36" s="1"/>
  <c r="D169" i="36"/>
  <c r="B169" i="36"/>
  <c r="A169" i="36"/>
  <c r="D168" i="36"/>
  <c r="A168" i="36"/>
  <c r="H167" i="36"/>
  <c r="M167" i="36" s="1"/>
  <c r="D167" i="36"/>
  <c r="B167" i="36"/>
  <c r="A167" i="36"/>
  <c r="H166" i="36"/>
  <c r="M166" i="36" s="1"/>
  <c r="D166" i="36"/>
  <c r="B166" i="36"/>
  <c r="A166" i="36"/>
  <c r="D165" i="36"/>
  <c r="A165" i="36"/>
  <c r="D164" i="36"/>
  <c r="B164" i="36"/>
  <c r="A164" i="36"/>
  <c r="H164" i="36" s="1"/>
  <c r="H163" i="36"/>
  <c r="M163" i="36" s="1"/>
  <c r="D163" i="36"/>
  <c r="B163" i="36"/>
  <c r="A163" i="36"/>
  <c r="D162" i="36"/>
  <c r="A162" i="36"/>
  <c r="D161" i="36"/>
  <c r="A161" i="36"/>
  <c r="H161" i="36" s="1"/>
  <c r="M161" i="36" s="1"/>
  <c r="H160" i="36"/>
  <c r="M160" i="36" s="1"/>
  <c r="D160" i="36"/>
  <c r="A160" i="36"/>
  <c r="B160" i="36" s="1"/>
  <c r="H159" i="36"/>
  <c r="M159" i="36" s="1"/>
  <c r="D159" i="36"/>
  <c r="B159" i="36"/>
  <c r="A159" i="36"/>
  <c r="D158" i="36"/>
  <c r="A158" i="36"/>
  <c r="H158" i="36" s="1"/>
  <c r="M158" i="36" s="1"/>
  <c r="K157" i="36"/>
  <c r="H157" i="36"/>
  <c r="M157" i="36" s="1"/>
  <c r="D157" i="36"/>
  <c r="J157" i="36" s="1"/>
  <c r="B157" i="36"/>
  <c r="A157" i="36"/>
  <c r="D156" i="36"/>
  <c r="B156" i="36"/>
  <c r="A156" i="36"/>
  <c r="H156" i="36" s="1"/>
  <c r="AD155" i="36"/>
  <c r="Z155" i="36"/>
  <c r="N155" i="36"/>
  <c r="P155" i="36" s="1"/>
  <c r="A155" i="36"/>
  <c r="H154" i="36"/>
  <c r="M154" i="36" s="1"/>
  <c r="B154" i="36"/>
  <c r="A154" i="36"/>
  <c r="H153" i="36"/>
  <c r="M153" i="36" s="1"/>
  <c r="D153" i="36"/>
  <c r="B153" i="36"/>
  <c r="A153" i="36"/>
  <c r="H152" i="36"/>
  <c r="M152" i="36" s="1"/>
  <c r="D152" i="36"/>
  <c r="B152" i="36"/>
  <c r="A152" i="36"/>
  <c r="D151" i="36"/>
  <c r="B151" i="36"/>
  <c r="A151" i="36"/>
  <c r="H151" i="36" s="1"/>
  <c r="H150" i="36"/>
  <c r="D150" i="36"/>
  <c r="B150" i="36"/>
  <c r="A150" i="36"/>
  <c r="H149" i="36"/>
  <c r="M149" i="36" s="1"/>
  <c r="D149" i="36"/>
  <c r="A149" i="36"/>
  <c r="B149" i="36" s="1"/>
  <c r="H148" i="36"/>
  <c r="D148" i="36"/>
  <c r="B148" i="36"/>
  <c r="A148" i="36"/>
  <c r="D147" i="36"/>
  <c r="A147" i="36"/>
  <c r="K146" i="36"/>
  <c r="J146" i="36"/>
  <c r="H146" i="36"/>
  <c r="M146" i="36" s="1"/>
  <c r="D146" i="36"/>
  <c r="B146" i="36"/>
  <c r="A146" i="36"/>
  <c r="M145" i="36"/>
  <c r="D145" i="36"/>
  <c r="A145" i="36"/>
  <c r="H145" i="36" s="1"/>
  <c r="H144" i="36"/>
  <c r="D144" i="36"/>
  <c r="A144" i="36"/>
  <c r="B144" i="36" s="1"/>
  <c r="D143" i="36"/>
  <c r="A143" i="36"/>
  <c r="H143" i="36" s="1"/>
  <c r="M143" i="36" s="1"/>
  <c r="H142" i="36"/>
  <c r="M142" i="36" s="1"/>
  <c r="D142" i="36"/>
  <c r="B142" i="36"/>
  <c r="A142" i="36"/>
  <c r="H141" i="36"/>
  <c r="M141" i="36" s="1"/>
  <c r="D141" i="36"/>
  <c r="A141" i="36"/>
  <c r="B141" i="36" s="1"/>
  <c r="H140" i="36"/>
  <c r="M140" i="36" s="1"/>
  <c r="D140" i="36"/>
  <c r="A140" i="36"/>
  <c r="B140" i="36" s="1"/>
  <c r="K139" i="36"/>
  <c r="J139" i="36"/>
  <c r="D139" i="36"/>
  <c r="A139" i="36"/>
  <c r="H139" i="36" s="1"/>
  <c r="M139" i="36" s="1"/>
  <c r="AD138" i="36"/>
  <c r="Z138" i="36"/>
  <c r="V138" i="36"/>
  <c r="R138" i="36"/>
  <c r="P138" i="36"/>
  <c r="N138" i="36"/>
  <c r="A138" i="36"/>
  <c r="H137" i="36"/>
  <c r="M137" i="36" s="1"/>
  <c r="B137" i="36"/>
  <c r="A137" i="36"/>
  <c r="H136" i="36"/>
  <c r="M136" i="36" s="1"/>
  <c r="D136" i="36"/>
  <c r="B136" i="36"/>
  <c r="A136" i="36"/>
  <c r="H135" i="36"/>
  <c r="M135" i="36" s="1"/>
  <c r="D135" i="36"/>
  <c r="B135" i="36"/>
  <c r="A135" i="36"/>
  <c r="D134" i="36"/>
  <c r="A134" i="36"/>
  <c r="H133" i="36"/>
  <c r="D133" i="36"/>
  <c r="B133" i="36"/>
  <c r="A133" i="36"/>
  <c r="H132" i="36"/>
  <c r="M132" i="36" s="1"/>
  <c r="D132" i="36"/>
  <c r="B132" i="36"/>
  <c r="A132" i="36"/>
  <c r="H131" i="36"/>
  <c r="M131" i="36" s="1"/>
  <c r="D131" i="36"/>
  <c r="B131" i="36"/>
  <c r="A131" i="36"/>
  <c r="D130" i="36"/>
  <c r="B130" i="36"/>
  <c r="A130" i="36"/>
  <c r="H130" i="36" s="1"/>
  <c r="H129" i="36"/>
  <c r="M129" i="36" s="1"/>
  <c r="D129" i="36"/>
  <c r="B129" i="36"/>
  <c r="A129" i="36"/>
  <c r="H128" i="36"/>
  <c r="M128" i="36" s="1"/>
  <c r="D128" i="36"/>
  <c r="A128" i="36"/>
  <c r="B128" i="36" s="1"/>
  <c r="D127" i="36"/>
  <c r="B127" i="36"/>
  <c r="A127" i="36"/>
  <c r="H127" i="36" s="1"/>
  <c r="H126" i="36"/>
  <c r="M126" i="36" s="1"/>
  <c r="D126" i="36"/>
  <c r="A126" i="36"/>
  <c r="B126" i="36" s="1"/>
  <c r="H125" i="36"/>
  <c r="D125" i="36"/>
  <c r="B125" i="36"/>
  <c r="A125" i="36"/>
  <c r="D124" i="36"/>
  <c r="A124" i="36"/>
  <c r="H124" i="36" s="1"/>
  <c r="K123" i="36"/>
  <c r="D123" i="36"/>
  <c r="J123" i="36" s="1"/>
  <c r="A123" i="36"/>
  <c r="AD122" i="36"/>
  <c r="Z122" i="36"/>
  <c r="V122" i="36"/>
  <c r="R122" i="36"/>
  <c r="N122" i="36"/>
  <c r="P122" i="36" s="1"/>
  <c r="A122" i="36"/>
  <c r="H121" i="36"/>
  <c r="M121" i="36" s="1"/>
  <c r="B121" i="36"/>
  <c r="A121" i="36"/>
  <c r="H120" i="36"/>
  <c r="M120" i="36" s="1"/>
  <c r="D120" i="36"/>
  <c r="B120" i="36"/>
  <c r="A120" i="36"/>
  <c r="H119" i="36"/>
  <c r="M119" i="36" s="1"/>
  <c r="D119" i="36"/>
  <c r="B119" i="36"/>
  <c r="A119" i="36"/>
  <c r="H118" i="36"/>
  <c r="M118" i="36" s="1"/>
  <c r="D118" i="36"/>
  <c r="A118" i="36"/>
  <c r="B118" i="36" s="1"/>
  <c r="D117" i="36"/>
  <c r="A117" i="36"/>
  <c r="B117" i="36" s="1"/>
  <c r="D116" i="36"/>
  <c r="A116" i="36"/>
  <c r="H116" i="36" s="1"/>
  <c r="M116" i="36" s="1"/>
  <c r="D115" i="36"/>
  <c r="B115" i="36"/>
  <c r="A115" i="36"/>
  <c r="H115" i="36" s="1"/>
  <c r="M115" i="36" s="1"/>
  <c r="H114" i="36"/>
  <c r="D114" i="36"/>
  <c r="B114" i="36"/>
  <c r="A114" i="36"/>
  <c r="D113" i="36"/>
  <c r="A113" i="36"/>
  <c r="H112" i="36"/>
  <c r="M112" i="36" s="1"/>
  <c r="D112" i="36"/>
  <c r="B112" i="36"/>
  <c r="A112" i="36"/>
  <c r="H111" i="36"/>
  <c r="D111" i="36"/>
  <c r="B111" i="36"/>
  <c r="A111" i="36"/>
  <c r="D110" i="36"/>
  <c r="A110" i="36"/>
  <c r="H110" i="36" s="1"/>
  <c r="M110" i="36" s="1"/>
  <c r="H109" i="36"/>
  <c r="M109" i="36" s="1"/>
  <c r="D109" i="36"/>
  <c r="A109" i="36"/>
  <c r="B109" i="36" s="1"/>
  <c r="H108" i="36"/>
  <c r="D108" i="36"/>
  <c r="B108" i="36"/>
  <c r="A108" i="36"/>
  <c r="D107" i="36"/>
  <c r="A107" i="36"/>
  <c r="B107" i="36" s="1"/>
  <c r="AD106" i="36"/>
  <c r="Z106" i="36"/>
  <c r="V106" i="36"/>
  <c r="R106" i="36"/>
  <c r="P106" i="36"/>
  <c r="N106" i="36"/>
  <c r="A106" i="36"/>
  <c r="H105" i="36"/>
  <c r="M105" i="36" s="1"/>
  <c r="B105" i="36"/>
  <c r="A105" i="36"/>
  <c r="H104" i="36"/>
  <c r="M104" i="36" s="1"/>
  <c r="D104" i="36"/>
  <c r="B104" i="36"/>
  <c r="A104" i="36"/>
  <c r="H103" i="36"/>
  <c r="M103" i="36" s="1"/>
  <c r="D103" i="36"/>
  <c r="B103" i="36"/>
  <c r="A103" i="36"/>
  <c r="H102" i="36"/>
  <c r="M102" i="36" s="1"/>
  <c r="D102" i="36"/>
  <c r="B102" i="36"/>
  <c r="A102" i="36"/>
  <c r="H101" i="36"/>
  <c r="M101" i="36" s="1"/>
  <c r="D101" i="36"/>
  <c r="A101" i="36"/>
  <c r="B101" i="36" s="1"/>
  <c r="H100" i="36"/>
  <c r="M100" i="36" s="1"/>
  <c r="D100" i="36"/>
  <c r="B100" i="36"/>
  <c r="A100" i="36"/>
  <c r="D99" i="36"/>
  <c r="A99" i="36"/>
  <c r="H99" i="36" s="1"/>
  <c r="M99" i="36" s="1"/>
  <c r="D98" i="36"/>
  <c r="B98" i="36"/>
  <c r="A98" i="36"/>
  <c r="H98" i="36" s="1"/>
  <c r="M98" i="36" s="1"/>
  <c r="H97" i="36"/>
  <c r="D97" i="36"/>
  <c r="B97" i="36"/>
  <c r="A97" i="36"/>
  <c r="D96" i="36"/>
  <c r="A96" i="36"/>
  <c r="H96" i="36" s="1"/>
  <c r="M96" i="36" s="1"/>
  <c r="H95" i="36"/>
  <c r="M95" i="36" s="1"/>
  <c r="D95" i="36"/>
  <c r="B95" i="36"/>
  <c r="A95" i="36"/>
  <c r="D94" i="36"/>
  <c r="A94" i="36"/>
  <c r="B94" i="36" s="1"/>
  <c r="H93" i="36"/>
  <c r="M93" i="36" s="1"/>
  <c r="D93" i="36"/>
  <c r="B93" i="36"/>
  <c r="A93" i="36"/>
  <c r="H92" i="36"/>
  <c r="M92" i="36" s="1"/>
  <c r="D92" i="36"/>
  <c r="B92" i="36"/>
  <c r="A92" i="36"/>
  <c r="D91" i="36"/>
  <c r="A91" i="36"/>
  <c r="H91" i="36" s="1"/>
  <c r="M91" i="36" s="1"/>
  <c r="D90" i="36"/>
  <c r="A90" i="36"/>
  <c r="H89" i="36"/>
  <c r="M89" i="36" s="1"/>
  <c r="D89" i="36"/>
  <c r="B89" i="36"/>
  <c r="A89" i="36"/>
  <c r="D88" i="36"/>
  <c r="A88" i="36"/>
  <c r="H88" i="36" s="1"/>
  <c r="M88" i="36" s="1"/>
  <c r="D87" i="36"/>
  <c r="A87" i="36"/>
  <c r="H86" i="36"/>
  <c r="M86" i="36" s="1"/>
  <c r="D86" i="36"/>
  <c r="B86" i="36"/>
  <c r="A86" i="36"/>
  <c r="D85" i="36"/>
  <c r="A85" i="36"/>
  <c r="H85" i="36" s="1"/>
  <c r="M85" i="36" s="1"/>
  <c r="D84" i="36"/>
  <c r="A84" i="36"/>
  <c r="H84" i="36" s="1"/>
  <c r="M84" i="36" s="1"/>
  <c r="H83" i="36"/>
  <c r="M83" i="36" s="1"/>
  <c r="D83" i="36"/>
  <c r="B83" i="36"/>
  <c r="A83" i="36"/>
  <c r="D82" i="36"/>
  <c r="A82" i="36"/>
  <c r="H82" i="36" s="1"/>
  <c r="M82" i="36" s="1"/>
  <c r="H81" i="36"/>
  <c r="M81" i="36" s="1"/>
  <c r="D81" i="36"/>
  <c r="A81" i="36"/>
  <c r="B81" i="36" s="1"/>
  <c r="D80" i="36"/>
  <c r="A80" i="36"/>
  <c r="B80" i="36" s="1"/>
  <c r="K79" i="36"/>
  <c r="J79" i="36"/>
  <c r="D79" i="36"/>
  <c r="A79" i="36"/>
  <c r="B79" i="36" s="1"/>
  <c r="D78" i="36"/>
  <c r="A78" i="36"/>
  <c r="B78" i="36" s="1"/>
  <c r="AD77" i="36"/>
  <c r="Z77" i="36"/>
  <c r="N77" i="36"/>
  <c r="P77" i="36" s="1"/>
  <c r="A77" i="36"/>
  <c r="H76" i="36"/>
  <c r="M76" i="36" s="1"/>
  <c r="B76" i="36"/>
  <c r="A76" i="36"/>
  <c r="M75" i="36"/>
  <c r="H75" i="36"/>
  <c r="D75" i="36"/>
  <c r="B75" i="36"/>
  <c r="A75" i="36"/>
  <c r="H74" i="36"/>
  <c r="M74" i="36" s="1"/>
  <c r="D74" i="36"/>
  <c r="B74" i="36"/>
  <c r="A74" i="36"/>
  <c r="H73" i="36"/>
  <c r="M73" i="36" s="1"/>
  <c r="D73" i="36"/>
  <c r="B73" i="36"/>
  <c r="A73" i="36"/>
  <c r="D72" i="36"/>
  <c r="A72" i="36"/>
  <c r="B72" i="36" s="1"/>
  <c r="D71" i="36"/>
  <c r="A71" i="36"/>
  <c r="H70" i="36"/>
  <c r="M70" i="36" s="1"/>
  <c r="D70" i="36"/>
  <c r="B70" i="36"/>
  <c r="A70" i="36"/>
  <c r="D69" i="36"/>
  <c r="A69" i="36"/>
  <c r="B69" i="36" s="1"/>
  <c r="D68" i="36"/>
  <c r="A68" i="36"/>
  <c r="B68" i="36" s="1"/>
  <c r="H67" i="36"/>
  <c r="D67" i="36"/>
  <c r="A67" i="36"/>
  <c r="B67" i="36" s="1"/>
  <c r="H66" i="36"/>
  <c r="D66" i="36"/>
  <c r="B66" i="36"/>
  <c r="A66" i="36"/>
  <c r="H65" i="36"/>
  <c r="M65" i="36" s="1"/>
  <c r="D65" i="36"/>
  <c r="A65" i="36"/>
  <c r="B65" i="36" s="1"/>
  <c r="H64" i="36"/>
  <c r="M64" i="36" s="1"/>
  <c r="D64" i="36"/>
  <c r="A64" i="36"/>
  <c r="B64" i="36" s="1"/>
  <c r="H63" i="36"/>
  <c r="D63" i="36"/>
  <c r="A63" i="36"/>
  <c r="B63" i="36" s="1"/>
  <c r="D62" i="36"/>
  <c r="A62" i="36"/>
  <c r="B62" i="36" s="1"/>
  <c r="D61" i="36"/>
  <c r="B61" i="36"/>
  <c r="A61" i="36"/>
  <c r="H61" i="36" s="1"/>
  <c r="D60" i="36"/>
  <c r="B60" i="36"/>
  <c r="A60" i="36"/>
  <c r="H60" i="36" s="1"/>
  <c r="M60" i="36" s="1"/>
  <c r="H59" i="36"/>
  <c r="M59" i="36" s="1"/>
  <c r="D59" i="36"/>
  <c r="A59" i="36"/>
  <c r="B59" i="36" s="1"/>
  <c r="H58" i="36"/>
  <c r="D58" i="36"/>
  <c r="B58" i="36"/>
  <c r="A58" i="36"/>
  <c r="D57" i="36"/>
  <c r="A57" i="36"/>
  <c r="H57" i="36" s="1"/>
  <c r="M57" i="36" s="1"/>
  <c r="H56" i="36"/>
  <c r="M56" i="36" s="1"/>
  <c r="D56" i="36"/>
  <c r="B56" i="36"/>
  <c r="A56" i="36"/>
  <c r="H55" i="36"/>
  <c r="M55" i="36" s="1"/>
  <c r="D55" i="36"/>
  <c r="B55" i="36"/>
  <c r="A55" i="36"/>
  <c r="D54" i="36"/>
  <c r="B54" i="36"/>
  <c r="A54" i="36"/>
  <c r="H54" i="36" s="1"/>
  <c r="M54" i="36" s="1"/>
  <c r="H53" i="36"/>
  <c r="M53" i="36" s="1"/>
  <c r="D53" i="36"/>
  <c r="A53" i="36"/>
  <c r="B53" i="36" s="1"/>
  <c r="H52" i="36"/>
  <c r="D52" i="36"/>
  <c r="B52" i="36"/>
  <c r="A52" i="36"/>
  <c r="D51" i="36"/>
  <c r="A51" i="36"/>
  <c r="H51" i="36" s="1"/>
  <c r="M51" i="36" s="1"/>
  <c r="H50" i="36"/>
  <c r="M50" i="36" s="1"/>
  <c r="D50" i="36"/>
  <c r="A50" i="36"/>
  <c r="B50" i="36" s="1"/>
  <c r="D49" i="36"/>
  <c r="A49" i="36"/>
  <c r="B49" i="36" s="1"/>
  <c r="H48" i="36"/>
  <c r="M48" i="36" s="1"/>
  <c r="D48" i="36"/>
  <c r="B48" i="36"/>
  <c r="A48" i="36"/>
  <c r="D47" i="36"/>
  <c r="A47" i="36"/>
  <c r="B47" i="36" s="1"/>
  <c r="AD46" i="36"/>
  <c r="Z46" i="36"/>
  <c r="P46" i="36"/>
  <c r="N46" i="36"/>
  <c r="A46" i="36"/>
  <c r="H44" i="36"/>
  <c r="M44" i="36" s="1"/>
  <c r="B44" i="36"/>
  <c r="H43" i="36"/>
  <c r="M43" i="36" s="1"/>
  <c r="D43" i="36"/>
  <c r="B43" i="36"/>
  <c r="A43" i="36"/>
  <c r="D42" i="36"/>
  <c r="B42" i="36"/>
  <c r="A42" i="36"/>
  <c r="H42" i="36" s="1"/>
  <c r="M42" i="36" s="1"/>
  <c r="H41" i="36"/>
  <c r="D41" i="36"/>
  <c r="B41" i="36"/>
  <c r="A41" i="36"/>
  <c r="AD40" i="36"/>
  <c r="Z40" i="36"/>
  <c r="P40" i="36"/>
  <c r="V40" i="36" s="1"/>
  <c r="N40" i="36"/>
  <c r="A40" i="36"/>
  <c r="H36" i="36"/>
  <c r="M36" i="36" s="1"/>
  <c r="D36" i="36"/>
  <c r="B36" i="36"/>
  <c r="A36" i="36"/>
  <c r="AD35" i="36"/>
  <c r="P35" i="36"/>
  <c r="H32" i="36"/>
  <c r="M32" i="36" s="1"/>
  <c r="D32" i="36"/>
  <c r="B32" i="36"/>
  <c r="A32" i="36"/>
  <c r="P31" i="36"/>
  <c r="V31" i="36" s="1"/>
  <c r="H28" i="36"/>
  <c r="M28" i="36" s="1"/>
  <c r="D28" i="36"/>
  <c r="B28" i="36"/>
  <c r="A28" i="36"/>
  <c r="AD27" i="36"/>
  <c r="Z27" i="36"/>
  <c r="V27" i="36"/>
  <c r="P27" i="36"/>
  <c r="R27" i="36" s="1"/>
  <c r="H24" i="36"/>
  <c r="M24" i="36" s="1"/>
  <c r="D24" i="36"/>
  <c r="K24" i="36" s="1"/>
  <c r="B24" i="36"/>
  <c r="A24" i="36"/>
  <c r="V23" i="36"/>
  <c r="R23" i="36"/>
  <c r="P23" i="36"/>
  <c r="H20" i="36"/>
  <c r="M20" i="36" s="1"/>
  <c r="B20" i="36"/>
  <c r="H19" i="36"/>
  <c r="D19" i="36"/>
  <c r="B19" i="36"/>
  <c r="A19" i="36"/>
  <c r="D18" i="36"/>
  <c r="A18" i="36"/>
  <c r="B18" i="36" s="1"/>
  <c r="H17" i="36"/>
  <c r="M17" i="36" s="1"/>
  <c r="D17" i="36"/>
  <c r="A17" i="36"/>
  <c r="B17" i="36" s="1"/>
  <c r="K16" i="36"/>
  <c r="J16" i="36"/>
  <c r="D16" i="36"/>
  <c r="A16" i="36"/>
  <c r="H16" i="36" s="1"/>
  <c r="M16" i="36" s="1"/>
  <c r="P15" i="36"/>
  <c r="A15" i="36"/>
  <c r="H13" i="36"/>
  <c r="M13" i="36" s="1"/>
  <c r="B13" i="36"/>
  <c r="H12" i="36"/>
  <c r="M12" i="36" s="1"/>
  <c r="D12" i="36"/>
  <c r="B12" i="36"/>
  <c r="A12" i="36"/>
  <c r="D11" i="36"/>
  <c r="M11" i="36" s="1"/>
  <c r="A11" i="36"/>
  <c r="B11" i="36" s="1"/>
  <c r="D10" i="36"/>
  <c r="A10" i="36"/>
  <c r="H10" i="36" s="1"/>
  <c r="D9" i="36"/>
  <c r="A9" i="36"/>
  <c r="H9" i="36" s="1"/>
  <c r="M9" i="36" s="1"/>
  <c r="D8" i="36"/>
  <c r="B8" i="36"/>
  <c r="A8" i="36"/>
  <c r="H8" i="36" s="1"/>
  <c r="M8" i="36" s="1"/>
  <c r="H7" i="36"/>
  <c r="D7" i="36"/>
  <c r="A7" i="36"/>
  <c r="B7" i="36" s="1"/>
  <c r="D6" i="36"/>
  <c r="K6" i="36" s="1"/>
  <c r="A6" i="36"/>
  <c r="H6" i="36" s="1"/>
  <c r="M6" i="36" s="1"/>
  <c r="D330" i="35"/>
  <c r="A330" i="35"/>
  <c r="H330" i="35" s="1"/>
  <c r="M330" i="35" s="1"/>
  <c r="D329" i="35"/>
  <c r="A329" i="35"/>
  <c r="H329" i="35" s="1"/>
  <c r="M329" i="35" s="1"/>
  <c r="D328" i="35"/>
  <c r="A328" i="35"/>
  <c r="H328" i="35" s="1"/>
  <c r="M328" i="35" s="1"/>
  <c r="D327" i="35"/>
  <c r="A327" i="35"/>
  <c r="D326" i="35"/>
  <c r="A326" i="35"/>
  <c r="H326" i="35" s="1"/>
  <c r="M326" i="35" s="1"/>
  <c r="Z325" i="35"/>
  <c r="V325" i="35"/>
  <c r="R325" i="35"/>
  <c r="N325" i="35"/>
  <c r="P325" i="35" s="1"/>
  <c r="AD325" i="35" s="1"/>
  <c r="A325" i="35"/>
  <c r="H322" i="35"/>
  <c r="M322" i="35" s="1"/>
  <c r="D322" i="35"/>
  <c r="B322" i="35"/>
  <c r="A322" i="35"/>
  <c r="H321" i="35"/>
  <c r="M321" i="35" s="1"/>
  <c r="D321" i="35"/>
  <c r="B321" i="35"/>
  <c r="A321" i="35"/>
  <c r="D320" i="35"/>
  <c r="A320" i="35"/>
  <c r="H320" i="35" s="1"/>
  <c r="M320" i="35" s="1"/>
  <c r="H319" i="35"/>
  <c r="M319" i="35" s="1"/>
  <c r="D319" i="35"/>
  <c r="B319" i="35"/>
  <c r="A319" i="35"/>
  <c r="D318" i="35"/>
  <c r="A318" i="35"/>
  <c r="H318" i="35" s="1"/>
  <c r="M318" i="35" s="1"/>
  <c r="D317" i="35"/>
  <c r="A317" i="35"/>
  <c r="D316" i="35"/>
  <c r="A316" i="35"/>
  <c r="H316" i="35" s="1"/>
  <c r="M316" i="35" s="1"/>
  <c r="H315" i="35"/>
  <c r="M315" i="35" s="1"/>
  <c r="D315" i="35"/>
  <c r="B315" i="35"/>
  <c r="A315" i="35"/>
  <c r="D314" i="35"/>
  <c r="A314" i="35"/>
  <c r="H314" i="35" s="1"/>
  <c r="M314" i="35" s="1"/>
  <c r="H313" i="35"/>
  <c r="M313" i="35" s="1"/>
  <c r="D313" i="35"/>
  <c r="K313" i="35" s="1"/>
  <c r="B313" i="35"/>
  <c r="A313" i="35"/>
  <c r="AD312" i="35"/>
  <c r="Z312" i="35"/>
  <c r="N312" i="35"/>
  <c r="P312" i="35" s="1"/>
  <c r="A312" i="35"/>
  <c r="M309" i="35"/>
  <c r="D309" i="35"/>
  <c r="A309" i="35"/>
  <c r="H308" i="35"/>
  <c r="M308" i="35" s="1"/>
  <c r="D308" i="35"/>
  <c r="A308" i="35"/>
  <c r="B308" i="35" s="1"/>
  <c r="D307" i="35"/>
  <c r="A307" i="35"/>
  <c r="H307" i="35" s="1"/>
  <c r="D306" i="35"/>
  <c r="A306" i="35"/>
  <c r="H306" i="35" s="1"/>
  <c r="M306" i="35" s="1"/>
  <c r="H305" i="35"/>
  <c r="M305" i="35" s="1"/>
  <c r="D305" i="35"/>
  <c r="B305" i="35"/>
  <c r="A305" i="35"/>
  <c r="H304" i="35"/>
  <c r="M304" i="35" s="1"/>
  <c r="D304" i="35"/>
  <c r="A304" i="35"/>
  <c r="B304" i="35" s="1"/>
  <c r="D303" i="35"/>
  <c r="A303" i="35"/>
  <c r="H303" i="35" s="1"/>
  <c r="M303" i="35" s="1"/>
  <c r="D302" i="35"/>
  <c r="A302" i="35"/>
  <c r="H302" i="35" s="1"/>
  <c r="M302" i="35" s="1"/>
  <c r="H301" i="35"/>
  <c r="M301" i="35" s="1"/>
  <c r="D301" i="35"/>
  <c r="B301" i="35"/>
  <c r="A301" i="35"/>
  <c r="D300" i="35"/>
  <c r="B300" i="35"/>
  <c r="A300" i="35"/>
  <c r="H300" i="35" s="1"/>
  <c r="M300" i="35" s="1"/>
  <c r="D299" i="35"/>
  <c r="J299" i="35" s="1"/>
  <c r="A299" i="35"/>
  <c r="H299" i="35" s="1"/>
  <c r="M298" i="35"/>
  <c r="K298" i="35"/>
  <c r="J298" i="35"/>
  <c r="H298" i="35"/>
  <c r="D298" i="35"/>
  <c r="B298" i="35"/>
  <c r="A298" i="35"/>
  <c r="AD297" i="35"/>
  <c r="Z297" i="35"/>
  <c r="N297" i="35"/>
  <c r="P297" i="35" s="1"/>
  <c r="A297" i="35"/>
  <c r="H295" i="35"/>
  <c r="M295" i="35" s="1"/>
  <c r="B295" i="35"/>
  <c r="A295" i="35"/>
  <c r="M294" i="35"/>
  <c r="H294" i="35"/>
  <c r="D294" i="35"/>
  <c r="A294" i="35"/>
  <c r="B294" i="35" s="1"/>
  <c r="D293" i="35"/>
  <c r="A293" i="35"/>
  <c r="H293" i="35" s="1"/>
  <c r="M293" i="35" s="1"/>
  <c r="H292" i="35"/>
  <c r="M292" i="35" s="1"/>
  <c r="D292" i="35"/>
  <c r="A292" i="35"/>
  <c r="B292" i="35" s="1"/>
  <c r="K291" i="35"/>
  <c r="J291" i="35"/>
  <c r="D291" i="35"/>
  <c r="A291" i="35"/>
  <c r="B291" i="35" s="1"/>
  <c r="D290" i="35"/>
  <c r="A290" i="35"/>
  <c r="H290" i="35" s="1"/>
  <c r="M290" i="35" s="1"/>
  <c r="H289" i="35"/>
  <c r="M289" i="35" s="1"/>
  <c r="D289" i="35"/>
  <c r="B289" i="35"/>
  <c r="A289" i="35"/>
  <c r="D288" i="35"/>
  <c r="A288" i="35"/>
  <c r="H288" i="35" s="1"/>
  <c r="M288" i="35" s="1"/>
  <c r="D287" i="35"/>
  <c r="A287" i="35"/>
  <c r="H287" i="35" s="1"/>
  <c r="M287" i="35" s="1"/>
  <c r="D286" i="35"/>
  <c r="A286" i="35"/>
  <c r="B286" i="35" s="1"/>
  <c r="D285" i="35"/>
  <c r="B285" i="35"/>
  <c r="A285" i="35"/>
  <c r="H285" i="35" s="1"/>
  <c r="H284" i="35"/>
  <c r="M284" i="35" s="1"/>
  <c r="D284" i="35"/>
  <c r="A284" i="35"/>
  <c r="B284" i="35" s="1"/>
  <c r="K283" i="35"/>
  <c r="J283" i="35"/>
  <c r="D283" i="35"/>
  <c r="A283" i="35"/>
  <c r="B283" i="35" s="1"/>
  <c r="K282" i="35"/>
  <c r="D282" i="35"/>
  <c r="J282" i="35" s="1"/>
  <c r="A282" i="35"/>
  <c r="H282" i="35" s="1"/>
  <c r="M282" i="35" s="1"/>
  <c r="N281" i="35"/>
  <c r="P281" i="35" s="1"/>
  <c r="V281" i="35" s="1"/>
  <c r="A281" i="35"/>
  <c r="H280" i="35"/>
  <c r="M280" i="35" s="1"/>
  <c r="B280" i="35"/>
  <c r="A280" i="35"/>
  <c r="H279" i="35"/>
  <c r="M279" i="35" s="1"/>
  <c r="B279" i="35"/>
  <c r="A279" i="35"/>
  <c r="H278" i="35"/>
  <c r="M278" i="35" s="1"/>
  <c r="D278" i="35"/>
  <c r="B278" i="35"/>
  <c r="A278" i="35"/>
  <c r="H277" i="35"/>
  <c r="M277" i="35" s="1"/>
  <c r="D277" i="35"/>
  <c r="B277" i="35"/>
  <c r="H276" i="35"/>
  <c r="M276" i="35" s="1"/>
  <c r="D276" i="35"/>
  <c r="B276" i="35"/>
  <c r="A276" i="35"/>
  <c r="D275" i="35"/>
  <c r="A275" i="35"/>
  <c r="H275" i="35" s="1"/>
  <c r="M275" i="35" s="1"/>
  <c r="H274" i="35"/>
  <c r="M274" i="35" s="1"/>
  <c r="D274" i="35"/>
  <c r="A274" i="35"/>
  <c r="B274" i="35" s="1"/>
  <c r="D273" i="35"/>
  <c r="M273" i="35" s="1"/>
  <c r="B273" i="35"/>
  <c r="A273" i="35"/>
  <c r="D272" i="35"/>
  <c r="A272" i="35"/>
  <c r="H272" i="35" s="1"/>
  <c r="M272" i="35" s="1"/>
  <c r="D271" i="35"/>
  <c r="B271" i="35"/>
  <c r="A271" i="35"/>
  <c r="H271" i="35" s="1"/>
  <c r="M271" i="35" s="1"/>
  <c r="H270" i="35"/>
  <c r="M270" i="35" s="1"/>
  <c r="D270" i="35"/>
  <c r="B270" i="35"/>
  <c r="A270" i="35"/>
  <c r="H269" i="35"/>
  <c r="M269" i="35" s="1"/>
  <c r="D269" i="35"/>
  <c r="A269" i="35"/>
  <c r="B269" i="35" s="1"/>
  <c r="D268" i="35"/>
  <c r="A268" i="35"/>
  <c r="H268" i="35" s="1"/>
  <c r="M268" i="35" s="1"/>
  <c r="H267" i="35"/>
  <c r="M267" i="35" s="1"/>
  <c r="D267" i="35"/>
  <c r="B267" i="35"/>
  <c r="A267" i="35"/>
  <c r="D266" i="35"/>
  <c r="B266" i="35"/>
  <c r="A266" i="35"/>
  <c r="H266" i="35" s="1"/>
  <c r="M266" i="35" s="1"/>
  <c r="D265" i="35"/>
  <c r="A265" i="35"/>
  <c r="H265" i="35" s="1"/>
  <c r="M265" i="35" s="1"/>
  <c r="D264" i="35"/>
  <c r="A264" i="35"/>
  <c r="B264" i="35" s="1"/>
  <c r="D263" i="35"/>
  <c r="B263" i="35"/>
  <c r="A263" i="35"/>
  <c r="H263" i="35" s="1"/>
  <c r="D262" i="35"/>
  <c r="B262" i="35"/>
  <c r="A262" i="35"/>
  <c r="H262" i="35" s="1"/>
  <c r="M262" i="35" s="1"/>
  <c r="H261" i="35"/>
  <c r="M261" i="35" s="1"/>
  <c r="D261" i="35"/>
  <c r="B261" i="35"/>
  <c r="A261" i="35"/>
  <c r="H260" i="35"/>
  <c r="D260" i="35"/>
  <c r="B260" i="35"/>
  <c r="A260" i="35"/>
  <c r="D259" i="35"/>
  <c r="B259" i="35"/>
  <c r="A259" i="35"/>
  <c r="H259" i="35" s="1"/>
  <c r="M259" i="35" s="1"/>
  <c r="D258" i="35"/>
  <c r="A258" i="35"/>
  <c r="H257" i="35"/>
  <c r="M257" i="35" s="1"/>
  <c r="D257" i="35"/>
  <c r="B257" i="35"/>
  <c r="A257" i="35"/>
  <c r="K256" i="35"/>
  <c r="D256" i="35"/>
  <c r="J256" i="35" s="1"/>
  <c r="A256" i="35"/>
  <c r="B256" i="35" s="1"/>
  <c r="K255" i="35"/>
  <c r="J255" i="35"/>
  <c r="D255" i="35"/>
  <c r="A255" i="35"/>
  <c r="H255" i="35" s="1"/>
  <c r="M255" i="35" s="1"/>
  <c r="AD254" i="35"/>
  <c r="Z254" i="35"/>
  <c r="V254" i="35"/>
  <c r="R254" i="35"/>
  <c r="P254" i="35"/>
  <c r="N254" i="35"/>
  <c r="A254" i="35"/>
  <c r="H253" i="35"/>
  <c r="M253" i="35" s="1"/>
  <c r="B253" i="35"/>
  <c r="A253" i="35"/>
  <c r="H252" i="35"/>
  <c r="M252" i="35" s="1"/>
  <c r="D252" i="35"/>
  <c r="B252" i="35"/>
  <c r="A252" i="35"/>
  <c r="M251" i="35"/>
  <c r="H251" i="35"/>
  <c r="D251" i="35"/>
  <c r="B251" i="35"/>
  <c r="A251" i="35"/>
  <c r="H250" i="35"/>
  <c r="M250" i="35" s="1"/>
  <c r="D250" i="35"/>
  <c r="B250" i="35"/>
  <c r="A250" i="35"/>
  <c r="D249" i="35"/>
  <c r="A249" i="35"/>
  <c r="B249" i="35" s="1"/>
  <c r="H248" i="35"/>
  <c r="M248" i="35" s="1"/>
  <c r="D248" i="35"/>
  <c r="B248" i="35"/>
  <c r="A248" i="35"/>
  <c r="D247" i="35"/>
  <c r="B247" i="35"/>
  <c r="A247" i="35"/>
  <c r="H247" i="35" s="1"/>
  <c r="M247" i="35" s="1"/>
  <c r="H246" i="35"/>
  <c r="M246" i="35" s="1"/>
  <c r="D246" i="35"/>
  <c r="B246" i="35"/>
  <c r="A246" i="35"/>
  <c r="D245" i="35"/>
  <c r="A245" i="35"/>
  <c r="D244" i="35"/>
  <c r="A244" i="35"/>
  <c r="H244" i="35" s="1"/>
  <c r="M244" i="35" s="1"/>
  <c r="D243" i="35"/>
  <c r="A243" i="35"/>
  <c r="B243" i="35" s="1"/>
  <c r="H242" i="35"/>
  <c r="M242" i="35" s="1"/>
  <c r="D242" i="35"/>
  <c r="B242" i="35"/>
  <c r="A242" i="35"/>
  <c r="D241" i="35"/>
  <c r="A241" i="35"/>
  <c r="H241" i="35" s="1"/>
  <c r="M241" i="35" s="1"/>
  <c r="H240" i="35"/>
  <c r="M240" i="35" s="1"/>
  <c r="D240" i="35"/>
  <c r="B240" i="35"/>
  <c r="A240" i="35"/>
  <c r="D239" i="35"/>
  <c r="B239" i="35"/>
  <c r="A239" i="35"/>
  <c r="H239" i="35" s="1"/>
  <c r="M239" i="35" s="1"/>
  <c r="AD238" i="35"/>
  <c r="Z238" i="35"/>
  <c r="P238" i="35"/>
  <c r="V238" i="35" s="1"/>
  <c r="A238" i="35"/>
  <c r="H237" i="35"/>
  <c r="M237" i="35" s="1"/>
  <c r="B237" i="35"/>
  <c r="A237" i="35"/>
  <c r="H236" i="35"/>
  <c r="M236" i="35" s="1"/>
  <c r="D236" i="35"/>
  <c r="B236" i="35"/>
  <c r="A236" i="35"/>
  <c r="H235" i="35"/>
  <c r="M235" i="35" s="1"/>
  <c r="D235" i="35"/>
  <c r="B235" i="35"/>
  <c r="A235" i="35"/>
  <c r="H234" i="35"/>
  <c r="M234" i="35" s="1"/>
  <c r="D234" i="35"/>
  <c r="B234" i="35"/>
  <c r="A234" i="35"/>
  <c r="H233" i="35"/>
  <c r="D233" i="35"/>
  <c r="M233" i="35" s="1"/>
  <c r="A233" i="35"/>
  <c r="B233" i="35" s="1"/>
  <c r="D232" i="35"/>
  <c r="B232" i="35"/>
  <c r="A232" i="35"/>
  <c r="H232" i="35" s="1"/>
  <c r="M232" i="35" s="1"/>
  <c r="D231" i="35"/>
  <c r="A231" i="35"/>
  <c r="M230" i="35"/>
  <c r="D230" i="35"/>
  <c r="A230" i="35"/>
  <c r="B230" i="35" s="1"/>
  <c r="D229" i="35"/>
  <c r="A229" i="35"/>
  <c r="H229" i="35" s="1"/>
  <c r="M229" i="35" s="1"/>
  <c r="D228" i="35"/>
  <c r="A228" i="35"/>
  <c r="H227" i="35"/>
  <c r="M227" i="35" s="1"/>
  <c r="D227" i="35"/>
  <c r="B227" i="35"/>
  <c r="A227" i="35"/>
  <c r="D226" i="35"/>
  <c r="B226" i="35"/>
  <c r="A226" i="35"/>
  <c r="H226" i="35" s="1"/>
  <c r="M226" i="35" s="1"/>
  <c r="H225" i="35"/>
  <c r="M225" i="35" s="1"/>
  <c r="D225" i="35"/>
  <c r="A225" i="35"/>
  <c r="B225" i="35" s="1"/>
  <c r="H224" i="35"/>
  <c r="M224" i="35" s="1"/>
  <c r="D224" i="35"/>
  <c r="B224" i="35"/>
  <c r="A224" i="35"/>
  <c r="H223" i="35"/>
  <c r="M223" i="35" s="1"/>
  <c r="D223" i="35"/>
  <c r="B223" i="35"/>
  <c r="A223" i="35"/>
  <c r="D222" i="35"/>
  <c r="A222" i="35"/>
  <c r="H222" i="35" s="1"/>
  <c r="H221" i="35"/>
  <c r="M221" i="35" s="1"/>
  <c r="D221" i="35"/>
  <c r="B221" i="35"/>
  <c r="A221" i="35"/>
  <c r="D220" i="35"/>
  <c r="A220" i="35"/>
  <c r="B220" i="35" s="1"/>
  <c r="D219" i="35"/>
  <c r="B219" i="35"/>
  <c r="A219" i="35"/>
  <c r="H219" i="35" s="1"/>
  <c r="M219" i="35" s="1"/>
  <c r="H218" i="35"/>
  <c r="M218" i="35" s="1"/>
  <c r="D218" i="35"/>
  <c r="B218" i="35"/>
  <c r="A218" i="35"/>
  <c r="H217" i="35"/>
  <c r="M217" i="35" s="1"/>
  <c r="D217" i="35"/>
  <c r="B217" i="35"/>
  <c r="A217" i="35"/>
  <c r="H216" i="35"/>
  <c r="M216" i="35" s="1"/>
  <c r="D216" i="35"/>
  <c r="A216" i="35"/>
  <c r="B216" i="35" s="1"/>
  <c r="H215" i="35"/>
  <c r="M215" i="35" s="1"/>
  <c r="D215" i="35"/>
  <c r="B215" i="35"/>
  <c r="A215" i="35"/>
  <c r="D214" i="35"/>
  <c r="A214" i="35"/>
  <c r="J213" i="35"/>
  <c r="H213" i="35"/>
  <c r="M213" i="35" s="1"/>
  <c r="D213" i="35"/>
  <c r="K213" i="35" s="1"/>
  <c r="A213" i="35"/>
  <c r="B213" i="35" s="1"/>
  <c r="K212" i="35"/>
  <c r="J212" i="35"/>
  <c r="D212" i="35"/>
  <c r="A212" i="35"/>
  <c r="AD211" i="35"/>
  <c r="Z211" i="35"/>
  <c r="N211" i="35"/>
  <c r="P211" i="35" s="1"/>
  <c r="A211" i="35"/>
  <c r="H208" i="35"/>
  <c r="M208" i="35" s="1"/>
  <c r="D208" i="35"/>
  <c r="B208" i="35"/>
  <c r="A208" i="35"/>
  <c r="H207" i="35"/>
  <c r="M207" i="35" s="1"/>
  <c r="D207" i="35"/>
  <c r="B207" i="35"/>
  <c r="A207" i="35"/>
  <c r="H206" i="35"/>
  <c r="M206" i="35" s="1"/>
  <c r="D206" i="35"/>
  <c r="B206" i="35"/>
  <c r="A206" i="35"/>
  <c r="H205" i="35"/>
  <c r="M205" i="35" s="1"/>
  <c r="D205" i="35"/>
  <c r="B205" i="35"/>
  <c r="A205" i="35"/>
  <c r="H204" i="35"/>
  <c r="M204" i="35" s="1"/>
  <c r="D204" i="35"/>
  <c r="A204" i="35"/>
  <c r="B204" i="35" s="1"/>
  <c r="H203" i="35"/>
  <c r="M203" i="35" s="1"/>
  <c r="D203" i="35"/>
  <c r="A203" i="35"/>
  <c r="B203" i="35" s="1"/>
  <c r="D202" i="35"/>
  <c r="A202" i="35"/>
  <c r="H201" i="35"/>
  <c r="D201" i="35"/>
  <c r="A201" i="35"/>
  <c r="B201" i="35" s="1"/>
  <c r="D200" i="35"/>
  <c r="B200" i="35"/>
  <c r="A200" i="35"/>
  <c r="H200" i="35" s="1"/>
  <c r="M200" i="35" s="1"/>
  <c r="D199" i="35"/>
  <c r="A199" i="35"/>
  <c r="B199" i="35" s="1"/>
  <c r="H198" i="35"/>
  <c r="D198" i="35"/>
  <c r="M198" i="35" s="1"/>
  <c r="A198" i="35"/>
  <c r="B198" i="35" s="1"/>
  <c r="H197" i="35"/>
  <c r="D197" i="35"/>
  <c r="M197" i="35" s="1"/>
  <c r="B197" i="35"/>
  <c r="A197" i="35"/>
  <c r="D196" i="35"/>
  <c r="A196" i="35"/>
  <c r="H196" i="35" s="1"/>
  <c r="M196" i="35" s="1"/>
  <c r="H195" i="35"/>
  <c r="D195" i="35"/>
  <c r="A195" i="35"/>
  <c r="B195" i="35" s="1"/>
  <c r="D194" i="35"/>
  <c r="A194" i="35"/>
  <c r="B194" i="35" s="1"/>
  <c r="D193" i="35"/>
  <c r="A193" i="35"/>
  <c r="H193" i="35" s="1"/>
  <c r="M193" i="35" s="1"/>
  <c r="H192" i="35"/>
  <c r="M192" i="35" s="1"/>
  <c r="D192" i="35"/>
  <c r="B192" i="35"/>
  <c r="A192" i="35"/>
  <c r="H191" i="35"/>
  <c r="M191" i="35" s="1"/>
  <c r="D191" i="35"/>
  <c r="B191" i="35"/>
  <c r="A191" i="35"/>
  <c r="D190" i="35"/>
  <c r="A190" i="35"/>
  <c r="B190" i="35" s="1"/>
  <c r="H189" i="35"/>
  <c r="D189" i="35"/>
  <c r="A189" i="35"/>
  <c r="B189" i="35" s="1"/>
  <c r="D188" i="35"/>
  <c r="A188" i="35"/>
  <c r="D187" i="35"/>
  <c r="A187" i="35"/>
  <c r="H187" i="35" s="1"/>
  <c r="M187" i="35" s="1"/>
  <c r="H186" i="35"/>
  <c r="M186" i="35" s="1"/>
  <c r="D186" i="35"/>
  <c r="B186" i="35"/>
  <c r="A186" i="35"/>
  <c r="D185" i="35"/>
  <c r="J185" i="35" s="1"/>
  <c r="A185" i="35"/>
  <c r="H185" i="35" s="1"/>
  <c r="M185" i="35" s="1"/>
  <c r="H184" i="35"/>
  <c r="M184" i="35" s="1"/>
  <c r="D184" i="35"/>
  <c r="K184" i="35" s="1"/>
  <c r="B184" i="35"/>
  <c r="A184" i="35"/>
  <c r="AD183" i="35"/>
  <c r="Z183" i="35"/>
  <c r="P183" i="35"/>
  <c r="V183" i="35" s="1"/>
  <c r="N183" i="35"/>
  <c r="A183" i="35"/>
  <c r="H181" i="35"/>
  <c r="M181" i="35" s="1"/>
  <c r="B181" i="35"/>
  <c r="A181" i="35"/>
  <c r="H180" i="35"/>
  <c r="M180" i="35" s="1"/>
  <c r="D180" i="35"/>
  <c r="B180" i="35"/>
  <c r="A180" i="35"/>
  <c r="H179" i="35"/>
  <c r="M179" i="35" s="1"/>
  <c r="D179" i="35"/>
  <c r="B179" i="35"/>
  <c r="A179" i="35"/>
  <c r="H178" i="35"/>
  <c r="M178" i="35" s="1"/>
  <c r="D178" i="35"/>
  <c r="A178" i="35"/>
  <c r="B178" i="35" s="1"/>
  <c r="H177" i="35"/>
  <c r="M177" i="35" s="1"/>
  <c r="D177" i="35"/>
  <c r="B177" i="35"/>
  <c r="A177" i="35"/>
  <c r="D176" i="35"/>
  <c r="A176" i="35"/>
  <c r="H176" i="35" s="1"/>
  <c r="M176" i="35" s="1"/>
  <c r="D175" i="35"/>
  <c r="A175" i="35"/>
  <c r="H175" i="35" s="1"/>
  <c r="M175" i="35" s="1"/>
  <c r="D174" i="35"/>
  <c r="A174" i="35"/>
  <c r="D173" i="35"/>
  <c r="B173" i="35"/>
  <c r="A173" i="35"/>
  <c r="H173" i="35" s="1"/>
  <c r="M173" i="35" s="1"/>
  <c r="H172" i="35"/>
  <c r="M172" i="35" s="1"/>
  <c r="D172" i="35"/>
  <c r="A172" i="35"/>
  <c r="B172" i="35" s="1"/>
  <c r="H171" i="35"/>
  <c r="M171" i="35" s="1"/>
  <c r="D171" i="35"/>
  <c r="B171" i="35"/>
  <c r="A171" i="35"/>
  <c r="D170" i="35"/>
  <c r="B170" i="35"/>
  <c r="A170" i="35"/>
  <c r="H170" i="35" s="1"/>
  <c r="M170" i="35" s="1"/>
  <c r="H169" i="35"/>
  <c r="M169" i="35" s="1"/>
  <c r="D169" i="35"/>
  <c r="B169" i="35"/>
  <c r="A169" i="35"/>
  <c r="D168" i="35"/>
  <c r="B168" i="35"/>
  <c r="A168" i="35"/>
  <c r="H168" i="35" s="1"/>
  <c r="D167" i="35"/>
  <c r="B167" i="35"/>
  <c r="A167" i="35"/>
  <c r="H167" i="35" s="1"/>
  <c r="M167" i="35" s="1"/>
  <c r="H166" i="35"/>
  <c r="M166" i="35" s="1"/>
  <c r="D166" i="35"/>
  <c r="A166" i="35"/>
  <c r="B166" i="35" s="1"/>
  <c r="D165" i="35"/>
  <c r="A165" i="35"/>
  <c r="H164" i="35"/>
  <c r="M164" i="35" s="1"/>
  <c r="D164" i="35"/>
  <c r="A164" i="35"/>
  <c r="B164" i="35" s="1"/>
  <c r="H163" i="35"/>
  <c r="M163" i="35" s="1"/>
  <c r="D163" i="35"/>
  <c r="B163" i="35"/>
  <c r="A163" i="35"/>
  <c r="H162" i="35"/>
  <c r="M162" i="35" s="1"/>
  <c r="D162" i="35"/>
  <c r="B162" i="35"/>
  <c r="A162" i="35"/>
  <c r="D161" i="35"/>
  <c r="B161" i="35"/>
  <c r="A161" i="35"/>
  <c r="H161" i="35" s="1"/>
  <c r="M161" i="35" s="1"/>
  <c r="D160" i="35"/>
  <c r="A160" i="35"/>
  <c r="D159" i="35"/>
  <c r="A159" i="35"/>
  <c r="H158" i="35"/>
  <c r="M158" i="35" s="1"/>
  <c r="D158" i="35"/>
  <c r="A158" i="35"/>
  <c r="B158" i="35" s="1"/>
  <c r="H157" i="35"/>
  <c r="D157" i="35"/>
  <c r="J157" i="35" s="1"/>
  <c r="A157" i="35"/>
  <c r="B157" i="35" s="1"/>
  <c r="K156" i="35"/>
  <c r="J156" i="35"/>
  <c r="H156" i="35"/>
  <c r="M156" i="35" s="1"/>
  <c r="D156" i="35"/>
  <c r="B156" i="35"/>
  <c r="A156" i="35"/>
  <c r="AD155" i="35"/>
  <c r="Z155" i="35"/>
  <c r="N155" i="35"/>
  <c r="P155" i="35" s="1"/>
  <c r="A155" i="35"/>
  <c r="H154" i="35"/>
  <c r="M154" i="35" s="1"/>
  <c r="B154" i="35"/>
  <c r="A154" i="35"/>
  <c r="H153" i="35"/>
  <c r="M153" i="35" s="1"/>
  <c r="D153" i="35"/>
  <c r="B153" i="35"/>
  <c r="A153" i="35"/>
  <c r="H152" i="35"/>
  <c r="M152" i="35" s="1"/>
  <c r="D152" i="35"/>
  <c r="B152" i="35"/>
  <c r="A152" i="35"/>
  <c r="D151" i="35"/>
  <c r="A151" i="35"/>
  <c r="B151" i="35" s="1"/>
  <c r="H150" i="35"/>
  <c r="M150" i="35" s="1"/>
  <c r="D150" i="35"/>
  <c r="B150" i="35"/>
  <c r="A150" i="35"/>
  <c r="D149" i="35"/>
  <c r="B149" i="35"/>
  <c r="A149" i="35"/>
  <c r="H149" i="35" s="1"/>
  <c r="M149" i="35" s="1"/>
  <c r="D148" i="35"/>
  <c r="A148" i="35"/>
  <c r="D147" i="35"/>
  <c r="A147" i="35"/>
  <c r="H146" i="35"/>
  <c r="M146" i="35" s="1"/>
  <c r="D146" i="35"/>
  <c r="K146" i="35" s="1"/>
  <c r="A146" i="35"/>
  <c r="B146" i="35" s="1"/>
  <c r="D145" i="35"/>
  <c r="A145" i="35"/>
  <c r="H144" i="35"/>
  <c r="D144" i="35"/>
  <c r="A144" i="35"/>
  <c r="B144" i="35" s="1"/>
  <c r="D143" i="35"/>
  <c r="B143" i="35"/>
  <c r="A143" i="35"/>
  <c r="H143" i="35" s="1"/>
  <c r="M143" i="35" s="1"/>
  <c r="H142" i="35"/>
  <c r="M142" i="35" s="1"/>
  <c r="D142" i="35"/>
  <c r="B142" i="35"/>
  <c r="A142" i="35"/>
  <c r="H141" i="35"/>
  <c r="M141" i="35" s="1"/>
  <c r="D141" i="35"/>
  <c r="A141" i="35"/>
  <c r="B141" i="35" s="1"/>
  <c r="H140" i="35"/>
  <c r="M140" i="35" s="1"/>
  <c r="D140" i="35"/>
  <c r="A140" i="35"/>
  <c r="B140" i="35" s="1"/>
  <c r="D139" i="35"/>
  <c r="K139" i="35" s="1"/>
  <c r="B139" i="35"/>
  <c r="A139" i="35"/>
  <c r="H139" i="35" s="1"/>
  <c r="M139" i="35" s="1"/>
  <c r="AD138" i="35"/>
  <c r="Z138" i="35"/>
  <c r="V138" i="35"/>
  <c r="R138" i="35"/>
  <c r="N138" i="35"/>
  <c r="P138" i="35" s="1"/>
  <c r="A138" i="35"/>
  <c r="H137" i="35"/>
  <c r="M137" i="35" s="1"/>
  <c r="B137" i="35"/>
  <c r="A137" i="35"/>
  <c r="H136" i="35"/>
  <c r="M136" i="35" s="1"/>
  <c r="D136" i="35"/>
  <c r="B136" i="35"/>
  <c r="A136" i="35"/>
  <c r="H135" i="35"/>
  <c r="M135" i="35" s="1"/>
  <c r="D135" i="35"/>
  <c r="B135" i="35"/>
  <c r="A135" i="35"/>
  <c r="D134" i="35"/>
  <c r="A134" i="35"/>
  <c r="D133" i="35"/>
  <c r="A133" i="35"/>
  <c r="B133" i="35" s="1"/>
  <c r="D132" i="35"/>
  <c r="A132" i="35"/>
  <c r="H132" i="35" s="1"/>
  <c r="M132" i="35" s="1"/>
  <c r="H131" i="35"/>
  <c r="M131" i="35" s="1"/>
  <c r="D131" i="35"/>
  <c r="A131" i="35"/>
  <c r="B131" i="35" s="1"/>
  <c r="K130" i="35"/>
  <c r="J130" i="35"/>
  <c r="H130" i="35"/>
  <c r="D130" i="35"/>
  <c r="M130" i="35" s="1"/>
  <c r="A130" i="35"/>
  <c r="B130" i="35" s="1"/>
  <c r="H129" i="35"/>
  <c r="M129" i="35" s="1"/>
  <c r="D129" i="35"/>
  <c r="B129" i="35"/>
  <c r="A129" i="35"/>
  <c r="D128" i="35"/>
  <c r="A128" i="35"/>
  <c r="H128" i="35" s="1"/>
  <c r="M128" i="35" s="1"/>
  <c r="H127" i="35"/>
  <c r="M127" i="35" s="1"/>
  <c r="D127" i="35"/>
  <c r="A127" i="35"/>
  <c r="B127" i="35" s="1"/>
  <c r="D126" i="35"/>
  <c r="A126" i="35"/>
  <c r="D125" i="35"/>
  <c r="A125" i="35"/>
  <c r="H124" i="35"/>
  <c r="D124" i="35"/>
  <c r="M124" i="35" s="1"/>
  <c r="A124" i="35"/>
  <c r="B124" i="35" s="1"/>
  <c r="D123" i="35"/>
  <c r="J123" i="35" s="1"/>
  <c r="B123" i="35"/>
  <c r="A123" i="35"/>
  <c r="H123" i="35" s="1"/>
  <c r="M123" i="35" s="1"/>
  <c r="AD122" i="35"/>
  <c r="Z122" i="35"/>
  <c r="V122" i="35"/>
  <c r="R122" i="35"/>
  <c r="P122" i="35"/>
  <c r="N122" i="35"/>
  <c r="A122" i="35"/>
  <c r="H121" i="35"/>
  <c r="M121" i="35" s="1"/>
  <c r="B121" i="35"/>
  <c r="A121" i="35"/>
  <c r="H120" i="35"/>
  <c r="M120" i="35" s="1"/>
  <c r="D120" i="35"/>
  <c r="B120" i="35"/>
  <c r="A120" i="35"/>
  <c r="H119" i="35"/>
  <c r="M119" i="35" s="1"/>
  <c r="D119" i="35"/>
  <c r="B119" i="35"/>
  <c r="A119" i="35"/>
  <c r="H118" i="35"/>
  <c r="M118" i="35" s="1"/>
  <c r="D118" i="35"/>
  <c r="A118" i="35"/>
  <c r="B118" i="35" s="1"/>
  <c r="H117" i="35"/>
  <c r="M117" i="35" s="1"/>
  <c r="D117" i="35"/>
  <c r="A117" i="35"/>
  <c r="B117" i="35" s="1"/>
  <c r="H116" i="35"/>
  <c r="M116" i="35" s="1"/>
  <c r="D116" i="35"/>
  <c r="B116" i="35"/>
  <c r="A116" i="35"/>
  <c r="D115" i="35"/>
  <c r="A115" i="35"/>
  <c r="H115" i="35" s="1"/>
  <c r="M115" i="35" s="1"/>
  <c r="K114" i="35"/>
  <c r="J114" i="35"/>
  <c r="D114" i="35"/>
  <c r="A114" i="35"/>
  <c r="H114" i="35" s="1"/>
  <c r="M114" i="35" s="1"/>
  <c r="D113" i="35"/>
  <c r="A113" i="35"/>
  <c r="D112" i="35"/>
  <c r="B112" i="35"/>
  <c r="A112" i="35"/>
  <c r="H112" i="35" s="1"/>
  <c r="M112" i="35" s="1"/>
  <c r="H111" i="35"/>
  <c r="M111" i="35" s="1"/>
  <c r="D111" i="35"/>
  <c r="A111" i="35"/>
  <c r="B111" i="35" s="1"/>
  <c r="H110" i="35"/>
  <c r="M110" i="35" s="1"/>
  <c r="D110" i="35"/>
  <c r="B110" i="35"/>
  <c r="A110" i="35"/>
  <c r="D109" i="35"/>
  <c r="B109" i="35"/>
  <c r="A109" i="35"/>
  <c r="H109" i="35" s="1"/>
  <c r="M109" i="35" s="1"/>
  <c r="H108" i="35"/>
  <c r="M108" i="35" s="1"/>
  <c r="D108" i="35"/>
  <c r="B108" i="35"/>
  <c r="A108" i="35"/>
  <c r="J107" i="35"/>
  <c r="H107" i="35"/>
  <c r="M107" i="35" s="1"/>
  <c r="D107" i="35"/>
  <c r="K107" i="35" s="1"/>
  <c r="B107" i="35"/>
  <c r="A107" i="35"/>
  <c r="AD106" i="35"/>
  <c r="Z106" i="35"/>
  <c r="V106" i="35"/>
  <c r="R106" i="35"/>
  <c r="P106" i="35"/>
  <c r="N106" i="35"/>
  <c r="A106" i="35"/>
  <c r="H105" i="35"/>
  <c r="M105" i="35" s="1"/>
  <c r="B105" i="35"/>
  <c r="A105" i="35"/>
  <c r="H104" i="35"/>
  <c r="M104" i="35" s="1"/>
  <c r="D104" i="35"/>
  <c r="B104" i="35"/>
  <c r="A104" i="35"/>
  <c r="H103" i="35"/>
  <c r="M103" i="35" s="1"/>
  <c r="D103" i="35"/>
  <c r="B103" i="35"/>
  <c r="A103" i="35"/>
  <c r="H102" i="35"/>
  <c r="M102" i="35" s="1"/>
  <c r="D102" i="35"/>
  <c r="B102" i="35"/>
  <c r="A102" i="35"/>
  <c r="D101" i="35"/>
  <c r="B101" i="35"/>
  <c r="A101" i="35"/>
  <c r="H101" i="35" s="1"/>
  <c r="M101" i="35" s="1"/>
  <c r="H100" i="35"/>
  <c r="M100" i="35" s="1"/>
  <c r="D100" i="35"/>
  <c r="A100" i="35"/>
  <c r="B100" i="35" s="1"/>
  <c r="D99" i="35"/>
  <c r="B99" i="35"/>
  <c r="A99" i="35"/>
  <c r="H99" i="35" s="1"/>
  <c r="M99" i="35" s="1"/>
  <c r="H98" i="35"/>
  <c r="M98" i="35" s="1"/>
  <c r="D98" i="35"/>
  <c r="A98" i="35"/>
  <c r="B98" i="35" s="1"/>
  <c r="H97" i="35"/>
  <c r="M97" i="35" s="1"/>
  <c r="D97" i="35"/>
  <c r="B97" i="35"/>
  <c r="A97" i="35"/>
  <c r="H96" i="35"/>
  <c r="M96" i="35" s="1"/>
  <c r="D96" i="35"/>
  <c r="B96" i="35"/>
  <c r="A96" i="35"/>
  <c r="D95" i="35"/>
  <c r="B95" i="35"/>
  <c r="A95" i="35"/>
  <c r="H95" i="35" s="1"/>
  <c r="M95" i="35" s="1"/>
  <c r="D94" i="35"/>
  <c r="A94" i="35"/>
  <c r="D93" i="35"/>
  <c r="B93" i="35"/>
  <c r="A93" i="35"/>
  <c r="H93" i="35" s="1"/>
  <c r="M93" i="35" s="1"/>
  <c r="H92" i="35"/>
  <c r="M92" i="35" s="1"/>
  <c r="D92" i="35"/>
  <c r="A92" i="35"/>
  <c r="B92" i="35" s="1"/>
  <c r="D91" i="35"/>
  <c r="B91" i="35"/>
  <c r="A91" i="35"/>
  <c r="H91" i="35" s="1"/>
  <c r="M91" i="35" s="1"/>
  <c r="D90" i="35"/>
  <c r="A90" i="35"/>
  <c r="H90" i="35" s="1"/>
  <c r="M90" i="35" s="1"/>
  <c r="H89" i="35"/>
  <c r="M89" i="35" s="1"/>
  <c r="D89" i="35"/>
  <c r="B89" i="35"/>
  <c r="A89" i="35"/>
  <c r="D88" i="35"/>
  <c r="B88" i="35"/>
  <c r="A88" i="35"/>
  <c r="H88" i="35" s="1"/>
  <c r="M88" i="35" s="1"/>
  <c r="D87" i="35"/>
  <c r="A87" i="35"/>
  <c r="H87" i="35" s="1"/>
  <c r="M87" i="35" s="1"/>
  <c r="H86" i="35"/>
  <c r="M86" i="35" s="1"/>
  <c r="D86" i="35"/>
  <c r="A86" i="35"/>
  <c r="B86" i="35" s="1"/>
  <c r="D85" i="35"/>
  <c r="A85" i="35"/>
  <c r="H85" i="35" s="1"/>
  <c r="M85" i="35" s="1"/>
  <c r="D84" i="35"/>
  <c r="A84" i="35"/>
  <c r="H83" i="35"/>
  <c r="M83" i="35" s="1"/>
  <c r="D83" i="35"/>
  <c r="B83" i="35"/>
  <c r="A83" i="35"/>
  <c r="D82" i="35"/>
  <c r="B82" i="35"/>
  <c r="A82" i="35"/>
  <c r="H82" i="35" s="1"/>
  <c r="M82" i="35" s="1"/>
  <c r="D81" i="35"/>
  <c r="A81" i="35"/>
  <c r="H81" i="35" s="1"/>
  <c r="M81" i="35" s="1"/>
  <c r="D80" i="35"/>
  <c r="A80" i="35"/>
  <c r="H79" i="35"/>
  <c r="M79" i="35" s="1"/>
  <c r="D79" i="35"/>
  <c r="K79" i="35" s="1"/>
  <c r="A79" i="35"/>
  <c r="B79" i="35" s="1"/>
  <c r="J78" i="35"/>
  <c r="D78" i="35"/>
  <c r="K78" i="35" s="1"/>
  <c r="A78" i="35"/>
  <c r="AD77" i="35"/>
  <c r="Z77" i="35"/>
  <c r="N77" i="35"/>
  <c r="P77" i="35" s="1"/>
  <c r="A77" i="35"/>
  <c r="H76" i="35"/>
  <c r="M76" i="35" s="1"/>
  <c r="B76" i="35"/>
  <c r="A76" i="35"/>
  <c r="H75" i="35"/>
  <c r="M75" i="35" s="1"/>
  <c r="D75" i="35"/>
  <c r="B75" i="35"/>
  <c r="A75" i="35"/>
  <c r="H74" i="35"/>
  <c r="M74" i="35" s="1"/>
  <c r="D74" i="35"/>
  <c r="B74" i="35"/>
  <c r="A74" i="35"/>
  <c r="H73" i="35"/>
  <c r="M73" i="35" s="1"/>
  <c r="D73" i="35"/>
  <c r="B73" i="35"/>
  <c r="A73" i="35"/>
  <c r="H72" i="35"/>
  <c r="D72" i="35"/>
  <c r="B72" i="35"/>
  <c r="A72" i="35"/>
  <c r="D71" i="35"/>
  <c r="A71" i="35"/>
  <c r="H71" i="35" s="1"/>
  <c r="M71" i="35" s="1"/>
  <c r="H70" i="35"/>
  <c r="M70" i="35" s="1"/>
  <c r="D70" i="35"/>
  <c r="B70" i="35"/>
  <c r="A70" i="35"/>
  <c r="H69" i="35"/>
  <c r="D69" i="35"/>
  <c r="A69" i="35"/>
  <c r="B69" i="35" s="1"/>
  <c r="D68" i="35"/>
  <c r="B68" i="35"/>
  <c r="A68" i="35"/>
  <c r="H68" i="35" s="1"/>
  <c r="M68" i="35" s="1"/>
  <c r="D67" i="35"/>
  <c r="A67" i="35"/>
  <c r="H66" i="35"/>
  <c r="D66" i="35"/>
  <c r="M66" i="35" s="1"/>
  <c r="B66" i="35"/>
  <c r="A66" i="35"/>
  <c r="D65" i="35"/>
  <c r="A65" i="35"/>
  <c r="H65" i="35" s="1"/>
  <c r="M65" i="35" s="1"/>
  <c r="D64" i="35"/>
  <c r="A64" i="35"/>
  <c r="H64" i="35" s="1"/>
  <c r="M64" i="35" s="1"/>
  <c r="H63" i="35"/>
  <c r="M63" i="35" s="1"/>
  <c r="D63" i="35"/>
  <c r="B63" i="35"/>
  <c r="A63" i="35"/>
  <c r="H62" i="35"/>
  <c r="M62" i="35" s="1"/>
  <c r="D62" i="35"/>
  <c r="B62" i="35"/>
  <c r="A62" i="35"/>
  <c r="D61" i="35"/>
  <c r="A61" i="35"/>
  <c r="H61" i="35" s="1"/>
  <c r="M61" i="35" s="1"/>
  <c r="H60" i="35"/>
  <c r="M60" i="35" s="1"/>
  <c r="D60" i="35"/>
  <c r="B60" i="35"/>
  <c r="A60" i="35"/>
  <c r="D59" i="35"/>
  <c r="A59" i="35"/>
  <c r="B59" i="35" s="1"/>
  <c r="H58" i="35"/>
  <c r="M58" i="35" s="1"/>
  <c r="D58" i="35"/>
  <c r="A58" i="35"/>
  <c r="B58" i="35" s="1"/>
  <c r="D57" i="35"/>
  <c r="A57" i="35"/>
  <c r="H57" i="35" s="1"/>
  <c r="M57" i="35" s="1"/>
  <c r="H56" i="35"/>
  <c r="M56" i="35" s="1"/>
  <c r="D56" i="35"/>
  <c r="B56" i="35"/>
  <c r="A56" i="35"/>
  <c r="D55" i="35"/>
  <c r="A55" i="35"/>
  <c r="H55" i="35" s="1"/>
  <c r="M55" i="35" s="1"/>
  <c r="H54" i="35"/>
  <c r="M54" i="35" s="1"/>
  <c r="D54" i="35"/>
  <c r="B54" i="35"/>
  <c r="A54" i="35"/>
  <c r="D53" i="35"/>
  <c r="A53" i="35"/>
  <c r="H52" i="35"/>
  <c r="M52" i="35" s="1"/>
  <c r="D52" i="35"/>
  <c r="A52" i="35"/>
  <c r="B52" i="35" s="1"/>
  <c r="H51" i="35"/>
  <c r="D51" i="35"/>
  <c r="B51" i="35"/>
  <c r="A51" i="35"/>
  <c r="D50" i="35"/>
  <c r="B50" i="35"/>
  <c r="A50" i="35"/>
  <c r="H50" i="35" s="1"/>
  <c r="M50" i="35" s="1"/>
  <c r="H49" i="35"/>
  <c r="M49" i="35" s="1"/>
  <c r="D49" i="35"/>
  <c r="A49" i="35"/>
  <c r="B49" i="35" s="1"/>
  <c r="K48" i="35"/>
  <c r="J48" i="35"/>
  <c r="H48" i="35"/>
  <c r="M48" i="35" s="1"/>
  <c r="D48" i="35"/>
  <c r="B48" i="35"/>
  <c r="A48" i="35"/>
  <c r="J47" i="35"/>
  <c r="H47" i="35"/>
  <c r="M47" i="35" s="1"/>
  <c r="D47" i="35"/>
  <c r="K47" i="35" s="1"/>
  <c r="A47" i="35"/>
  <c r="B47" i="35" s="1"/>
  <c r="AD46" i="35"/>
  <c r="Z46" i="35"/>
  <c r="N46" i="35"/>
  <c r="P46" i="35" s="1"/>
  <c r="V46" i="35" s="1"/>
  <c r="A46" i="35"/>
  <c r="H44" i="35"/>
  <c r="M44" i="35" s="1"/>
  <c r="B44" i="35"/>
  <c r="H43" i="35"/>
  <c r="M43" i="35" s="1"/>
  <c r="D43" i="35"/>
  <c r="B43" i="35"/>
  <c r="A43" i="35"/>
  <c r="H42" i="35"/>
  <c r="M42" i="35" s="1"/>
  <c r="D42" i="35"/>
  <c r="A42" i="35"/>
  <c r="B42" i="35" s="1"/>
  <c r="H41" i="35"/>
  <c r="M41" i="35" s="1"/>
  <c r="D41" i="35"/>
  <c r="A41" i="35"/>
  <c r="B41" i="35" s="1"/>
  <c r="AD40" i="35"/>
  <c r="Z40" i="35"/>
  <c r="N40" i="35"/>
  <c r="P40" i="35" s="1"/>
  <c r="A40" i="35"/>
  <c r="H36" i="35"/>
  <c r="M36" i="35" s="1"/>
  <c r="D36" i="35"/>
  <c r="B36" i="35"/>
  <c r="A36" i="35"/>
  <c r="P35" i="35"/>
  <c r="AD35" i="35" s="1"/>
  <c r="M32" i="35"/>
  <c r="H32" i="35"/>
  <c r="D32" i="35"/>
  <c r="B32" i="35"/>
  <c r="A32" i="35"/>
  <c r="P31" i="35"/>
  <c r="Z31" i="35" s="1"/>
  <c r="H28" i="35"/>
  <c r="M28" i="35" s="1"/>
  <c r="D28" i="35"/>
  <c r="B28" i="35"/>
  <c r="A28" i="35"/>
  <c r="AD27" i="35"/>
  <c r="P27" i="35"/>
  <c r="R27" i="35" s="1"/>
  <c r="H24" i="35"/>
  <c r="M24" i="35" s="1"/>
  <c r="D24" i="35"/>
  <c r="K24" i="35" s="1"/>
  <c r="B24" i="35"/>
  <c r="A24" i="35"/>
  <c r="P23" i="35"/>
  <c r="AD23" i="35" s="1"/>
  <c r="H20" i="35"/>
  <c r="M20" i="35" s="1"/>
  <c r="B20" i="35"/>
  <c r="D19" i="35"/>
  <c r="A19" i="35"/>
  <c r="H19" i="35" s="1"/>
  <c r="M19" i="35" s="1"/>
  <c r="D18" i="35"/>
  <c r="B18" i="35"/>
  <c r="A18" i="35"/>
  <c r="H18" i="35" s="1"/>
  <c r="M18" i="35" s="1"/>
  <c r="D17" i="35"/>
  <c r="A17" i="35"/>
  <c r="D16" i="35"/>
  <c r="A16" i="35"/>
  <c r="H16" i="35" s="1"/>
  <c r="M16" i="35" s="1"/>
  <c r="V15" i="35"/>
  <c r="P15" i="35"/>
  <c r="R15" i="35" s="1"/>
  <c r="A15" i="35"/>
  <c r="H13" i="35"/>
  <c r="M13" i="35" s="1"/>
  <c r="B13" i="35"/>
  <c r="D12" i="35"/>
  <c r="B12" i="35"/>
  <c r="A12" i="35"/>
  <c r="H12" i="35" s="1"/>
  <c r="M12" i="35" s="1"/>
  <c r="M11" i="35"/>
  <c r="D11" i="35"/>
  <c r="B11" i="35"/>
  <c r="A11" i="35"/>
  <c r="D10" i="35"/>
  <c r="B10" i="35"/>
  <c r="A10" i="35"/>
  <c r="H10" i="35" s="1"/>
  <c r="M10" i="35" s="1"/>
  <c r="D9" i="35"/>
  <c r="B9" i="35"/>
  <c r="A9" i="35"/>
  <c r="H9" i="35" s="1"/>
  <c r="M9" i="35" s="1"/>
  <c r="H8" i="35"/>
  <c r="M8" i="35" s="1"/>
  <c r="D8" i="35"/>
  <c r="A8" i="35"/>
  <c r="B8" i="35" s="1"/>
  <c r="D7" i="35"/>
  <c r="A7" i="35"/>
  <c r="H7" i="35" s="1"/>
  <c r="M7" i="35" s="1"/>
  <c r="D6" i="35"/>
  <c r="A6" i="35"/>
  <c r="H6" i="35" s="1"/>
  <c r="M6" i="35" s="1"/>
  <c r="D330" i="34"/>
  <c r="A330" i="34"/>
  <c r="H330" i="34" s="1"/>
  <c r="M330" i="34" s="1"/>
  <c r="D329" i="34"/>
  <c r="A329" i="34"/>
  <c r="B329" i="34" s="1"/>
  <c r="D328" i="34"/>
  <c r="A328" i="34"/>
  <c r="B328" i="34" s="1"/>
  <c r="D327" i="34"/>
  <c r="A327" i="34"/>
  <c r="H327" i="34" s="1"/>
  <c r="D326" i="34"/>
  <c r="A326" i="34"/>
  <c r="B326" i="34" s="1"/>
  <c r="R325" i="34"/>
  <c r="N325" i="34"/>
  <c r="P325" i="34" s="1"/>
  <c r="V325" i="34" s="1"/>
  <c r="A325" i="34"/>
  <c r="H322" i="34"/>
  <c r="M322" i="34" s="1"/>
  <c r="D322" i="34"/>
  <c r="B322" i="34"/>
  <c r="A322" i="34"/>
  <c r="H321" i="34"/>
  <c r="M321" i="34" s="1"/>
  <c r="D321" i="34"/>
  <c r="B321" i="34"/>
  <c r="A321" i="34"/>
  <c r="D320" i="34"/>
  <c r="A320" i="34"/>
  <c r="H320" i="34" s="1"/>
  <c r="M320" i="34" s="1"/>
  <c r="H319" i="34"/>
  <c r="M319" i="34" s="1"/>
  <c r="D319" i="34"/>
  <c r="A319" i="34"/>
  <c r="B319" i="34" s="1"/>
  <c r="D318" i="34"/>
  <c r="A318" i="34"/>
  <c r="H318" i="34" s="1"/>
  <c r="M318" i="34" s="1"/>
  <c r="D317" i="34"/>
  <c r="A317" i="34"/>
  <c r="H317" i="34" s="1"/>
  <c r="D316" i="34"/>
  <c r="A316" i="34"/>
  <c r="H316" i="34" s="1"/>
  <c r="M316" i="34" s="1"/>
  <c r="H315" i="34"/>
  <c r="D315" i="34"/>
  <c r="A315" i="34"/>
  <c r="B315" i="34" s="1"/>
  <c r="H314" i="34"/>
  <c r="D314" i="34"/>
  <c r="K314" i="34" s="1"/>
  <c r="A314" i="34"/>
  <c r="B314" i="34" s="1"/>
  <c r="D313" i="34"/>
  <c r="K313" i="34" s="1"/>
  <c r="A313" i="34"/>
  <c r="H313" i="34" s="1"/>
  <c r="M313" i="34" s="1"/>
  <c r="AD312" i="34"/>
  <c r="Z312" i="34"/>
  <c r="P312" i="34"/>
  <c r="R312" i="34" s="1"/>
  <c r="N312" i="34"/>
  <c r="A312" i="34"/>
  <c r="M309" i="34"/>
  <c r="D309" i="34"/>
  <c r="A309" i="34"/>
  <c r="H308" i="34"/>
  <c r="D308" i="34"/>
  <c r="M308" i="34" s="1"/>
  <c r="A308" i="34"/>
  <c r="B308" i="34" s="1"/>
  <c r="D307" i="34"/>
  <c r="A307" i="34"/>
  <c r="H307" i="34" s="1"/>
  <c r="M307" i="34" s="1"/>
  <c r="D306" i="34"/>
  <c r="A306" i="34"/>
  <c r="D305" i="34"/>
  <c r="A305" i="34"/>
  <c r="B305" i="34" s="1"/>
  <c r="D304" i="34"/>
  <c r="A304" i="34"/>
  <c r="H304" i="34" s="1"/>
  <c r="M304" i="34" s="1"/>
  <c r="D303" i="34"/>
  <c r="A303" i="34"/>
  <c r="D302" i="34"/>
  <c r="A302" i="34"/>
  <c r="H302" i="34" s="1"/>
  <c r="M302" i="34" s="1"/>
  <c r="D301" i="34"/>
  <c r="A301" i="34"/>
  <c r="B301" i="34" s="1"/>
  <c r="D300" i="34"/>
  <c r="A300" i="34"/>
  <c r="H300" i="34" s="1"/>
  <c r="J299" i="34"/>
  <c r="D299" i="34"/>
  <c r="K299" i="34" s="1"/>
  <c r="A299" i="34"/>
  <c r="B299" i="34" s="1"/>
  <c r="D298" i="34"/>
  <c r="J298" i="34" s="1"/>
  <c r="B298" i="34"/>
  <c r="A298" i="34"/>
  <c r="H298" i="34" s="1"/>
  <c r="AD297" i="34"/>
  <c r="Z297" i="34"/>
  <c r="N297" i="34"/>
  <c r="P297" i="34" s="1"/>
  <c r="V297" i="34" s="1"/>
  <c r="A297" i="34"/>
  <c r="H295" i="34"/>
  <c r="M295" i="34" s="1"/>
  <c r="B295" i="34"/>
  <c r="A295" i="34"/>
  <c r="D294" i="34"/>
  <c r="A294" i="34"/>
  <c r="B294" i="34" s="1"/>
  <c r="D293" i="34"/>
  <c r="A293" i="34"/>
  <c r="H293" i="34" s="1"/>
  <c r="M293" i="34" s="1"/>
  <c r="D292" i="34"/>
  <c r="A292" i="34"/>
  <c r="H292" i="34" s="1"/>
  <c r="M292" i="34" s="1"/>
  <c r="K291" i="34"/>
  <c r="J291" i="34"/>
  <c r="D291" i="34"/>
  <c r="A291" i="34"/>
  <c r="H291" i="34" s="1"/>
  <c r="D290" i="34"/>
  <c r="A290" i="34"/>
  <c r="B290" i="34" s="1"/>
  <c r="D289" i="34"/>
  <c r="A289" i="34"/>
  <c r="H289" i="34" s="1"/>
  <c r="M289" i="34" s="1"/>
  <c r="D288" i="34"/>
  <c r="A288" i="34"/>
  <c r="H288" i="34" s="1"/>
  <c r="D287" i="34"/>
  <c r="A287" i="34"/>
  <c r="H287" i="34" s="1"/>
  <c r="D286" i="34"/>
  <c r="A286" i="34"/>
  <c r="B286" i="34" s="1"/>
  <c r="D285" i="34"/>
  <c r="A285" i="34"/>
  <c r="H285" i="34" s="1"/>
  <c r="M285" i="34" s="1"/>
  <c r="D284" i="34"/>
  <c r="A284" i="34"/>
  <c r="D283" i="34"/>
  <c r="J283" i="34" s="1"/>
  <c r="A283" i="34"/>
  <c r="H283" i="34" s="1"/>
  <c r="M283" i="34" s="1"/>
  <c r="D282" i="34"/>
  <c r="A282" i="34"/>
  <c r="H282" i="34" s="1"/>
  <c r="P281" i="34"/>
  <c r="N281" i="34"/>
  <c r="A281" i="34"/>
  <c r="H280" i="34"/>
  <c r="M280" i="34" s="1"/>
  <c r="B280" i="34"/>
  <c r="A280" i="34"/>
  <c r="H279" i="34"/>
  <c r="M279" i="34" s="1"/>
  <c r="B279" i="34"/>
  <c r="A279" i="34"/>
  <c r="H278" i="34"/>
  <c r="M278" i="34" s="1"/>
  <c r="D278" i="34"/>
  <c r="B278" i="34"/>
  <c r="A278" i="34"/>
  <c r="H277" i="34"/>
  <c r="M277" i="34" s="1"/>
  <c r="D277" i="34"/>
  <c r="B277" i="34"/>
  <c r="H276" i="34"/>
  <c r="M276" i="34" s="1"/>
  <c r="D276" i="34"/>
  <c r="B276" i="34"/>
  <c r="A276" i="34"/>
  <c r="D275" i="34"/>
  <c r="A275" i="34"/>
  <c r="D274" i="34"/>
  <c r="A274" i="34"/>
  <c r="B274" i="34" s="1"/>
  <c r="D273" i="34"/>
  <c r="M273" i="34" s="1"/>
  <c r="A273" i="34"/>
  <c r="B273" i="34" s="1"/>
  <c r="D272" i="34"/>
  <c r="A272" i="34"/>
  <c r="H272" i="34" s="1"/>
  <c r="M272" i="34" s="1"/>
  <c r="D271" i="34"/>
  <c r="A271" i="34"/>
  <c r="B271" i="34" s="1"/>
  <c r="D270" i="34"/>
  <c r="A270" i="34"/>
  <c r="B270" i="34" s="1"/>
  <c r="D269" i="34"/>
  <c r="B269" i="34"/>
  <c r="A269" i="34"/>
  <c r="H269" i="34" s="1"/>
  <c r="H268" i="34"/>
  <c r="M268" i="34" s="1"/>
  <c r="D268" i="34"/>
  <c r="A268" i="34"/>
  <c r="B268" i="34" s="1"/>
  <c r="D267" i="34"/>
  <c r="A267" i="34"/>
  <c r="H267" i="34" s="1"/>
  <c r="D266" i="34"/>
  <c r="A266" i="34"/>
  <c r="H266" i="34" s="1"/>
  <c r="D265" i="34"/>
  <c r="A265" i="34"/>
  <c r="H264" i="34"/>
  <c r="M264" i="34" s="1"/>
  <c r="D264" i="34"/>
  <c r="A264" i="34"/>
  <c r="B264" i="34" s="1"/>
  <c r="D263" i="34"/>
  <c r="A263" i="34"/>
  <c r="D262" i="34"/>
  <c r="A262" i="34"/>
  <c r="H262" i="34" s="1"/>
  <c r="D261" i="34"/>
  <c r="A261" i="34"/>
  <c r="B261" i="34" s="1"/>
  <c r="H260" i="34"/>
  <c r="D260" i="34"/>
  <c r="B260" i="34"/>
  <c r="A260" i="34"/>
  <c r="D259" i="34"/>
  <c r="A259" i="34"/>
  <c r="H259" i="34" s="1"/>
  <c r="M259" i="34" s="1"/>
  <c r="D258" i="34"/>
  <c r="A258" i="34"/>
  <c r="H258" i="34" s="1"/>
  <c r="M258" i="34" s="1"/>
  <c r="D257" i="34"/>
  <c r="A257" i="34"/>
  <c r="B257" i="34" s="1"/>
  <c r="K256" i="34"/>
  <c r="H256" i="34"/>
  <c r="M256" i="34" s="1"/>
  <c r="D256" i="34"/>
  <c r="J256" i="34" s="1"/>
  <c r="A256" i="34"/>
  <c r="B256" i="34" s="1"/>
  <c r="D255" i="34"/>
  <c r="J255" i="34" s="1"/>
  <c r="A255" i="34"/>
  <c r="B255" i="34" s="1"/>
  <c r="AD254" i="34"/>
  <c r="Z254" i="34"/>
  <c r="N254" i="34"/>
  <c r="P254" i="34" s="1"/>
  <c r="A254" i="34"/>
  <c r="H253" i="34"/>
  <c r="M253" i="34" s="1"/>
  <c r="B253" i="34"/>
  <c r="A253" i="34"/>
  <c r="H252" i="34"/>
  <c r="M252" i="34" s="1"/>
  <c r="D252" i="34"/>
  <c r="B252" i="34"/>
  <c r="A252" i="34"/>
  <c r="H251" i="34"/>
  <c r="M251" i="34" s="1"/>
  <c r="D251" i="34"/>
  <c r="B251" i="34"/>
  <c r="A251" i="34"/>
  <c r="H250" i="34"/>
  <c r="M250" i="34" s="1"/>
  <c r="D250" i="34"/>
  <c r="B250" i="34"/>
  <c r="A250" i="34"/>
  <c r="D249" i="34"/>
  <c r="A249" i="34"/>
  <c r="B249" i="34" s="1"/>
  <c r="H248" i="34"/>
  <c r="M248" i="34" s="1"/>
  <c r="D248" i="34"/>
  <c r="A248" i="34"/>
  <c r="B248" i="34" s="1"/>
  <c r="H247" i="34"/>
  <c r="D247" i="34"/>
  <c r="B247" i="34"/>
  <c r="A247" i="34"/>
  <c r="D246" i="34"/>
  <c r="A246" i="34"/>
  <c r="H246" i="34" s="1"/>
  <c r="M246" i="34" s="1"/>
  <c r="D245" i="34"/>
  <c r="A245" i="34"/>
  <c r="H245" i="34" s="1"/>
  <c r="M245" i="34" s="1"/>
  <c r="H244" i="34"/>
  <c r="M244" i="34" s="1"/>
  <c r="D244" i="34"/>
  <c r="A244" i="34"/>
  <c r="B244" i="34" s="1"/>
  <c r="D243" i="34"/>
  <c r="A243" i="34"/>
  <c r="H243" i="34" s="1"/>
  <c r="M243" i="34" s="1"/>
  <c r="D242" i="34"/>
  <c r="A242" i="34"/>
  <c r="D241" i="34"/>
  <c r="A241" i="34"/>
  <c r="D240" i="34"/>
  <c r="A240" i="34"/>
  <c r="B240" i="34" s="1"/>
  <c r="D239" i="34"/>
  <c r="A239" i="34"/>
  <c r="AD238" i="34"/>
  <c r="Z238" i="34"/>
  <c r="P238" i="34"/>
  <c r="A238" i="34"/>
  <c r="H237" i="34"/>
  <c r="M237" i="34" s="1"/>
  <c r="B237" i="34"/>
  <c r="A237" i="34"/>
  <c r="H236" i="34"/>
  <c r="M236" i="34" s="1"/>
  <c r="D236" i="34"/>
  <c r="B236" i="34"/>
  <c r="A236" i="34"/>
  <c r="H235" i="34"/>
  <c r="M235" i="34" s="1"/>
  <c r="D235" i="34"/>
  <c r="B235" i="34"/>
  <c r="A235" i="34"/>
  <c r="H234" i="34"/>
  <c r="M234" i="34" s="1"/>
  <c r="D234" i="34"/>
  <c r="B234" i="34"/>
  <c r="A234" i="34"/>
  <c r="D233" i="34"/>
  <c r="A233" i="34"/>
  <c r="H233" i="34" s="1"/>
  <c r="M233" i="34" s="1"/>
  <c r="H232" i="34"/>
  <c r="D232" i="34"/>
  <c r="B232" i="34"/>
  <c r="A232" i="34"/>
  <c r="D231" i="34"/>
  <c r="A231" i="34"/>
  <c r="H231" i="34" s="1"/>
  <c r="M231" i="34" s="1"/>
  <c r="D230" i="34"/>
  <c r="M230" i="34" s="1"/>
  <c r="B230" i="34"/>
  <c r="A230" i="34"/>
  <c r="D229" i="34"/>
  <c r="A229" i="34"/>
  <c r="H229" i="34" s="1"/>
  <c r="M229" i="34" s="1"/>
  <c r="D228" i="34"/>
  <c r="A228" i="34"/>
  <c r="H228" i="34" s="1"/>
  <c r="M228" i="34" s="1"/>
  <c r="H227" i="34"/>
  <c r="M227" i="34" s="1"/>
  <c r="D227" i="34"/>
  <c r="A227" i="34"/>
  <c r="B227" i="34" s="1"/>
  <c r="H226" i="34"/>
  <c r="M226" i="34" s="1"/>
  <c r="D226" i="34"/>
  <c r="B226" i="34"/>
  <c r="A226" i="34"/>
  <c r="D225" i="34"/>
  <c r="A225" i="34"/>
  <c r="H225" i="34" s="1"/>
  <c r="M225" i="34" s="1"/>
  <c r="D224" i="34"/>
  <c r="A224" i="34"/>
  <c r="H223" i="34"/>
  <c r="M223" i="34" s="1"/>
  <c r="D223" i="34"/>
  <c r="B223" i="34"/>
  <c r="A223" i="34"/>
  <c r="H222" i="34"/>
  <c r="D222" i="34"/>
  <c r="A222" i="34"/>
  <c r="B222" i="34" s="1"/>
  <c r="D221" i="34"/>
  <c r="A221" i="34"/>
  <c r="D220" i="34"/>
  <c r="A220" i="34"/>
  <c r="B220" i="34" s="1"/>
  <c r="H219" i="34"/>
  <c r="M219" i="34" s="1"/>
  <c r="D219" i="34"/>
  <c r="A219" i="34"/>
  <c r="B219" i="34" s="1"/>
  <c r="D218" i="34"/>
  <c r="A218" i="34"/>
  <c r="D217" i="34"/>
  <c r="A217" i="34"/>
  <c r="B217" i="34" s="1"/>
  <c r="D216" i="34"/>
  <c r="A216" i="34"/>
  <c r="B216" i="34" s="1"/>
  <c r="D215" i="34"/>
  <c r="A215" i="34"/>
  <c r="D214" i="34"/>
  <c r="A214" i="34"/>
  <c r="H214" i="34" s="1"/>
  <c r="M214" i="34" s="1"/>
  <c r="K213" i="34"/>
  <c r="D213" i="34"/>
  <c r="J213" i="34" s="1"/>
  <c r="A213" i="34"/>
  <c r="H213" i="34" s="1"/>
  <c r="M213" i="34" s="1"/>
  <c r="K212" i="34"/>
  <c r="J212" i="34"/>
  <c r="D212" i="34"/>
  <c r="A212" i="34"/>
  <c r="H212" i="34" s="1"/>
  <c r="M212" i="34" s="1"/>
  <c r="AD211" i="34"/>
  <c r="Z211" i="34"/>
  <c r="N211" i="34"/>
  <c r="P211" i="34" s="1"/>
  <c r="A211" i="34"/>
  <c r="H208" i="34"/>
  <c r="M208" i="34" s="1"/>
  <c r="D208" i="34"/>
  <c r="B208" i="34"/>
  <c r="A208" i="34"/>
  <c r="H207" i="34"/>
  <c r="M207" i="34" s="1"/>
  <c r="D207" i="34"/>
  <c r="B207" i="34"/>
  <c r="A207" i="34"/>
  <c r="H206" i="34"/>
  <c r="M206" i="34" s="1"/>
  <c r="D206" i="34"/>
  <c r="B206" i="34"/>
  <c r="A206" i="34"/>
  <c r="H205" i="34"/>
  <c r="D205" i="34"/>
  <c r="A205" i="34"/>
  <c r="B205" i="34" s="1"/>
  <c r="H204" i="34"/>
  <c r="M204" i="34" s="1"/>
  <c r="D204" i="34"/>
  <c r="A204" i="34"/>
  <c r="B204" i="34" s="1"/>
  <c r="D203" i="34"/>
  <c r="A203" i="34"/>
  <c r="H203" i="34" s="1"/>
  <c r="M203" i="34" s="1"/>
  <c r="D202" i="34"/>
  <c r="A202" i="34"/>
  <c r="H202" i="34" s="1"/>
  <c r="M202" i="34" s="1"/>
  <c r="H201" i="34"/>
  <c r="M201" i="34" s="1"/>
  <c r="D201" i="34"/>
  <c r="B201" i="34"/>
  <c r="A201" i="34"/>
  <c r="D200" i="34"/>
  <c r="A200" i="34"/>
  <c r="H200" i="34" s="1"/>
  <c r="D199" i="34"/>
  <c r="A199" i="34"/>
  <c r="D198" i="34"/>
  <c r="A198" i="34"/>
  <c r="D197" i="34"/>
  <c r="A197" i="34"/>
  <c r="H197" i="34" s="1"/>
  <c r="M197" i="34" s="1"/>
  <c r="D196" i="34"/>
  <c r="A196" i="34"/>
  <c r="D195" i="34"/>
  <c r="A195" i="34"/>
  <c r="H194" i="34"/>
  <c r="M194" i="34" s="1"/>
  <c r="D194" i="34"/>
  <c r="A194" i="34"/>
  <c r="B194" i="34" s="1"/>
  <c r="D193" i="34"/>
  <c r="A193" i="34"/>
  <c r="D192" i="34"/>
  <c r="A192" i="34"/>
  <c r="D191" i="34"/>
  <c r="A191" i="34"/>
  <c r="B191" i="34" s="1"/>
  <c r="D190" i="34"/>
  <c r="A190" i="34"/>
  <c r="D189" i="34"/>
  <c r="A189" i="34"/>
  <c r="D188" i="34"/>
  <c r="A188" i="34"/>
  <c r="H188" i="34" s="1"/>
  <c r="M188" i="34" s="1"/>
  <c r="D187" i="34"/>
  <c r="A187" i="34"/>
  <c r="D186" i="34"/>
  <c r="A186" i="34"/>
  <c r="D185" i="34"/>
  <c r="K185" i="34" s="1"/>
  <c r="A185" i="34"/>
  <c r="H185" i="34" s="1"/>
  <c r="M185" i="34" s="1"/>
  <c r="K184" i="34"/>
  <c r="J184" i="34"/>
  <c r="D184" i="34"/>
  <c r="A184" i="34"/>
  <c r="B184" i="34" s="1"/>
  <c r="AD183" i="34"/>
  <c r="Z183" i="34"/>
  <c r="N183" i="34"/>
  <c r="P183" i="34" s="1"/>
  <c r="A183" i="34"/>
  <c r="H181" i="34"/>
  <c r="M181" i="34" s="1"/>
  <c r="B181" i="34"/>
  <c r="A181" i="34"/>
  <c r="H180" i="34"/>
  <c r="M180" i="34" s="1"/>
  <c r="D180" i="34"/>
  <c r="B180" i="34"/>
  <c r="A180" i="34"/>
  <c r="H179" i="34"/>
  <c r="M179" i="34" s="1"/>
  <c r="D179" i="34"/>
  <c r="B179" i="34"/>
  <c r="A179" i="34"/>
  <c r="D178" i="34"/>
  <c r="A178" i="34"/>
  <c r="H178" i="34" s="1"/>
  <c r="M178" i="34" s="1"/>
  <c r="D177" i="34"/>
  <c r="A177" i="34"/>
  <c r="D176" i="34"/>
  <c r="A176" i="34"/>
  <c r="H176" i="34" s="1"/>
  <c r="D175" i="34"/>
  <c r="B175" i="34"/>
  <c r="A175" i="34"/>
  <c r="H175" i="34" s="1"/>
  <c r="M175" i="34" s="1"/>
  <c r="D174" i="34"/>
  <c r="A174" i="34"/>
  <c r="D173" i="34"/>
  <c r="A173" i="34"/>
  <c r="H173" i="34" s="1"/>
  <c r="M173" i="34" s="1"/>
  <c r="D172" i="34"/>
  <c r="A172" i="34"/>
  <c r="B172" i="34" s="1"/>
  <c r="D171" i="34"/>
  <c r="A171" i="34"/>
  <c r="H171" i="34" s="1"/>
  <c r="M171" i="34" s="1"/>
  <c r="H170" i="34"/>
  <c r="M170" i="34" s="1"/>
  <c r="D170" i="34"/>
  <c r="A170" i="34"/>
  <c r="B170" i="34" s="1"/>
  <c r="H169" i="34"/>
  <c r="M169" i="34" s="1"/>
  <c r="D169" i="34"/>
  <c r="A169" i="34"/>
  <c r="B169" i="34" s="1"/>
  <c r="D168" i="34"/>
  <c r="A168" i="34"/>
  <c r="H168" i="34" s="1"/>
  <c r="M168" i="34" s="1"/>
  <c r="H167" i="34"/>
  <c r="M167" i="34" s="1"/>
  <c r="D167" i="34"/>
  <c r="A167" i="34"/>
  <c r="B167" i="34" s="1"/>
  <c r="D166" i="34"/>
  <c r="A166" i="34"/>
  <c r="B166" i="34" s="1"/>
  <c r="D165" i="34"/>
  <c r="A165" i="34"/>
  <c r="H165" i="34" s="1"/>
  <c r="M165" i="34" s="1"/>
  <c r="D164" i="34"/>
  <c r="A164" i="34"/>
  <c r="B164" i="34" s="1"/>
  <c r="D163" i="34"/>
  <c r="A163" i="34"/>
  <c r="B163" i="34" s="1"/>
  <c r="D162" i="34"/>
  <c r="A162" i="34"/>
  <c r="H162" i="34" s="1"/>
  <c r="M162" i="34" s="1"/>
  <c r="D161" i="34"/>
  <c r="A161" i="34"/>
  <c r="B161" i="34" s="1"/>
  <c r="D160" i="34"/>
  <c r="A160" i="34"/>
  <c r="H160" i="34" s="1"/>
  <c r="D159" i="34"/>
  <c r="A159" i="34"/>
  <c r="H159" i="34" s="1"/>
  <c r="M159" i="34" s="1"/>
  <c r="D158" i="34"/>
  <c r="A158" i="34"/>
  <c r="B158" i="34" s="1"/>
  <c r="D157" i="34"/>
  <c r="K157" i="34" s="1"/>
  <c r="A157" i="34"/>
  <c r="D156" i="34"/>
  <c r="B156" i="34"/>
  <c r="A156" i="34"/>
  <c r="H156" i="34" s="1"/>
  <c r="AD155" i="34"/>
  <c r="Z155" i="34"/>
  <c r="N155" i="34"/>
  <c r="P155" i="34" s="1"/>
  <c r="A155" i="34"/>
  <c r="H154" i="34"/>
  <c r="M154" i="34" s="1"/>
  <c r="B154" i="34"/>
  <c r="A154" i="34"/>
  <c r="H153" i="34"/>
  <c r="M153" i="34" s="1"/>
  <c r="D153" i="34"/>
  <c r="B153" i="34"/>
  <c r="A153" i="34"/>
  <c r="H152" i="34"/>
  <c r="M152" i="34" s="1"/>
  <c r="D152" i="34"/>
  <c r="B152" i="34"/>
  <c r="A152" i="34"/>
  <c r="D151" i="34"/>
  <c r="A151" i="34"/>
  <c r="H151" i="34" s="1"/>
  <c r="M151" i="34" s="1"/>
  <c r="D150" i="34"/>
  <c r="A150" i="34"/>
  <c r="B150" i="34" s="1"/>
  <c r="D149" i="34"/>
  <c r="A149" i="34"/>
  <c r="D148" i="34"/>
  <c r="A148" i="34"/>
  <c r="H148" i="34" s="1"/>
  <c r="M148" i="34" s="1"/>
  <c r="D147" i="34"/>
  <c r="A147" i="34"/>
  <c r="H147" i="34" s="1"/>
  <c r="M147" i="34" s="1"/>
  <c r="D146" i="34"/>
  <c r="A146" i="34"/>
  <c r="H146" i="34" s="1"/>
  <c r="D145" i="34"/>
  <c r="A145" i="34"/>
  <c r="B145" i="34" s="1"/>
  <c r="D144" i="34"/>
  <c r="A144" i="34"/>
  <c r="H144" i="34" s="1"/>
  <c r="M144" i="34" s="1"/>
  <c r="D143" i="34"/>
  <c r="B143" i="34"/>
  <c r="A143" i="34"/>
  <c r="H143" i="34" s="1"/>
  <c r="H142" i="34"/>
  <c r="M142" i="34" s="1"/>
  <c r="D142" i="34"/>
  <c r="A142" i="34"/>
  <c r="B142" i="34" s="1"/>
  <c r="D141" i="34"/>
  <c r="A141" i="34"/>
  <c r="H141" i="34" s="1"/>
  <c r="M141" i="34" s="1"/>
  <c r="H140" i="34"/>
  <c r="D140" i="34"/>
  <c r="B140" i="34"/>
  <c r="A140" i="34"/>
  <c r="H139" i="34"/>
  <c r="D139" i="34"/>
  <c r="A139" i="34"/>
  <c r="B139" i="34" s="1"/>
  <c r="AD138" i="34"/>
  <c r="Z138" i="34"/>
  <c r="V138" i="34"/>
  <c r="R138" i="34"/>
  <c r="N138" i="34"/>
  <c r="P138" i="34" s="1"/>
  <c r="A138" i="34"/>
  <c r="H137" i="34"/>
  <c r="M137" i="34" s="1"/>
  <c r="B137" i="34"/>
  <c r="A137" i="34"/>
  <c r="H136" i="34"/>
  <c r="M136" i="34" s="1"/>
  <c r="D136" i="34"/>
  <c r="B136" i="34"/>
  <c r="A136" i="34"/>
  <c r="H135" i="34"/>
  <c r="M135" i="34" s="1"/>
  <c r="D135" i="34"/>
  <c r="B135" i="34"/>
  <c r="A135" i="34"/>
  <c r="D134" i="34"/>
  <c r="A134" i="34"/>
  <c r="D133" i="34"/>
  <c r="A133" i="34"/>
  <c r="B133" i="34" s="1"/>
  <c r="D132" i="34"/>
  <c r="A132" i="34"/>
  <c r="D131" i="34"/>
  <c r="A131" i="34"/>
  <c r="H131" i="34" s="1"/>
  <c r="K130" i="34"/>
  <c r="J130" i="34"/>
  <c r="D130" i="34"/>
  <c r="A130" i="34"/>
  <c r="H130" i="34" s="1"/>
  <c r="M130" i="34" s="1"/>
  <c r="D129" i="34"/>
  <c r="A129" i="34"/>
  <c r="D128" i="34"/>
  <c r="A128" i="34"/>
  <c r="H128" i="34" s="1"/>
  <c r="M128" i="34" s="1"/>
  <c r="D127" i="34"/>
  <c r="A127" i="34"/>
  <c r="H127" i="34" s="1"/>
  <c r="D126" i="34"/>
  <c r="A126" i="34"/>
  <c r="D125" i="34"/>
  <c r="A125" i="34"/>
  <c r="H125" i="34" s="1"/>
  <c r="M125" i="34" s="1"/>
  <c r="D124" i="34"/>
  <c r="A124" i="34"/>
  <c r="H124" i="34" s="1"/>
  <c r="D123" i="34"/>
  <c r="K123" i="34" s="1"/>
  <c r="A123" i="34"/>
  <c r="H123" i="34" s="1"/>
  <c r="AD122" i="34"/>
  <c r="Z122" i="34"/>
  <c r="V122" i="34"/>
  <c r="R122" i="34"/>
  <c r="N122" i="34"/>
  <c r="P122" i="34" s="1"/>
  <c r="A122" i="34"/>
  <c r="H121" i="34"/>
  <c r="M121" i="34" s="1"/>
  <c r="B121" i="34"/>
  <c r="A121" i="34"/>
  <c r="H120" i="34"/>
  <c r="M120" i="34" s="1"/>
  <c r="D120" i="34"/>
  <c r="B120" i="34"/>
  <c r="A120" i="34"/>
  <c r="H119" i="34"/>
  <c r="M119" i="34" s="1"/>
  <c r="D119" i="34"/>
  <c r="B119" i="34"/>
  <c r="A119" i="34"/>
  <c r="D118" i="34"/>
  <c r="A118" i="34"/>
  <c r="H118" i="34" s="1"/>
  <c r="M118" i="34" s="1"/>
  <c r="H117" i="34"/>
  <c r="M117" i="34" s="1"/>
  <c r="D117" i="34"/>
  <c r="B117" i="34"/>
  <c r="A117" i="34"/>
  <c r="D116" i="34"/>
  <c r="A116" i="34"/>
  <c r="H116" i="34" s="1"/>
  <c r="D115" i="34"/>
  <c r="A115" i="34"/>
  <c r="H115" i="34" s="1"/>
  <c r="M115" i="34" s="1"/>
  <c r="K114" i="34"/>
  <c r="J114" i="34"/>
  <c r="D114" i="34"/>
  <c r="A114" i="34"/>
  <c r="B114" i="34" s="1"/>
  <c r="D113" i="34"/>
  <c r="A113" i="34"/>
  <c r="H113" i="34" s="1"/>
  <c r="M113" i="34" s="1"/>
  <c r="D112" i="34"/>
  <c r="A112" i="34"/>
  <c r="B112" i="34" s="1"/>
  <c r="D111" i="34"/>
  <c r="A111" i="34"/>
  <c r="B111" i="34" s="1"/>
  <c r="D110" i="34"/>
  <c r="B110" i="34"/>
  <c r="A110" i="34"/>
  <c r="H110" i="34" s="1"/>
  <c r="D109" i="34"/>
  <c r="A109" i="34"/>
  <c r="H109" i="34" s="1"/>
  <c r="M109" i="34" s="1"/>
  <c r="D108" i="34"/>
  <c r="A108" i="34"/>
  <c r="H108" i="34" s="1"/>
  <c r="M108" i="34" s="1"/>
  <c r="D107" i="34"/>
  <c r="K107" i="34" s="1"/>
  <c r="A107" i="34"/>
  <c r="B107" i="34" s="1"/>
  <c r="AD106" i="34"/>
  <c r="Z106" i="34"/>
  <c r="V106" i="34"/>
  <c r="R106" i="34"/>
  <c r="N106" i="34"/>
  <c r="P106" i="34" s="1"/>
  <c r="A106" i="34"/>
  <c r="H105" i="34"/>
  <c r="M105" i="34" s="1"/>
  <c r="B105" i="34"/>
  <c r="A105" i="34"/>
  <c r="H104" i="34"/>
  <c r="M104" i="34" s="1"/>
  <c r="D104" i="34"/>
  <c r="B104" i="34"/>
  <c r="A104" i="34"/>
  <c r="H103" i="34"/>
  <c r="M103" i="34" s="1"/>
  <c r="D103" i="34"/>
  <c r="B103" i="34"/>
  <c r="A103" i="34"/>
  <c r="H102" i="34"/>
  <c r="M102" i="34" s="1"/>
  <c r="D102" i="34"/>
  <c r="B102" i="34"/>
  <c r="A102" i="34"/>
  <c r="D101" i="34"/>
  <c r="A101" i="34"/>
  <c r="H101" i="34" s="1"/>
  <c r="M101" i="34" s="1"/>
  <c r="D100" i="34"/>
  <c r="A100" i="34"/>
  <c r="D99" i="34"/>
  <c r="A99" i="34"/>
  <c r="H99" i="34" s="1"/>
  <c r="M99" i="34" s="1"/>
  <c r="D98" i="34"/>
  <c r="A98" i="34"/>
  <c r="H98" i="34" s="1"/>
  <c r="D97" i="34"/>
  <c r="A97" i="34"/>
  <c r="H97" i="34" s="1"/>
  <c r="M97" i="34" s="1"/>
  <c r="D96" i="34"/>
  <c r="A96" i="34"/>
  <c r="H96" i="34" s="1"/>
  <c r="M96" i="34" s="1"/>
  <c r="D95" i="34"/>
  <c r="A95" i="34"/>
  <c r="H95" i="34" s="1"/>
  <c r="M95" i="34" s="1"/>
  <c r="D94" i="34"/>
  <c r="A94" i="34"/>
  <c r="H94" i="34" s="1"/>
  <c r="M94" i="34" s="1"/>
  <c r="D93" i="34"/>
  <c r="B93" i="34"/>
  <c r="A93" i="34"/>
  <c r="H93" i="34" s="1"/>
  <c r="D92" i="34"/>
  <c r="A92" i="34"/>
  <c r="H92" i="34" s="1"/>
  <c r="M92" i="34" s="1"/>
  <c r="D91" i="34"/>
  <c r="A91" i="34"/>
  <c r="H91" i="34" s="1"/>
  <c r="M91" i="34" s="1"/>
  <c r="D90" i="34"/>
  <c r="A90" i="34"/>
  <c r="H90" i="34" s="1"/>
  <c r="M90" i="34" s="1"/>
  <c r="D89" i="34"/>
  <c r="A89" i="34"/>
  <c r="B89" i="34" s="1"/>
  <c r="H88" i="34"/>
  <c r="D88" i="34"/>
  <c r="A88" i="34"/>
  <c r="B88" i="34" s="1"/>
  <c r="H87" i="34"/>
  <c r="D87" i="34"/>
  <c r="B87" i="34"/>
  <c r="A87" i="34"/>
  <c r="D86" i="34"/>
  <c r="A86" i="34"/>
  <c r="B86" i="34" s="1"/>
  <c r="D85" i="34"/>
  <c r="A85" i="34"/>
  <c r="B85" i="34" s="1"/>
  <c r="H84" i="34"/>
  <c r="D84" i="34"/>
  <c r="A84" i="34"/>
  <c r="B84" i="34" s="1"/>
  <c r="D83" i="34"/>
  <c r="A83" i="34"/>
  <c r="B83" i="34" s="1"/>
  <c r="H82" i="34"/>
  <c r="D82" i="34"/>
  <c r="A82" i="34"/>
  <c r="B82" i="34" s="1"/>
  <c r="D81" i="34"/>
  <c r="A81" i="34"/>
  <c r="B81" i="34" s="1"/>
  <c r="D80" i="34"/>
  <c r="A80" i="34"/>
  <c r="H80" i="34" s="1"/>
  <c r="M80" i="34" s="1"/>
  <c r="D79" i="34"/>
  <c r="K79" i="34" s="1"/>
  <c r="A79" i="34"/>
  <c r="H79" i="34" s="1"/>
  <c r="D78" i="34"/>
  <c r="J78" i="34" s="1"/>
  <c r="A78" i="34"/>
  <c r="H78" i="34" s="1"/>
  <c r="M78" i="34" s="1"/>
  <c r="AD77" i="34"/>
  <c r="Z77" i="34"/>
  <c r="N77" i="34"/>
  <c r="P77" i="34" s="1"/>
  <c r="R77" i="34" s="1"/>
  <c r="A77" i="34"/>
  <c r="H76" i="34"/>
  <c r="M76" i="34" s="1"/>
  <c r="B76" i="34"/>
  <c r="A76" i="34"/>
  <c r="H75" i="34"/>
  <c r="M75" i="34" s="1"/>
  <c r="D75" i="34"/>
  <c r="B75" i="34"/>
  <c r="A75" i="34"/>
  <c r="H74" i="34"/>
  <c r="M74" i="34" s="1"/>
  <c r="D74" i="34"/>
  <c r="B74" i="34"/>
  <c r="A74" i="34"/>
  <c r="H73" i="34"/>
  <c r="M73" i="34" s="1"/>
  <c r="D73" i="34"/>
  <c r="B73" i="34"/>
  <c r="A73" i="34"/>
  <c r="D72" i="34"/>
  <c r="A72" i="34"/>
  <c r="H72" i="34" s="1"/>
  <c r="M72" i="34" s="1"/>
  <c r="D71" i="34"/>
  <c r="A71" i="34"/>
  <c r="H71" i="34" s="1"/>
  <c r="M71" i="34" s="1"/>
  <c r="D70" i="34"/>
  <c r="A70" i="34"/>
  <c r="H70" i="34" s="1"/>
  <c r="M70" i="34" s="1"/>
  <c r="D69" i="34"/>
  <c r="A69" i="34"/>
  <c r="H69" i="34" s="1"/>
  <c r="M69" i="34" s="1"/>
  <c r="D68" i="34"/>
  <c r="A68" i="34"/>
  <c r="H68" i="34" s="1"/>
  <c r="M68" i="34" s="1"/>
  <c r="D67" i="34"/>
  <c r="A67" i="34"/>
  <c r="H67" i="34" s="1"/>
  <c r="D66" i="34"/>
  <c r="A66" i="34"/>
  <c r="H66" i="34" s="1"/>
  <c r="D65" i="34"/>
  <c r="A65" i="34"/>
  <c r="H65" i="34" s="1"/>
  <c r="D64" i="34"/>
  <c r="A64" i="34"/>
  <c r="H64" i="34" s="1"/>
  <c r="D63" i="34"/>
  <c r="A63" i="34"/>
  <c r="H63" i="34" s="1"/>
  <c r="M63" i="34" s="1"/>
  <c r="D62" i="34"/>
  <c r="A62" i="34"/>
  <c r="B62" i="34" s="1"/>
  <c r="D61" i="34"/>
  <c r="A61" i="34"/>
  <c r="H61" i="34" s="1"/>
  <c r="M61" i="34" s="1"/>
  <c r="D60" i="34"/>
  <c r="B60" i="34"/>
  <c r="A60" i="34"/>
  <c r="H60" i="34" s="1"/>
  <c r="D59" i="34"/>
  <c r="A59" i="34"/>
  <c r="B59" i="34" s="1"/>
  <c r="D58" i="34"/>
  <c r="A58" i="34"/>
  <c r="H58" i="34" s="1"/>
  <c r="M58" i="34" s="1"/>
  <c r="D57" i="34"/>
  <c r="A57" i="34"/>
  <c r="B57" i="34" s="1"/>
  <c r="H56" i="34"/>
  <c r="D56" i="34"/>
  <c r="A56" i="34"/>
  <c r="B56" i="34" s="1"/>
  <c r="D55" i="34"/>
  <c r="A55" i="34"/>
  <c r="B55" i="34" s="1"/>
  <c r="H54" i="34"/>
  <c r="M54" i="34" s="1"/>
  <c r="D54" i="34"/>
  <c r="A54" i="34"/>
  <c r="B54" i="34" s="1"/>
  <c r="D53" i="34"/>
  <c r="A53" i="34"/>
  <c r="H53" i="34" s="1"/>
  <c r="M53" i="34" s="1"/>
  <c r="D52" i="34"/>
  <c r="A52" i="34"/>
  <c r="B52" i="34" s="1"/>
  <c r="H51" i="34"/>
  <c r="M51" i="34" s="1"/>
  <c r="D51" i="34"/>
  <c r="A51" i="34"/>
  <c r="B51" i="34" s="1"/>
  <c r="D50" i="34"/>
  <c r="A50" i="34"/>
  <c r="H50" i="34" s="1"/>
  <c r="D49" i="34"/>
  <c r="A49" i="34"/>
  <c r="B49" i="34" s="1"/>
  <c r="D48" i="34"/>
  <c r="K48" i="34" s="1"/>
  <c r="A48" i="34"/>
  <c r="H48" i="34" s="1"/>
  <c r="M48" i="34" s="1"/>
  <c r="K47" i="34"/>
  <c r="D47" i="34"/>
  <c r="J47" i="34" s="1"/>
  <c r="A47" i="34"/>
  <c r="B47" i="34" s="1"/>
  <c r="AD46" i="34"/>
  <c r="Z46" i="34"/>
  <c r="V46" i="34"/>
  <c r="N46" i="34"/>
  <c r="P46" i="34" s="1"/>
  <c r="R46" i="34" s="1"/>
  <c r="A46" i="34"/>
  <c r="H44" i="34"/>
  <c r="M44" i="34" s="1"/>
  <c r="B44" i="34"/>
  <c r="H43" i="34"/>
  <c r="M43" i="34" s="1"/>
  <c r="D43" i="34"/>
  <c r="B43" i="34"/>
  <c r="A43" i="34"/>
  <c r="H42" i="34"/>
  <c r="D42" i="34"/>
  <c r="A42" i="34"/>
  <c r="B42" i="34" s="1"/>
  <c r="D41" i="34"/>
  <c r="A41" i="34"/>
  <c r="B41" i="34" s="1"/>
  <c r="AD40" i="34"/>
  <c r="Z40" i="34"/>
  <c r="N40" i="34"/>
  <c r="P40" i="34" s="1"/>
  <c r="A40" i="34"/>
  <c r="H36" i="34"/>
  <c r="M36" i="34" s="1"/>
  <c r="D36" i="34"/>
  <c r="B36" i="34"/>
  <c r="A36" i="34"/>
  <c r="AD35" i="34"/>
  <c r="Z35" i="34"/>
  <c r="P35" i="34"/>
  <c r="R35" i="34" s="1"/>
  <c r="H32" i="34"/>
  <c r="M32" i="34" s="1"/>
  <c r="D32" i="34"/>
  <c r="B32" i="34"/>
  <c r="A32" i="34"/>
  <c r="P31" i="34"/>
  <c r="H28" i="34"/>
  <c r="M28" i="34" s="1"/>
  <c r="D28" i="34"/>
  <c r="B28" i="34"/>
  <c r="A28" i="34"/>
  <c r="V27" i="34"/>
  <c r="P27" i="34"/>
  <c r="H24" i="34"/>
  <c r="M24" i="34" s="1"/>
  <c r="D24" i="34"/>
  <c r="B24" i="34"/>
  <c r="A24" i="34"/>
  <c r="P23" i="34"/>
  <c r="AD23" i="34" s="1"/>
  <c r="H20" i="34"/>
  <c r="M20" i="34" s="1"/>
  <c r="B20" i="34"/>
  <c r="D19" i="34"/>
  <c r="A19" i="34"/>
  <c r="H19" i="34" s="1"/>
  <c r="M19" i="34" s="1"/>
  <c r="D18" i="34"/>
  <c r="A18" i="34"/>
  <c r="B18" i="34" s="1"/>
  <c r="D17" i="34"/>
  <c r="A17" i="34"/>
  <c r="H17" i="34" s="1"/>
  <c r="M17" i="34" s="1"/>
  <c r="D16" i="34"/>
  <c r="A16" i="34"/>
  <c r="H16" i="34" s="1"/>
  <c r="M16" i="34" s="1"/>
  <c r="P15" i="34"/>
  <c r="R15" i="34" s="1"/>
  <c r="A15" i="34"/>
  <c r="M13" i="34"/>
  <c r="H13" i="34"/>
  <c r="B13" i="34"/>
  <c r="D12" i="34"/>
  <c r="A12" i="34"/>
  <c r="H12" i="34" s="1"/>
  <c r="D11" i="34"/>
  <c r="M11" i="34" s="1"/>
  <c r="A11" i="34"/>
  <c r="B11" i="34" s="1"/>
  <c r="D10" i="34"/>
  <c r="A10" i="34"/>
  <c r="H10" i="34" s="1"/>
  <c r="M10" i="34" s="1"/>
  <c r="D9" i="34"/>
  <c r="A9" i="34"/>
  <c r="H9" i="34" s="1"/>
  <c r="D8" i="34"/>
  <c r="A8" i="34"/>
  <c r="B8" i="34" s="1"/>
  <c r="D7" i="34"/>
  <c r="A7" i="34"/>
  <c r="H7" i="34" s="1"/>
  <c r="M7" i="34" s="1"/>
  <c r="H6" i="34"/>
  <c r="D6" i="34"/>
  <c r="K6" i="34" s="1"/>
  <c r="B6" i="34"/>
  <c r="A6" i="34"/>
  <c r="H330" i="33"/>
  <c r="D330" i="33"/>
  <c r="A330" i="33"/>
  <c r="B330" i="33" s="1"/>
  <c r="H329" i="33"/>
  <c r="M329" i="33" s="1"/>
  <c r="D329" i="33"/>
  <c r="A329" i="33"/>
  <c r="B329" i="33" s="1"/>
  <c r="D328" i="33"/>
  <c r="A328" i="33"/>
  <c r="H328" i="33" s="1"/>
  <c r="M328" i="33" s="1"/>
  <c r="H327" i="33"/>
  <c r="D327" i="33"/>
  <c r="A327" i="33"/>
  <c r="B327" i="33" s="1"/>
  <c r="H326" i="33"/>
  <c r="M326" i="33" s="1"/>
  <c r="D326" i="33"/>
  <c r="A326" i="33"/>
  <c r="B326" i="33" s="1"/>
  <c r="R325" i="33"/>
  <c r="N325" i="33"/>
  <c r="P325" i="33" s="1"/>
  <c r="A325" i="33"/>
  <c r="H322" i="33"/>
  <c r="M322" i="33" s="1"/>
  <c r="D322" i="33"/>
  <c r="B322" i="33"/>
  <c r="A322" i="33"/>
  <c r="H321" i="33"/>
  <c r="M321" i="33" s="1"/>
  <c r="D321" i="33"/>
  <c r="B321" i="33"/>
  <c r="A321" i="33"/>
  <c r="H320" i="33"/>
  <c r="M320" i="33" s="1"/>
  <c r="D320" i="33"/>
  <c r="A320" i="33"/>
  <c r="B320" i="33" s="1"/>
  <c r="H319" i="33"/>
  <c r="D319" i="33"/>
  <c r="A319" i="33"/>
  <c r="B319" i="33" s="1"/>
  <c r="D318" i="33"/>
  <c r="A318" i="33"/>
  <c r="H318" i="33" s="1"/>
  <c r="M318" i="33" s="1"/>
  <c r="D317" i="33"/>
  <c r="A317" i="33"/>
  <c r="B317" i="33" s="1"/>
  <c r="D316" i="33"/>
  <c r="A316" i="33"/>
  <c r="B316" i="33" s="1"/>
  <c r="D315" i="33"/>
  <c r="A315" i="33"/>
  <c r="H314" i="33"/>
  <c r="M314" i="33" s="1"/>
  <c r="D314" i="33"/>
  <c r="B314" i="33"/>
  <c r="A314" i="33"/>
  <c r="D313" i="33"/>
  <c r="A313" i="33"/>
  <c r="AD312" i="33"/>
  <c r="Z312" i="33"/>
  <c r="N312" i="33"/>
  <c r="P312" i="33" s="1"/>
  <c r="A312" i="33"/>
  <c r="M309" i="33"/>
  <c r="D309" i="33"/>
  <c r="A309" i="33"/>
  <c r="D308" i="33"/>
  <c r="A308" i="33"/>
  <c r="D307" i="33"/>
  <c r="A307" i="33"/>
  <c r="H307" i="33" s="1"/>
  <c r="D306" i="33"/>
  <c r="A306" i="33"/>
  <c r="H306" i="33" s="1"/>
  <c r="M306" i="33" s="1"/>
  <c r="H305" i="33"/>
  <c r="D305" i="33"/>
  <c r="B305" i="33"/>
  <c r="A305" i="33"/>
  <c r="H304" i="33"/>
  <c r="D304" i="33"/>
  <c r="A304" i="33"/>
  <c r="B304" i="33" s="1"/>
  <c r="D303" i="33"/>
  <c r="A303" i="33"/>
  <c r="H302" i="33"/>
  <c r="D302" i="33"/>
  <c r="A302" i="33"/>
  <c r="B302" i="33" s="1"/>
  <c r="D301" i="33"/>
  <c r="A301" i="33"/>
  <c r="B301" i="33" s="1"/>
  <c r="D300" i="33"/>
  <c r="A300" i="33"/>
  <c r="H300" i="33" s="1"/>
  <c r="K299" i="33"/>
  <c r="D299" i="33"/>
  <c r="J299" i="33" s="1"/>
  <c r="A299" i="33"/>
  <c r="H299" i="33" s="1"/>
  <c r="M299" i="33" s="1"/>
  <c r="D298" i="33"/>
  <c r="K298" i="33" s="1"/>
  <c r="A298" i="33"/>
  <c r="H298" i="33" s="1"/>
  <c r="M298" i="33" s="1"/>
  <c r="AD297" i="33"/>
  <c r="Z297" i="33"/>
  <c r="N297" i="33"/>
  <c r="P297" i="33" s="1"/>
  <c r="A297" i="33"/>
  <c r="H295" i="33"/>
  <c r="M295" i="33" s="1"/>
  <c r="B295" i="33"/>
  <c r="A295" i="33"/>
  <c r="H294" i="33"/>
  <c r="D294" i="33"/>
  <c r="B294" i="33"/>
  <c r="A294" i="33"/>
  <c r="D293" i="33"/>
  <c r="A293" i="33"/>
  <c r="H293" i="33" s="1"/>
  <c r="D292" i="33"/>
  <c r="A292" i="33"/>
  <c r="H292" i="33" s="1"/>
  <c r="K291" i="33"/>
  <c r="J291" i="33"/>
  <c r="D291" i="33"/>
  <c r="A291" i="33"/>
  <c r="B291" i="33" s="1"/>
  <c r="D290" i="33"/>
  <c r="A290" i="33"/>
  <c r="B290" i="33" s="1"/>
  <c r="D289" i="33"/>
  <c r="A289" i="33"/>
  <c r="D288" i="33"/>
  <c r="A288" i="33"/>
  <c r="H288" i="33" s="1"/>
  <c r="M288" i="33" s="1"/>
  <c r="D287" i="33"/>
  <c r="A287" i="33"/>
  <c r="H287" i="33" s="1"/>
  <c r="M287" i="33" s="1"/>
  <c r="D286" i="33"/>
  <c r="A286" i="33"/>
  <c r="H286" i="33" s="1"/>
  <c r="M286" i="33" s="1"/>
  <c r="D285" i="33"/>
  <c r="A285" i="33"/>
  <c r="H285" i="33" s="1"/>
  <c r="D284" i="33"/>
  <c r="A284" i="33"/>
  <c r="H284" i="33" s="1"/>
  <c r="K283" i="33"/>
  <c r="J283" i="33"/>
  <c r="H283" i="33"/>
  <c r="M283" i="33" s="1"/>
  <c r="D283" i="33"/>
  <c r="A283" i="33"/>
  <c r="B283" i="33" s="1"/>
  <c r="D282" i="33"/>
  <c r="J282" i="33" s="1"/>
  <c r="A282" i="33"/>
  <c r="H282" i="33" s="1"/>
  <c r="M282" i="33" s="1"/>
  <c r="AD281" i="33"/>
  <c r="Z281" i="33"/>
  <c r="V281" i="33"/>
  <c r="R281" i="33"/>
  <c r="N281" i="33"/>
  <c r="P281" i="33" s="1"/>
  <c r="A281" i="33"/>
  <c r="H280" i="33"/>
  <c r="M280" i="33" s="1"/>
  <c r="B280" i="33"/>
  <c r="A280" i="33"/>
  <c r="H279" i="33"/>
  <c r="M279" i="33" s="1"/>
  <c r="B279" i="33"/>
  <c r="A279" i="33"/>
  <c r="H278" i="33"/>
  <c r="M278" i="33" s="1"/>
  <c r="D278" i="33"/>
  <c r="B278" i="33"/>
  <c r="A278" i="33"/>
  <c r="H277" i="33"/>
  <c r="M277" i="33" s="1"/>
  <c r="D277" i="33"/>
  <c r="B277" i="33"/>
  <c r="H276" i="33"/>
  <c r="M276" i="33" s="1"/>
  <c r="D276" i="33"/>
  <c r="B276" i="33"/>
  <c r="A276" i="33"/>
  <c r="D275" i="33"/>
  <c r="A275" i="33"/>
  <c r="B275" i="33" s="1"/>
  <c r="D274" i="33"/>
  <c r="B274" i="33"/>
  <c r="A274" i="33"/>
  <c r="H274" i="33" s="1"/>
  <c r="M274" i="33" s="1"/>
  <c r="D273" i="33"/>
  <c r="M273" i="33" s="1"/>
  <c r="A273" i="33"/>
  <c r="B273" i="33" s="1"/>
  <c r="D272" i="33"/>
  <c r="A272" i="33"/>
  <c r="B272" i="33" s="1"/>
  <c r="H271" i="33"/>
  <c r="D271" i="33"/>
  <c r="B271" i="33"/>
  <c r="A271" i="33"/>
  <c r="D270" i="33"/>
  <c r="A270" i="33"/>
  <c r="H270" i="33" s="1"/>
  <c r="D269" i="33"/>
  <c r="A269" i="33"/>
  <c r="B269" i="33" s="1"/>
  <c r="D268" i="33"/>
  <c r="A268" i="33"/>
  <c r="B268" i="33" s="1"/>
  <c r="D267" i="33"/>
  <c r="A267" i="33"/>
  <c r="H267" i="33" s="1"/>
  <c r="M267" i="33" s="1"/>
  <c r="D266" i="33"/>
  <c r="A266" i="33"/>
  <c r="H266" i="33" s="1"/>
  <c r="M266" i="33" s="1"/>
  <c r="D265" i="33"/>
  <c r="B265" i="33"/>
  <c r="A265" i="33"/>
  <c r="H265" i="33" s="1"/>
  <c r="M265" i="33" s="1"/>
  <c r="D264" i="33"/>
  <c r="A264" i="33"/>
  <c r="B264" i="33" s="1"/>
  <c r="D263" i="33"/>
  <c r="B263" i="33"/>
  <c r="A263" i="33"/>
  <c r="H263" i="33" s="1"/>
  <c r="D262" i="33"/>
  <c r="A262" i="33"/>
  <c r="H262" i="33" s="1"/>
  <c r="M262" i="33" s="1"/>
  <c r="H261" i="33"/>
  <c r="M261" i="33" s="1"/>
  <c r="D261" i="33"/>
  <c r="B261" i="33"/>
  <c r="A261" i="33"/>
  <c r="D260" i="33"/>
  <c r="A260" i="33"/>
  <c r="B260" i="33" s="1"/>
  <c r="H259" i="33"/>
  <c r="D259" i="33"/>
  <c r="A259" i="33"/>
  <c r="B259" i="33" s="1"/>
  <c r="D258" i="33"/>
  <c r="A258" i="33"/>
  <c r="B258" i="33" s="1"/>
  <c r="H257" i="33"/>
  <c r="M257" i="33" s="1"/>
  <c r="D257" i="33"/>
  <c r="B257" i="33"/>
  <c r="A257" i="33"/>
  <c r="D256" i="33"/>
  <c r="A256" i="33"/>
  <c r="H256" i="33" s="1"/>
  <c r="M256" i="33" s="1"/>
  <c r="D255" i="33"/>
  <c r="A255" i="33"/>
  <c r="H255" i="33" s="1"/>
  <c r="AD254" i="33"/>
  <c r="Z254" i="33"/>
  <c r="N254" i="33"/>
  <c r="P254" i="33" s="1"/>
  <c r="V254" i="33" s="1"/>
  <c r="A254" i="33"/>
  <c r="H253" i="33"/>
  <c r="M253" i="33" s="1"/>
  <c r="B253" i="33"/>
  <c r="A253" i="33"/>
  <c r="H252" i="33"/>
  <c r="M252" i="33" s="1"/>
  <c r="D252" i="33"/>
  <c r="B252" i="33"/>
  <c r="A252" i="33"/>
  <c r="H251" i="33"/>
  <c r="M251" i="33" s="1"/>
  <c r="D251" i="33"/>
  <c r="B251" i="33"/>
  <c r="A251" i="33"/>
  <c r="H250" i="33"/>
  <c r="M250" i="33" s="1"/>
  <c r="D250" i="33"/>
  <c r="B250" i="33"/>
  <c r="A250" i="33"/>
  <c r="D249" i="33"/>
  <c r="A249" i="33"/>
  <c r="H249" i="33" s="1"/>
  <c r="M249" i="33" s="1"/>
  <c r="D248" i="33"/>
  <c r="A248" i="33"/>
  <c r="B248" i="33" s="1"/>
  <c r="D247" i="33"/>
  <c r="A247" i="33"/>
  <c r="H247" i="33" s="1"/>
  <c r="M247" i="33" s="1"/>
  <c r="D246" i="33"/>
  <c r="A246" i="33"/>
  <c r="B246" i="33" s="1"/>
  <c r="D245" i="33"/>
  <c r="A245" i="33"/>
  <c r="B245" i="33" s="1"/>
  <c r="D244" i="33"/>
  <c r="A244" i="33"/>
  <c r="B244" i="33" s="1"/>
  <c r="D243" i="33"/>
  <c r="A243" i="33"/>
  <c r="H243" i="33" s="1"/>
  <c r="M243" i="33" s="1"/>
  <c r="D242" i="33"/>
  <c r="A242" i="33"/>
  <c r="D241" i="33"/>
  <c r="A241" i="33"/>
  <c r="B241" i="33" s="1"/>
  <c r="D240" i="33"/>
  <c r="A240" i="33"/>
  <c r="H240" i="33" s="1"/>
  <c r="D239" i="33"/>
  <c r="A239" i="33"/>
  <c r="H239" i="33" s="1"/>
  <c r="M239" i="33" s="1"/>
  <c r="AD238" i="33"/>
  <c r="Z238" i="33"/>
  <c r="V238" i="33"/>
  <c r="R238" i="33"/>
  <c r="P238" i="33"/>
  <c r="A238" i="33"/>
  <c r="H237" i="33"/>
  <c r="M237" i="33" s="1"/>
  <c r="B237" i="33"/>
  <c r="A237" i="33"/>
  <c r="H236" i="33"/>
  <c r="M236" i="33" s="1"/>
  <c r="D236" i="33"/>
  <c r="B236" i="33"/>
  <c r="A236" i="33"/>
  <c r="H235" i="33"/>
  <c r="M235" i="33" s="1"/>
  <c r="D235" i="33"/>
  <c r="B235" i="33"/>
  <c r="A235" i="33"/>
  <c r="H234" i="33"/>
  <c r="M234" i="33" s="1"/>
  <c r="D234" i="33"/>
  <c r="B234" i="33"/>
  <c r="A234" i="33"/>
  <c r="D233" i="33"/>
  <c r="A233" i="33"/>
  <c r="H233" i="33" s="1"/>
  <c r="D232" i="33"/>
  <c r="A232" i="33"/>
  <c r="D231" i="33"/>
  <c r="A231" i="33"/>
  <c r="B231" i="33" s="1"/>
  <c r="D230" i="33"/>
  <c r="M230" i="33" s="1"/>
  <c r="A230" i="33"/>
  <c r="B230" i="33" s="1"/>
  <c r="D229" i="33"/>
  <c r="A229" i="33"/>
  <c r="B229" i="33" s="1"/>
  <c r="D228" i="33"/>
  <c r="A228" i="33"/>
  <c r="B228" i="33" s="1"/>
  <c r="D227" i="33"/>
  <c r="A227" i="33"/>
  <c r="B227" i="33" s="1"/>
  <c r="D226" i="33"/>
  <c r="A226" i="33"/>
  <c r="H226" i="33" s="1"/>
  <c r="M226" i="33" s="1"/>
  <c r="D225" i="33"/>
  <c r="A225" i="33"/>
  <c r="D224" i="33"/>
  <c r="A224" i="33"/>
  <c r="B224" i="33" s="1"/>
  <c r="D223" i="33"/>
  <c r="A223" i="33"/>
  <c r="H223" i="33" s="1"/>
  <c r="D222" i="33"/>
  <c r="A222" i="33"/>
  <c r="H222" i="33" s="1"/>
  <c r="M222" i="33" s="1"/>
  <c r="D221" i="33"/>
  <c r="A221" i="33"/>
  <c r="H221" i="33" s="1"/>
  <c r="M221" i="33" s="1"/>
  <c r="D220" i="33"/>
  <c r="A220" i="33"/>
  <c r="H220" i="33" s="1"/>
  <c r="D219" i="33"/>
  <c r="A219" i="33"/>
  <c r="D218" i="33"/>
  <c r="A218" i="33"/>
  <c r="H218" i="33" s="1"/>
  <c r="D217" i="33"/>
  <c r="A217" i="33"/>
  <c r="B217" i="33" s="1"/>
  <c r="H216" i="33"/>
  <c r="D216" i="33"/>
  <c r="A216" i="33"/>
  <c r="B216" i="33" s="1"/>
  <c r="D215" i="33"/>
  <c r="A215" i="33"/>
  <c r="B215" i="33" s="1"/>
  <c r="D214" i="33"/>
  <c r="A214" i="33"/>
  <c r="B214" i="33" s="1"/>
  <c r="K213" i="33"/>
  <c r="H213" i="33"/>
  <c r="M213" i="33" s="1"/>
  <c r="D213" i="33"/>
  <c r="J213" i="33" s="1"/>
  <c r="B213" i="33"/>
  <c r="A213" i="33"/>
  <c r="D212" i="33"/>
  <c r="K212" i="33" s="1"/>
  <c r="A212" i="33"/>
  <c r="B212" i="33" s="1"/>
  <c r="AD211" i="33"/>
  <c r="Z211" i="33"/>
  <c r="N211" i="33"/>
  <c r="P211" i="33" s="1"/>
  <c r="R211" i="33" s="1"/>
  <c r="A211" i="33"/>
  <c r="H208" i="33"/>
  <c r="M208" i="33" s="1"/>
  <c r="D208" i="33"/>
  <c r="B208" i="33"/>
  <c r="A208" i="33"/>
  <c r="H207" i="33"/>
  <c r="M207" i="33" s="1"/>
  <c r="D207" i="33"/>
  <c r="B207" i="33"/>
  <c r="A207" i="33"/>
  <c r="H206" i="33"/>
  <c r="M206" i="33" s="1"/>
  <c r="D206" i="33"/>
  <c r="B206" i="33"/>
  <c r="A206" i="33"/>
  <c r="H205" i="33"/>
  <c r="M205" i="33" s="1"/>
  <c r="D205" i="33"/>
  <c r="B205" i="33"/>
  <c r="A205" i="33"/>
  <c r="H204" i="33"/>
  <c r="M204" i="33" s="1"/>
  <c r="D204" i="33"/>
  <c r="A204" i="33"/>
  <c r="B204" i="33" s="1"/>
  <c r="D203" i="33"/>
  <c r="A203" i="33"/>
  <c r="B203" i="33" s="1"/>
  <c r="H202" i="33"/>
  <c r="D202" i="33"/>
  <c r="A202" i="33"/>
  <c r="B202" i="33" s="1"/>
  <c r="H201" i="33"/>
  <c r="M201" i="33" s="1"/>
  <c r="D201" i="33"/>
  <c r="A201" i="33"/>
  <c r="B201" i="33" s="1"/>
  <c r="D200" i="33"/>
  <c r="A200" i="33"/>
  <c r="D199" i="33"/>
  <c r="A199" i="33"/>
  <c r="B199" i="33" s="1"/>
  <c r="D198" i="33"/>
  <c r="A198" i="33"/>
  <c r="B198" i="33" s="1"/>
  <c r="D197" i="33"/>
  <c r="A197" i="33"/>
  <c r="H197" i="33" s="1"/>
  <c r="D196" i="33"/>
  <c r="A196" i="33"/>
  <c r="H196" i="33" s="1"/>
  <c r="M196" i="33" s="1"/>
  <c r="H195" i="33"/>
  <c r="M195" i="33" s="1"/>
  <c r="D195" i="33"/>
  <c r="B195" i="33"/>
  <c r="A195" i="33"/>
  <c r="H194" i="33"/>
  <c r="M194" i="33" s="1"/>
  <c r="D194" i="33"/>
  <c r="B194" i="33"/>
  <c r="A194" i="33"/>
  <c r="D193" i="33"/>
  <c r="A193" i="33"/>
  <c r="H193" i="33" s="1"/>
  <c r="M193" i="33" s="1"/>
  <c r="D192" i="33"/>
  <c r="A192" i="33"/>
  <c r="H192" i="33" s="1"/>
  <c r="H191" i="33"/>
  <c r="D191" i="33"/>
  <c r="B191" i="33"/>
  <c r="A191" i="33"/>
  <c r="D190" i="33"/>
  <c r="A190" i="33"/>
  <c r="H190" i="33" s="1"/>
  <c r="D189" i="33"/>
  <c r="A189" i="33"/>
  <c r="D188" i="33"/>
  <c r="A188" i="33"/>
  <c r="B188" i="33" s="1"/>
  <c r="H187" i="33"/>
  <c r="M187" i="33" s="1"/>
  <c r="D187" i="33"/>
  <c r="B187" i="33"/>
  <c r="A187" i="33"/>
  <c r="D186" i="33"/>
  <c r="A186" i="33"/>
  <c r="H186" i="33" s="1"/>
  <c r="M186" i="33" s="1"/>
  <c r="K185" i="33"/>
  <c r="D185" i="33"/>
  <c r="J185" i="33" s="1"/>
  <c r="A185" i="33"/>
  <c r="H185" i="33" s="1"/>
  <c r="M185" i="33" s="1"/>
  <c r="D184" i="33"/>
  <c r="K184" i="33" s="1"/>
  <c r="A184" i="33"/>
  <c r="AD183" i="33"/>
  <c r="Z183" i="33"/>
  <c r="N183" i="33"/>
  <c r="P183" i="33" s="1"/>
  <c r="A183" i="33"/>
  <c r="H181" i="33"/>
  <c r="M181" i="33" s="1"/>
  <c r="B181" i="33"/>
  <c r="A181" i="33"/>
  <c r="H180" i="33"/>
  <c r="M180" i="33" s="1"/>
  <c r="D180" i="33"/>
  <c r="B180" i="33"/>
  <c r="A180" i="33"/>
  <c r="H179" i="33"/>
  <c r="M179" i="33" s="1"/>
  <c r="D179" i="33"/>
  <c r="B179" i="33"/>
  <c r="A179" i="33"/>
  <c r="D178" i="33"/>
  <c r="A178" i="33"/>
  <c r="H177" i="33"/>
  <c r="D177" i="33"/>
  <c r="B177" i="33"/>
  <c r="A177" i="33"/>
  <c r="D176" i="33"/>
  <c r="A176" i="33"/>
  <c r="B176" i="33" s="1"/>
  <c r="D175" i="33"/>
  <c r="A175" i="33"/>
  <c r="H175" i="33" s="1"/>
  <c r="M175" i="33" s="1"/>
  <c r="D174" i="33"/>
  <c r="A174" i="33"/>
  <c r="B174" i="33" s="1"/>
  <c r="H173" i="33"/>
  <c r="D173" i="33"/>
  <c r="B173" i="33"/>
  <c r="A173" i="33"/>
  <c r="D172" i="33"/>
  <c r="A172" i="33"/>
  <c r="D171" i="33"/>
  <c r="A171" i="33"/>
  <c r="B171" i="33" s="1"/>
  <c r="D170" i="33"/>
  <c r="A170" i="33"/>
  <c r="B170" i="33" s="1"/>
  <c r="D169" i="33"/>
  <c r="A169" i="33"/>
  <c r="B169" i="33" s="1"/>
  <c r="D168" i="33"/>
  <c r="A168" i="33"/>
  <c r="H168" i="33" s="1"/>
  <c r="M168" i="33" s="1"/>
  <c r="H167" i="33"/>
  <c r="M167" i="33" s="1"/>
  <c r="D167" i="33"/>
  <c r="B167" i="33"/>
  <c r="A167" i="33"/>
  <c r="D166" i="33"/>
  <c r="A166" i="33"/>
  <c r="B166" i="33" s="1"/>
  <c r="D165" i="33"/>
  <c r="A165" i="33"/>
  <c r="H165" i="33" s="1"/>
  <c r="M165" i="33" s="1"/>
  <c r="D164" i="33"/>
  <c r="A164" i="33"/>
  <c r="H163" i="33"/>
  <c r="D163" i="33"/>
  <c r="M163" i="33" s="1"/>
  <c r="A163" i="33"/>
  <c r="B163" i="33" s="1"/>
  <c r="D162" i="33"/>
  <c r="A162" i="33"/>
  <c r="H162" i="33" s="1"/>
  <c r="M162" i="33" s="1"/>
  <c r="D161" i="33"/>
  <c r="A161" i="33"/>
  <c r="B161" i="33" s="1"/>
  <c r="D160" i="33"/>
  <c r="A160" i="33"/>
  <c r="B160" i="33" s="1"/>
  <c r="D159" i="33"/>
  <c r="A159" i="33"/>
  <c r="H159" i="33" s="1"/>
  <c r="M159" i="33" s="1"/>
  <c r="D158" i="33"/>
  <c r="A158" i="33"/>
  <c r="H158" i="33" s="1"/>
  <c r="D157" i="33"/>
  <c r="J157" i="33" s="1"/>
  <c r="A157" i="33"/>
  <c r="D156" i="33"/>
  <c r="K156" i="33" s="1"/>
  <c r="A156" i="33"/>
  <c r="H156" i="33" s="1"/>
  <c r="AD155" i="33"/>
  <c r="Z155" i="33"/>
  <c r="N155" i="33"/>
  <c r="P155" i="33" s="1"/>
  <c r="A155" i="33"/>
  <c r="H154" i="33"/>
  <c r="M154" i="33" s="1"/>
  <c r="B154" i="33"/>
  <c r="A154" i="33"/>
  <c r="H153" i="33"/>
  <c r="M153" i="33" s="1"/>
  <c r="D153" i="33"/>
  <c r="B153" i="33"/>
  <c r="A153" i="33"/>
  <c r="H152" i="33"/>
  <c r="M152" i="33" s="1"/>
  <c r="D152" i="33"/>
  <c r="B152" i="33"/>
  <c r="A152" i="33"/>
  <c r="D151" i="33"/>
  <c r="A151" i="33"/>
  <c r="H150" i="33"/>
  <c r="D150" i="33"/>
  <c r="A150" i="33"/>
  <c r="B150" i="33" s="1"/>
  <c r="D149" i="33"/>
  <c r="A149" i="33"/>
  <c r="D148" i="33"/>
  <c r="A148" i="33"/>
  <c r="H148" i="33" s="1"/>
  <c r="M148" i="33" s="1"/>
  <c r="D147" i="33"/>
  <c r="A147" i="33"/>
  <c r="B147" i="33" s="1"/>
  <c r="K146" i="33"/>
  <c r="J146" i="33"/>
  <c r="H146" i="33"/>
  <c r="M146" i="33" s="1"/>
  <c r="D146" i="33"/>
  <c r="B146" i="33"/>
  <c r="A146" i="33"/>
  <c r="H145" i="33"/>
  <c r="D145" i="33"/>
  <c r="B145" i="33"/>
  <c r="A145" i="33"/>
  <c r="D144" i="33"/>
  <c r="A144" i="33"/>
  <c r="D143" i="33"/>
  <c r="A143" i="33"/>
  <c r="H142" i="33"/>
  <c r="D142" i="33"/>
  <c r="B142" i="33"/>
  <c r="A142" i="33"/>
  <c r="D141" i="33"/>
  <c r="A141" i="33"/>
  <c r="B141" i="33" s="1"/>
  <c r="D140" i="33"/>
  <c r="A140" i="33"/>
  <c r="B140" i="33" s="1"/>
  <c r="D139" i="33"/>
  <c r="K139" i="33" s="1"/>
  <c r="A139" i="33"/>
  <c r="AD138" i="33"/>
  <c r="Z138" i="33"/>
  <c r="V138" i="33"/>
  <c r="R138" i="33"/>
  <c r="N138" i="33"/>
  <c r="P138" i="33" s="1"/>
  <c r="A138" i="33"/>
  <c r="H137" i="33"/>
  <c r="M137" i="33" s="1"/>
  <c r="B137" i="33"/>
  <c r="A137" i="33"/>
  <c r="H136" i="33"/>
  <c r="M136" i="33" s="1"/>
  <c r="D136" i="33"/>
  <c r="B136" i="33"/>
  <c r="A136" i="33"/>
  <c r="H135" i="33"/>
  <c r="M135" i="33" s="1"/>
  <c r="D135" i="33"/>
  <c r="B135" i="33"/>
  <c r="A135" i="33"/>
  <c r="H134" i="33"/>
  <c r="M134" i="33" s="1"/>
  <c r="D134" i="33"/>
  <c r="A134" i="33"/>
  <c r="B134" i="33" s="1"/>
  <c r="D133" i="33"/>
  <c r="A133" i="33"/>
  <c r="H133" i="33" s="1"/>
  <c r="D132" i="33"/>
  <c r="A132" i="33"/>
  <c r="H132" i="33" s="1"/>
  <c r="D131" i="33"/>
  <c r="A131" i="33"/>
  <c r="B131" i="33" s="1"/>
  <c r="D130" i="33"/>
  <c r="K130" i="33" s="1"/>
  <c r="A130" i="33"/>
  <c r="H129" i="33"/>
  <c r="D129" i="33"/>
  <c r="B129" i="33"/>
  <c r="A129" i="33"/>
  <c r="D128" i="33"/>
  <c r="A128" i="33"/>
  <c r="H128" i="33" s="1"/>
  <c r="M128" i="33" s="1"/>
  <c r="D127" i="33"/>
  <c r="A127" i="33"/>
  <c r="H127" i="33" s="1"/>
  <c r="M127" i="33" s="1"/>
  <c r="H126" i="33"/>
  <c r="D126" i="33"/>
  <c r="M126" i="33" s="1"/>
  <c r="B126" i="33"/>
  <c r="A126" i="33"/>
  <c r="H125" i="33"/>
  <c r="M125" i="33" s="1"/>
  <c r="D125" i="33"/>
  <c r="B125" i="33"/>
  <c r="A125" i="33"/>
  <c r="D124" i="33"/>
  <c r="A124" i="33"/>
  <c r="H124" i="33" s="1"/>
  <c r="D123" i="33"/>
  <c r="K123" i="33" s="1"/>
  <c r="A123" i="33"/>
  <c r="H123" i="33" s="1"/>
  <c r="AD122" i="33"/>
  <c r="Z122" i="33"/>
  <c r="V122" i="33"/>
  <c r="R122" i="33"/>
  <c r="N122" i="33"/>
  <c r="P122" i="33" s="1"/>
  <c r="A122" i="33"/>
  <c r="H121" i="33"/>
  <c r="M121" i="33" s="1"/>
  <c r="B121" i="33"/>
  <c r="A121" i="33"/>
  <c r="H120" i="33"/>
  <c r="M120" i="33" s="1"/>
  <c r="D120" i="33"/>
  <c r="B120" i="33"/>
  <c r="A120" i="33"/>
  <c r="M119" i="33"/>
  <c r="H119" i="33"/>
  <c r="D119" i="33"/>
  <c r="B119" i="33"/>
  <c r="A119" i="33"/>
  <c r="D118" i="33"/>
  <c r="A118" i="33"/>
  <c r="B118" i="33" s="1"/>
  <c r="D117" i="33"/>
  <c r="A117" i="33"/>
  <c r="B117" i="33" s="1"/>
  <c r="D116" i="33"/>
  <c r="A116" i="33"/>
  <c r="B116" i="33" s="1"/>
  <c r="H115" i="33"/>
  <c r="D115" i="33"/>
  <c r="B115" i="33"/>
  <c r="A115" i="33"/>
  <c r="K114" i="33"/>
  <c r="J114" i="33"/>
  <c r="D114" i="33"/>
  <c r="A114" i="33"/>
  <c r="D113" i="33"/>
  <c r="A113" i="33"/>
  <c r="H113" i="33" s="1"/>
  <c r="M113" i="33" s="1"/>
  <c r="D112" i="33"/>
  <c r="A112" i="33"/>
  <c r="B112" i="33" s="1"/>
  <c r="D111" i="33"/>
  <c r="A111" i="33"/>
  <c r="D110" i="33"/>
  <c r="A110" i="33"/>
  <c r="D109" i="33"/>
  <c r="A109" i="33"/>
  <c r="B109" i="33" s="1"/>
  <c r="H108" i="33"/>
  <c r="D108" i="33"/>
  <c r="A108" i="33"/>
  <c r="B108" i="33" s="1"/>
  <c r="D107" i="33"/>
  <c r="J107" i="33" s="1"/>
  <c r="A107" i="33"/>
  <c r="AD106" i="33"/>
  <c r="Z106" i="33"/>
  <c r="V106" i="33"/>
  <c r="R106" i="33"/>
  <c r="N106" i="33"/>
  <c r="P106" i="33" s="1"/>
  <c r="A106" i="33"/>
  <c r="H105" i="33"/>
  <c r="M105" i="33" s="1"/>
  <c r="B105" i="33"/>
  <c r="A105" i="33"/>
  <c r="H104" i="33"/>
  <c r="M104" i="33" s="1"/>
  <c r="D104" i="33"/>
  <c r="B104" i="33"/>
  <c r="A104" i="33"/>
  <c r="H103" i="33"/>
  <c r="M103" i="33" s="1"/>
  <c r="D103" i="33"/>
  <c r="B103" i="33"/>
  <c r="A103" i="33"/>
  <c r="H102" i="33"/>
  <c r="M102" i="33" s="1"/>
  <c r="D102" i="33"/>
  <c r="B102" i="33"/>
  <c r="A102" i="33"/>
  <c r="H101" i="33"/>
  <c r="M101" i="33" s="1"/>
  <c r="D101" i="33"/>
  <c r="B101" i="33"/>
  <c r="A101" i="33"/>
  <c r="D100" i="33"/>
  <c r="A100" i="33"/>
  <c r="B100" i="33" s="1"/>
  <c r="D99" i="33"/>
  <c r="B99" i="33"/>
  <c r="A99" i="33"/>
  <c r="H99" i="33" s="1"/>
  <c r="D98" i="33"/>
  <c r="A98" i="33"/>
  <c r="D97" i="33"/>
  <c r="A97" i="33"/>
  <c r="H97" i="33" s="1"/>
  <c r="D96" i="33"/>
  <c r="A96" i="33"/>
  <c r="B96" i="33" s="1"/>
  <c r="H95" i="33"/>
  <c r="D95" i="33"/>
  <c r="A95" i="33"/>
  <c r="B95" i="33" s="1"/>
  <c r="H94" i="33"/>
  <c r="D94" i="33"/>
  <c r="A94" i="33"/>
  <c r="B94" i="33" s="1"/>
  <c r="D93" i="33"/>
  <c r="A93" i="33"/>
  <c r="H93" i="33" s="1"/>
  <c r="M93" i="33" s="1"/>
  <c r="D92" i="33"/>
  <c r="A92" i="33"/>
  <c r="H92" i="33" s="1"/>
  <c r="M92" i="33" s="1"/>
  <c r="H91" i="33"/>
  <c r="D91" i="33"/>
  <c r="A91" i="33"/>
  <c r="B91" i="33" s="1"/>
  <c r="H90" i="33"/>
  <c r="D90" i="33"/>
  <c r="A90" i="33"/>
  <c r="B90" i="33" s="1"/>
  <c r="H89" i="33"/>
  <c r="M89" i="33" s="1"/>
  <c r="D89" i="33"/>
  <c r="B89" i="33"/>
  <c r="A89" i="33"/>
  <c r="D88" i="33"/>
  <c r="A88" i="33"/>
  <c r="H88" i="33" s="1"/>
  <c r="D87" i="33"/>
  <c r="A87" i="33"/>
  <c r="B87" i="33" s="1"/>
  <c r="H86" i="33"/>
  <c r="M86" i="33" s="1"/>
  <c r="D86" i="33"/>
  <c r="A86" i="33"/>
  <c r="B86" i="33" s="1"/>
  <c r="D85" i="33"/>
  <c r="A85" i="33"/>
  <c r="H85" i="33" s="1"/>
  <c r="D84" i="33"/>
  <c r="A84" i="33"/>
  <c r="D83" i="33"/>
  <c r="A83" i="33"/>
  <c r="D82" i="33"/>
  <c r="A82" i="33"/>
  <c r="H81" i="33"/>
  <c r="D81" i="33"/>
  <c r="A81" i="33"/>
  <c r="B81" i="33" s="1"/>
  <c r="H80" i="33"/>
  <c r="D80" i="33"/>
  <c r="A80" i="33"/>
  <c r="B80" i="33" s="1"/>
  <c r="K79" i="33"/>
  <c r="D79" i="33"/>
  <c r="J79" i="33" s="1"/>
  <c r="A79" i="33"/>
  <c r="H79" i="33" s="1"/>
  <c r="M79" i="33" s="1"/>
  <c r="H78" i="33"/>
  <c r="D78" i="33"/>
  <c r="K78" i="33" s="1"/>
  <c r="B78" i="33"/>
  <c r="A78" i="33"/>
  <c r="AD77" i="33"/>
  <c r="Z77" i="33"/>
  <c r="N77" i="33"/>
  <c r="P77" i="33" s="1"/>
  <c r="A77" i="33"/>
  <c r="H76" i="33"/>
  <c r="M76" i="33" s="1"/>
  <c r="B76" i="33"/>
  <c r="A76" i="33"/>
  <c r="H75" i="33"/>
  <c r="M75" i="33" s="1"/>
  <c r="D75" i="33"/>
  <c r="B75" i="33"/>
  <c r="A75" i="33"/>
  <c r="H74" i="33"/>
  <c r="M74" i="33" s="1"/>
  <c r="D74" i="33"/>
  <c r="B74" i="33"/>
  <c r="A74" i="33"/>
  <c r="H73" i="33"/>
  <c r="M73" i="33" s="1"/>
  <c r="D73" i="33"/>
  <c r="B73" i="33"/>
  <c r="A73" i="33"/>
  <c r="D72" i="33"/>
  <c r="A72" i="33"/>
  <c r="D71" i="33"/>
  <c r="A71" i="33"/>
  <c r="H70" i="33"/>
  <c r="D70" i="33"/>
  <c r="B70" i="33"/>
  <c r="A70" i="33"/>
  <c r="D69" i="33"/>
  <c r="A69" i="33"/>
  <c r="B69" i="33" s="1"/>
  <c r="D68" i="33"/>
  <c r="A68" i="33"/>
  <c r="B68" i="33" s="1"/>
  <c r="D67" i="33"/>
  <c r="A67" i="33"/>
  <c r="H67" i="33" s="1"/>
  <c r="D66" i="33"/>
  <c r="A66" i="33"/>
  <c r="H66" i="33" s="1"/>
  <c r="M66" i="33" s="1"/>
  <c r="D65" i="33"/>
  <c r="A65" i="33"/>
  <c r="H65" i="33" s="1"/>
  <c r="D64" i="33"/>
  <c r="A64" i="33"/>
  <c r="B64" i="33" s="1"/>
  <c r="D63" i="33"/>
  <c r="A63" i="33"/>
  <c r="B63" i="33" s="1"/>
  <c r="D62" i="33"/>
  <c r="A62" i="33"/>
  <c r="D61" i="33"/>
  <c r="A61" i="33"/>
  <c r="H61" i="33" s="1"/>
  <c r="M61" i="33" s="1"/>
  <c r="D60" i="33"/>
  <c r="A60" i="33"/>
  <c r="B60" i="33" s="1"/>
  <c r="D59" i="33"/>
  <c r="A59" i="33"/>
  <c r="B59" i="33" s="1"/>
  <c r="D58" i="33"/>
  <c r="A58" i="33"/>
  <c r="H58" i="33" s="1"/>
  <c r="M58" i="33" s="1"/>
  <c r="D57" i="33"/>
  <c r="A57" i="33"/>
  <c r="D56" i="33"/>
  <c r="A56" i="33"/>
  <c r="H56" i="33" s="1"/>
  <c r="M56" i="33" s="1"/>
  <c r="H55" i="33"/>
  <c r="M55" i="33" s="1"/>
  <c r="D55" i="33"/>
  <c r="A55" i="33"/>
  <c r="B55" i="33" s="1"/>
  <c r="D54" i="33"/>
  <c r="A54" i="33"/>
  <c r="H54" i="33" s="1"/>
  <c r="M54" i="33" s="1"/>
  <c r="D53" i="33"/>
  <c r="A53" i="33"/>
  <c r="H53" i="33" s="1"/>
  <c r="M53" i="33" s="1"/>
  <c r="D52" i="33"/>
  <c r="A52" i="33"/>
  <c r="H52" i="33" s="1"/>
  <c r="M52" i="33" s="1"/>
  <c r="D51" i="33"/>
  <c r="A51" i="33"/>
  <c r="H51" i="33" s="1"/>
  <c r="M51" i="33" s="1"/>
  <c r="H50" i="33"/>
  <c r="D50" i="33"/>
  <c r="A50" i="33"/>
  <c r="B50" i="33" s="1"/>
  <c r="D49" i="33"/>
  <c r="A49" i="33"/>
  <c r="B49" i="33" s="1"/>
  <c r="D48" i="33"/>
  <c r="A48" i="33"/>
  <c r="H48" i="33" s="1"/>
  <c r="M48" i="33" s="1"/>
  <c r="D47" i="33"/>
  <c r="K47" i="33" s="1"/>
  <c r="A47" i="33"/>
  <c r="B47" i="33" s="1"/>
  <c r="AD46" i="33"/>
  <c r="Z46" i="33"/>
  <c r="N46" i="33"/>
  <c r="P46" i="33" s="1"/>
  <c r="A46" i="33"/>
  <c r="H44" i="33"/>
  <c r="M44" i="33" s="1"/>
  <c r="B44" i="33"/>
  <c r="H43" i="33"/>
  <c r="M43" i="33" s="1"/>
  <c r="D43" i="33"/>
  <c r="B43" i="33"/>
  <c r="A43" i="33"/>
  <c r="D42" i="33"/>
  <c r="A42" i="33"/>
  <c r="B42" i="33" s="1"/>
  <c r="D41" i="33"/>
  <c r="A41" i="33"/>
  <c r="H41" i="33" s="1"/>
  <c r="M41" i="33" s="1"/>
  <c r="AD40" i="33"/>
  <c r="Z40" i="33"/>
  <c r="N40" i="33"/>
  <c r="P40" i="33" s="1"/>
  <c r="R40" i="33" s="1"/>
  <c r="A40" i="33"/>
  <c r="H36" i="33"/>
  <c r="M36" i="33" s="1"/>
  <c r="D36" i="33"/>
  <c r="B36" i="33"/>
  <c r="A36" i="33"/>
  <c r="AD35" i="33"/>
  <c r="P35" i="33"/>
  <c r="R35" i="33" s="1"/>
  <c r="H32" i="33"/>
  <c r="M32" i="33" s="1"/>
  <c r="D32" i="33"/>
  <c r="B32" i="33"/>
  <c r="A32" i="33"/>
  <c r="AD31" i="33"/>
  <c r="Z31" i="33"/>
  <c r="P31" i="33"/>
  <c r="V31" i="33" s="1"/>
  <c r="H28" i="33"/>
  <c r="M28" i="33" s="1"/>
  <c r="D28" i="33"/>
  <c r="B28" i="33"/>
  <c r="A28" i="33"/>
  <c r="P27" i="33"/>
  <c r="R27" i="33" s="1"/>
  <c r="H24" i="33"/>
  <c r="M24" i="33" s="1"/>
  <c r="D24" i="33"/>
  <c r="K24" i="33" s="1"/>
  <c r="B24" i="33"/>
  <c r="A24" i="33"/>
  <c r="P23" i="33"/>
  <c r="Z23" i="33" s="1"/>
  <c r="H20" i="33"/>
  <c r="M20" i="33" s="1"/>
  <c r="B20" i="33"/>
  <c r="D19" i="33"/>
  <c r="A19" i="33"/>
  <c r="H19" i="33" s="1"/>
  <c r="M19" i="33" s="1"/>
  <c r="D18" i="33"/>
  <c r="A18" i="33"/>
  <c r="H18" i="33" s="1"/>
  <c r="M18" i="33" s="1"/>
  <c r="D17" i="33"/>
  <c r="A17" i="33"/>
  <c r="B17" i="33" s="1"/>
  <c r="D16" i="33"/>
  <c r="K16" i="33" s="1"/>
  <c r="A16" i="33"/>
  <c r="H16" i="33" s="1"/>
  <c r="M16" i="33" s="1"/>
  <c r="P15" i="33"/>
  <c r="R15" i="33" s="1"/>
  <c r="A15" i="33"/>
  <c r="H13" i="33"/>
  <c r="M13" i="33" s="1"/>
  <c r="B13" i="33"/>
  <c r="D12" i="33"/>
  <c r="A12" i="33"/>
  <c r="B12" i="33" s="1"/>
  <c r="D11" i="33"/>
  <c r="M11" i="33" s="1"/>
  <c r="A11" i="33"/>
  <c r="B11" i="33" s="1"/>
  <c r="D10" i="33"/>
  <c r="A10" i="33"/>
  <c r="B10" i="33" s="1"/>
  <c r="H9" i="33"/>
  <c r="D9" i="33"/>
  <c r="B9" i="33"/>
  <c r="A9" i="33"/>
  <c r="D8" i="33"/>
  <c r="A8" i="33"/>
  <c r="H8" i="33" s="1"/>
  <c r="D7" i="33"/>
  <c r="B7" i="33"/>
  <c r="A7" i="33"/>
  <c r="H7" i="33" s="1"/>
  <c r="M7" i="33" s="1"/>
  <c r="D6" i="33"/>
  <c r="K6" i="33" s="1"/>
  <c r="A6" i="33"/>
  <c r="H6" i="33" s="1"/>
  <c r="M6" i="33" s="1"/>
  <c r="G1349" i="13"/>
  <c r="A1349" i="13"/>
  <c r="A643" i="13"/>
  <c r="G734" i="13"/>
  <c r="A734" i="13"/>
  <c r="A28" i="13"/>
  <c r="M198" i="36" l="1"/>
  <c r="M190" i="38"/>
  <c r="M16" i="38"/>
  <c r="M99" i="33"/>
  <c r="M141" i="38"/>
  <c r="M301" i="41"/>
  <c r="M195" i="35"/>
  <c r="M67" i="36"/>
  <c r="M201" i="35"/>
  <c r="M164" i="36"/>
  <c r="M305" i="36"/>
  <c r="M187" i="41"/>
  <c r="M69" i="35"/>
  <c r="M133" i="36"/>
  <c r="M261" i="36"/>
  <c r="M86" i="38"/>
  <c r="M205" i="38"/>
  <c r="M205" i="40"/>
  <c r="M241" i="40"/>
  <c r="M255" i="41"/>
  <c r="M222" i="35"/>
  <c r="M171" i="39"/>
  <c r="M289" i="39"/>
  <c r="M173" i="41"/>
  <c r="M168" i="35"/>
  <c r="M239" i="36"/>
  <c r="M304" i="37"/>
  <c r="M124" i="34"/>
  <c r="M10" i="36"/>
  <c r="M149" i="37"/>
  <c r="M291" i="34"/>
  <c r="M145" i="38"/>
  <c r="M223" i="39"/>
  <c r="M147" i="40"/>
  <c r="M300" i="34"/>
  <c r="M42" i="38"/>
  <c r="M96" i="38"/>
  <c r="M125" i="38"/>
  <c r="M118" i="40"/>
  <c r="M129" i="40"/>
  <c r="M249" i="36"/>
  <c r="M151" i="36"/>
  <c r="M158" i="33"/>
  <c r="M98" i="34"/>
  <c r="M287" i="34"/>
  <c r="M61" i="36"/>
  <c r="M233" i="37"/>
  <c r="M127" i="38"/>
  <c r="M189" i="35"/>
  <c r="M142" i="38"/>
  <c r="M305" i="38"/>
  <c r="M274" i="41"/>
  <c r="M117" i="40"/>
  <c r="M177" i="40"/>
  <c r="M241" i="41"/>
  <c r="M291" i="41"/>
  <c r="V254" i="34"/>
  <c r="R254" i="34"/>
  <c r="B233" i="34"/>
  <c r="B266" i="34"/>
  <c r="K283" i="34"/>
  <c r="B288" i="34"/>
  <c r="V312" i="34"/>
  <c r="J314" i="34"/>
  <c r="B318" i="34"/>
  <c r="B12" i="34"/>
  <c r="J48" i="34"/>
  <c r="H57" i="34"/>
  <c r="M57" i="34" s="1"/>
  <c r="H62" i="34"/>
  <c r="M62" i="34" s="1"/>
  <c r="H81" i="34"/>
  <c r="M81" i="34" s="1"/>
  <c r="H85" i="34"/>
  <c r="M85" i="34" s="1"/>
  <c r="H89" i="34"/>
  <c r="M89" i="34" s="1"/>
  <c r="B116" i="34"/>
  <c r="B123" i="34"/>
  <c r="H172" i="34"/>
  <c r="M172" i="34" s="1"/>
  <c r="B178" i="34"/>
  <c r="B197" i="34"/>
  <c r="B307" i="34"/>
  <c r="H220" i="34"/>
  <c r="M220" i="34" s="1"/>
  <c r="H261" i="34"/>
  <c r="M261" i="34" s="1"/>
  <c r="H328" i="34"/>
  <c r="M328" i="34" s="1"/>
  <c r="B229" i="34"/>
  <c r="H240" i="34"/>
  <c r="M240" i="34" s="1"/>
  <c r="R297" i="34"/>
  <c r="H107" i="34"/>
  <c r="M107" i="34" s="1"/>
  <c r="B146" i="34"/>
  <c r="B202" i="34"/>
  <c r="H164" i="34"/>
  <c r="M164" i="34" s="1"/>
  <c r="V77" i="34"/>
  <c r="B99" i="34"/>
  <c r="M205" i="34"/>
  <c r="B245" i="34"/>
  <c r="M260" i="34"/>
  <c r="M314" i="34"/>
  <c r="H18" i="34"/>
  <c r="M18" i="34" s="1"/>
  <c r="B53" i="34"/>
  <c r="H111" i="34"/>
  <c r="M111" i="34" s="1"/>
  <c r="H133" i="34"/>
  <c r="M133" i="34" s="1"/>
  <c r="M64" i="34"/>
  <c r="K78" i="34"/>
  <c r="B108" i="34"/>
  <c r="B113" i="34"/>
  <c r="M160" i="34"/>
  <c r="H216" i="34"/>
  <c r="M216" i="34" s="1"/>
  <c r="B258" i="34"/>
  <c r="M262" i="34"/>
  <c r="B267" i="34"/>
  <c r="H271" i="34"/>
  <c r="M271" i="34" s="1"/>
  <c r="B285" i="34"/>
  <c r="B289" i="34"/>
  <c r="B293" i="34"/>
  <c r="B313" i="34"/>
  <c r="M315" i="34"/>
  <c r="H145" i="34"/>
  <c r="M145" i="34" s="1"/>
  <c r="H150" i="34"/>
  <c r="M150" i="34" s="1"/>
  <c r="H158" i="34"/>
  <c r="M158" i="34" s="1"/>
  <c r="J185" i="34"/>
  <c r="H191" i="34"/>
  <c r="M191" i="34" s="1"/>
  <c r="M267" i="34"/>
  <c r="B9" i="34"/>
  <c r="M50" i="34"/>
  <c r="M65" i="34"/>
  <c r="B71" i="34"/>
  <c r="M79" i="34"/>
  <c r="B97" i="34"/>
  <c r="Z325" i="34"/>
  <c r="H329" i="34"/>
  <c r="M329" i="34" s="1"/>
  <c r="B304" i="34"/>
  <c r="J313" i="34"/>
  <c r="B316" i="34"/>
  <c r="AD325" i="34"/>
  <c r="B94" i="34"/>
  <c r="H41" i="34"/>
  <c r="M41" i="34" s="1"/>
  <c r="J79" i="34"/>
  <c r="H161" i="34"/>
  <c r="M161" i="34" s="1"/>
  <c r="M222" i="34"/>
  <c r="M286" i="34"/>
  <c r="V35" i="34"/>
  <c r="B66" i="34"/>
  <c r="H114" i="34"/>
  <c r="M114" i="34" s="1"/>
  <c r="H166" i="34"/>
  <c r="M166" i="34" s="1"/>
  <c r="H184" i="34"/>
  <c r="M184" i="34" s="1"/>
  <c r="M200" i="34"/>
  <c r="B282" i="34"/>
  <c r="H286" i="34"/>
  <c r="H290" i="34"/>
  <c r="M290" i="34" s="1"/>
  <c r="H294" i="34"/>
  <c r="M294" i="34" s="1"/>
  <c r="M176" i="34"/>
  <c r="M42" i="34"/>
  <c r="M56" i="34"/>
  <c r="M67" i="34"/>
  <c r="M127" i="34"/>
  <c r="B287" i="34"/>
  <c r="B291" i="34"/>
  <c r="B317" i="34"/>
  <c r="B327" i="34"/>
  <c r="H49" i="33"/>
  <c r="M49" i="33" s="1"/>
  <c r="H231" i="33"/>
  <c r="M231" i="33" s="1"/>
  <c r="H264" i="33"/>
  <c r="H60" i="33"/>
  <c r="M60" i="33" s="1"/>
  <c r="H68" i="33"/>
  <c r="M68" i="33" s="1"/>
  <c r="J16" i="33"/>
  <c r="H12" i="33"/>
  <c r="M12" i="33" s="1"/>
  <c r="H59" i="33"/>
  <c r="M59" i="33" s="1"/>
  <c r="M65" i="33"/>
  <c r="B158" i="33"/>
  <c r="H217" i="33"/>
  <c r="M217" i="33" s="1"/>
  <c r="H227" i="33"/>
  <c r="M227" i="33" s="1"/>
  <c r="H244" i="33"/>
  <c r="M244" i="33" s="1"/>
  <c r="H248" i="33"/>
  <c r="M248" i="33" s="1"/>
  <c r="H260" i="33"/>
  <c r="M260" i="33" s="1"/>
  <c r="H269" i="33"/>
  <c r="M269" i="33" s="1"/>
  <c r="M284" i="33"/>
  <c r="M218" i="33"/>
  <c r="M270" i="33"/>
  <c r="M9" i="33"/>
  <c r="J47" i="33"/>
  <c r="B56" i="33"/>
  <c r="M70" i="33"/>
  <c r="M78" i="33"/>
  <c r="B159" i="33"/>
  <c r="M173" i="33"/>
  <c r="B196" i="33"/>
  <c r="V211" i="33"/>
  <c r="H228" i="33"/>
  <c r="M228" i="33" s="1"/>
  <c r="M233" i="33"/>
  <c r="H245" i="33"/>
  <c r="M245" i="33" s="1"/>
  <c r="B285" i="33"/>
  <c r="M300" i="33"/>
  <c r="H316" i="33"/>
  <c r="M316" i="33" s="1"/>
  <c r="M305" i="33"/>
  <c r="M327" i="33"/>
  <c r="V15" i="33"/>
  <c r="B53" i="33"/>
  <c r="B67" i="33"/>
  <c r="M115" i="33"/>
  <c r="B123" i="33"/>
  <c r="H174" i="33"/>
  <c r="M174" i="33" s="1"/>
  <c r="B220" i="33"/>
  <c r="H229" i="33"/>
  <c r="M229" i="33" s="1"/>
  <c r="M271" i="33"/>
  <c r="H10" i="33"/>
  <c r="M10" i="33" s="1"/>
  <c r="H258" i="33"/>
  <c r="M258" i="33" s="1"/>
  <c r="B267" i="33"/>
  <c r="K282" i="33"/>
  <c r="H291" i="33"/>
  <c r="M291" i="33" s="1"/>
  <c r="H301" i="33"/>
  <c r="M301" i="33" s="1"/>
  <c r="B328" i="33"/>
  <c r="H275" i="33"/>
  <c r="M275" i="33" s="1"/>
  <c r="B128" i="33"/>
  <c r="B132" i="33"/>
  <c r="J139" i="33"/>
  <c r="H147" i="33"/>
  <c r="M147" i="33" s="1"/>
  <c r="H169" i="33"/>
  <c r="M169" i="33" s="1"/>
  <c r="H215" i="33"/>
  <c r="M215" i="33" s="1"/>
  <c r="AD15" i="33"/>
  <c r="B19" i="33"/>
  <c r="M88" i="33"/>
  <c r="K107" i="33"/>
  <c r="M124" i="33"/>
  <c r="M132" i="33"/>
  <c r="M156" i="33"/>
  <c r="H160" i="33"/>
  <c r="M160" i="33" s="1"/>
  <c r="H188" i="33"/>
  <c r="M188" i="33" s="1"/>
  <c r="H203" i="33"/>
  <c r="M203" i="33" s="1"/>
  <c r="H212" i="33"/>
  <c r="M212" i="33" s="1"/>
  <c r="B226" i="33"/>
  <c r="B243" i="33"/>
  <c r="B247" i="33"/>
  <c r="B287" i="33"/>
  <c r="B318" i="33"/>
  <c r="B66" i="33"/>
  <c r="M150" i="33"/>
  <c r="J24" i="33"/>
  <c r="H246" i="33"/>
  <c r="M246" i="33" s="1"/>
  <c r="Z15" i="33"/>
  <c r="B79" i="33"/>
  <c r="H100" i="33"/>
  <c r="M100" i="33" s="1"/>
  <c r="H112" i="33"/>
  <c r="M112" i="33" s="1"/>
  <c r="H96" i="33"/>
  <c r="M96" i="33" s="1"/>
  <c r="H166" i="33"/>
  <c r="M166" i="33" s="1"/>
  <c r="J212" i="33"/>
  <c r="H272" i="33"/>
  <c r="M272" i="33" s="1"/>
  <c r="M80" i="33"/>
  <c r="B168" i="33"/>
  <c r="H317" i="33"/>
  <c r="M317" i="33" s="1"/>
  <c r="H87" i="33"/>
  <c r="M87" i="33" s="1"/>
  <c r="H116" i="33"/>
  <c r="M116" i="33" s="1"/>
  <c r="B16" i="33"/>
  <c r="B54" i="33"/>
  <c r="B93" i="33"/>
  <c r="M97" i="33"/>
  <c r="B113" i="33"/>
  <c r="B133" i="33"/>
  <c r="J156" i="33"/>
  <c r="B221" i="33"/>
  <c r="B255" i="33"/>
  <c r="M259" i="33"/>
  <c r="M292" i="33"/>
  <c r="M302" i="33"/>
  <c r="B52" i="33"/>
  <c r="M94" i="33"/>
  <c r="H17" i="33"/>
  <c r="M17" i="33" s="1"/>
  <c r="H42" i="33"/>
  <c r="M42" i="33" s="1"/>
  <c r="J78" i="33"/>
  <c r="H131" i="33"/>
  <c r="M131" i="33" s="1"/>
  <c r="H214" i="33"/>
  <c r="M214" i="33" s="1"/>
  <c r="M81" i="33"/>
  <c r="M91" i="33"/>
  <c r="M202" i="33"/>
  <c r="H176" i="33"/>
  <c r="M176" i="33" s="1"/>
  <c r="H268" i="33"/>
  <c r="M268" i="33" s="1"/>
  <c r="M90" i="33"/>
  <c r="H290" i="33"/>
  <c r="M290" i="33" s="1"/>
  <c r="M95" i="33"/>
  <c r="M192" i="33"/>
  <c r="H140" i="33"/>
  <c r="M140" i="33" s="1"/>
  <c r="M8" i="33"/>
  <c r="M50" i="33"/>
  <c r="M85" i="33"/>
  <c r="M190" i="33"/>
  <c r="M293" i="33"/>
  <c r="V183" i="41"/>
  <c r="R183" i="41"/>
  <c r="V155" i="41"/>
  <c r="R155" i="41"/>
  <c r="V40" i="41"/>
  <c r="R40" i="41"/>
  <c r="B90" i="41"/>
  <c r="H90" i="41"/>
  <c r="M90" i="41" s="1"/>
  <c r="H307" i="41"/>
  <c r="M307" i="41" s="1"/>
  <c r="B307" i="41"/>
  <c r="K313" i="41"/>
  <c r="J313" i="41"/>
  <c r="H60" i="41"/>
  <c r="M60" i="41" s="1"/>
  <c r="B60" i="41"/>
  <c r="B64" i="41"/>
  <c r="B72" i="41"/>
  <c r="H83" i="41"/>
  <c r="M83" i="41" s="1"/>
  <c r="B83" i="41"/>
  <c r="B144" i="41"/>
  <c r="B231" i="41"/>
  <c r="M19" i="41"/>
  <c r="B87" i="41"/>
  <c r="H130" i="41"/>
  <c r="M130" i="41" s="1"/>
  <c r="B130" i="41"/>
  <c r="M175" i="41"/>
  <c r="H213" i="41"/>
  <c r="M213" i="41" s="1"/>
  <c r="M290" i="41"/>
  <c r="H79" i="41"/>
  <c r="M79" i="41" s="1"/>
  <c r="B79" i="41"/>
  <c r="H10" i="41"/>
  <c r="M10" i="41" s="1"/>
  <c r="H68" i="41"/>
  <c r="M68" i="41" s="1"/>
  <c r="H176" i="41"/>
  <c r="M176" i="41" s="1"/>
  <c r="B176" i="41"/>
  <c r="K184" i="41"/>
  <c r="J184" i="41"/>
  <c r="H247" i="41"/>
  <c r="M247" i="41" s="1"/>
  <c r="B247" i="41"/>
  <c r="B282" i="41"/>
  <c r="H222" i="41"/>
  <c r="M222" i="41" s="1"/>
  <c r="B222" i="41"/>
  <c r="B95" i="41"/>
  <c r="K298" i="41"/>
  <c r="J298" i="41"/>
  <c r="M298" i="41"/>
  <c r="H53" i="41"/>
  <c r="M53" i="41" s="1"/>
  <c r="B53" i="41"/>
  <c r="M107" i="41"/>
  <c r="K123" i="41"/>
  <c r="J123" i="41"/>
  <c r="B131" i="41"/>
  <c r="H215" i="41"/>
  <c r="M215" i="41" s="1"/>
  <c r="B215" i="41"/>
  <c r="B12" i="41"/>
  <c r="B47" i="41"/>
  <c r="H47" i="41"/>
  <c r="M47" i="41" s="1"/>
  <c r="H58" i="41"/>
  <c r="M58" i="41" s="1"/>
  <c r="V77" i="41"/>
  <c r="H97" i="41"/>
  <c r="M97" i="41" s="1"/>
  <c r="B97" i="41"/>
  <c r="H146" i="41"/>
  <c r="M146" i="41" s="1"/>
  <c r="B146" i="41"/>
  <c r="H150" i="41"/>
  <c r="M150" i="41" s="1"/>
  <c r="B150" i="41"/>
  <c r="M185" i="41"/>
  <c r="M267" i="41"/>
  <c r="M288" i="41"/>
  <c r="K157" i="41"/>
  <c r="J157" i="41"/>
  <c r="H202" i="41"/>
  <c r="M202" i="41" s="1"/>
  <c r="B202" i="41"/>
  <c r="K283" i="41"/>
  <c r="J283" i="41"/>
  <c r="M283" i="41"/>
  <c r="H305" i="41"/>
  <c r="M305" i="41" s="1"/>
  <c r="B305" i="41"/>
  <c r="V312" i="41"/>
  <c r="R312" i="41"/>
  <c r="H320" i="41"/>
  <c r="M320" i="41" s="1"/>
  <c r="B320" i="41"/>
  <c r="H149" i="41"/>
  <c r="M149" i="41" s="1"/>
  <c r="B149" i="41"/>
  <c r="H248" i="41"/>
  <c r="M248" i="41" s="1"/>
  <c r="B248" i="41"/>
  <c r="M61" i="41"/>
  <c r="M65" i="41"/>
  <c r="K107" i="41"/>
  <c r="J107" i="41"/>
  <c r="M115" i="41"/>
  <c r="B134" i="41"/>
  <c r="B141" i="41"/>
  <c r="K156" i="41"/>
  <c r="M156" i="41"/>
  <c r="J156" i="41"/>
  <c r="M172" i="41"/>
  <c r="B80" i="41"/>
  <c r="M168" i="41"/>
  <c r="K185" i="41"/>
  <c r="J185" i="41"/>
  <c r="B117" i="41"/>
  <c r="H117" i="41"/>
  <c r="M117" i="41" s="1"/>
  <c r="V297" i="41"/>
  <c r="R297" i="41"/>
  <c r="H9" i="41"/>
  <c r="M9" i="41" s="1"/>
  <c r="B9" i="41"/>
  <c r="M18" i="41"/>
  <c r="B55" i="41"/>
  <c r="B71" i="41"/>
  <c r="H78" i="41"/>
  <c r="M78" i="41" s="1"/>
  <c r="B78" i="41"/>
  <c r="M93" i="41"/>
  <c r="B128" i="41"/>
  <c r="H174" i="41"/>
  <c r="M174" i="41" s="1"/>
  <c r="B174" i="41"/>
  <c r="H212" i="41"/>
  <c r="M212" i="41" s="1"/>
  <c r="B212" i="41"/>
  <c r="B18" i="41"/>
  <c r="H48" i="41"/>
  <c r="M48" i="41" s="1"/>
  <c r="B48" i="41"/>
  <c r="B63" i="41"/>
  <c r="H63" i="41"/>
  <c r="M63" i="41" s="1"/>
  <c r="H82" i="41"/>
  <c r="M82" i="41" s="1"/>
  <c r="B82" i="41"/>
  <c r="B109" i="41"/>
  <c r="H109" i="41"/>
  <c r="M109" i="41" s="1"/>
  <c r="M162" i="41"/>
  <c r="H170" i="41"/>
  <c r="M170" i="41" s="1"/>
  <c r="H193" i="41"/>
  <c r="M193" i="41" s="1"/>
  <c r="H196" i="41"/>
  <c r="M196" i="41" s="1"/>
  <c r="M229" i="41"/>
  <c r="J255" i="41"/>
  <c r="H265" i="41"/>
  <c r="M265" i="41" s="1"/>
  <c r="M269" i="41"/>
  <c r="H299" i="41"/>
  <c r="M299" i="41" s="1"/>
  <c r="M303" i="41"/>
  <c r="J314" i="41"/>
  <c r="M327" i="41"/>
  <c r="H70" i="41"/>
  <c r="M70" i="41" s="1"/>
  <c r="B70" i="41"/>
  <c r="M88" i="41"/>
  <c r="K139" i="41"/>
  <c r="J139" i="41"/>
  <c r="M123" i="41"/>
  <c r="M239" i="41"/>
  <c r="B219" i="41"/>
  <c r="M243" i="41"/>
  <c r="B259" i="41"/>
  <c r="B266" i="41"/>
  <c r="B50" i="41"/>
  <c r="B57" i="41"/>
  <c r="B143" i="41"/>
  <c r="B171" i="41"/>
  <c r="B178" i="41"/>
  <c r="J6" i="41"/>
  <c r="K114" i="41"/>
  <c r="M118" i="41"/>
  <c r="H191" i="41"/>
  <c r="M191" i="41" s="1"/>
  <c r="B191" i="41"/>
  <c r="B284" i="41"/>
  <c r="H287" i="41"/>
  <c r="M287" i="41" s="1"/>
  <c r="H205" i="41"/>
  <c r="M205" i="41" s="1"/>
  <c r="B205" i="41"/>
  <c r="Z281" i="41"/>
  <c r="V281" i="41"/>
  <c r="R281" i="41"/>
  <c r="M199" i="41"/>
  <c r="H217" i="41"/>
  <c r="M217" i="41" s="1"/>
  <c r="B217" i="41"/>
  <c r="M232" i="41"/>
  <c r="V238" i="41"/>
  <c r="R238" i="41"/>
  <c r="H261" i="41"/>
  <c r="M261" i="41" s="1"/>
  <c r="B261" i="41"/>
  <c r="H163" i="41"/>
  <c r="M163" i="41" s="1"/>
  <c r="B163" i="41"/>
  <c r="R31" i="41"/>
  <c r="V46" i="41"/>
  <c r="M91" i="41"/>
  <c r="B94" i="41"/>
  <c r="M110" i="41"/>
  <c r="B113" i="41"/>
  <c r="H129" i="41"/>
  <c r="M129" i="41" s="1"/>
  <c r="B129" i="41"/>
  <c r="M189" i="41"/>
  <c r="B203" i="41"/>
  <c r="B228" i="41"/>
  <c r="B242" i="41"/>
  <c r="B302" i="41"/>
  <c r="B306" i="41"/>
  <c r="H330" i="41"/>
  <c r="M330" i="41" s="1"/>
  <c r="B330" i="41"/>
  <c r="V31" i="41"/>
  <c r="H56" i="41"/>
  <c r="M56" i="41" s="1"/>
  <c r="B56" i="41"/>
  <c r="B91" i="41"/>
  <c r="B98" i="41"/>
  <c r="B110" i="41"/>
  <c r="H142" i="41"/>
  <c r="M142" i="41" s="1"/>
  <c r="B142" i="41"/>
  <c r="H177" i="41"/>
  <c r="M177" i="41" s="1"/>
  <c r="B177" i="41"/>
  <c r="B214" i="41"/>
  <c r="B218" i="41"/>
  <c r="H221" i="41"/>
  <c r="M221" i="41" s="1"/>
  <c r="M225" i="41"/>
  <c r="B246" i="41"/>
  <c r="B272" i="41"/>
  <c r="R15" i="41"/>
  <c r="R27" i="41"/>
  <c r="B55" i="40"/>
  <c r="R77" i="40"/>
  <c r="B51" i="40"/>
  <c r="V40" i="40"/>
  <c r="R40" i="40"/>
  <c r="B59" i="40"/>
  <c r="AD27" i="40"/>
  <c r="V27" i="40"/>
  <c r="Z27" i="40"/>
  <c r="B115" i="40"/>
  <c r="H115" i="40"/>
  <c r="M115" i="40" s="1"/>
  <c r="B18" i="40"/>
  <c r="R15" i="40"/>
  <c r="R27" i="40"/>
  <c r="V15" i="40"/>
  <c r="H19" i="40"/>
  <c r="M19" i="40" s="1"/>
  <c r="B19" i="40"/>
  <c r="M63" i="40"/>
  <c r="B157" i="40"/>
  <c r="H41" i="40"/>
  <c r="M41" i="40" s="1"/>
  <c r="B41" i="40"/>
  <c r="H56" i="40"/>
  <c r="M56" i="40" s="1"/>
  <c r="B56" i="40"/>
  <c r="H99" i="40"/>
  <c r="M99" i="40" s="1"/>
  <c r="B99" i="40"/>
  <c r="B111" i="40"/>
  <c r="H10" i="40"/>
  <c r="M10" i="40" s="1"/>
  <c r="Z15" i="40"/>
  <c r="K48" i="40"/>
  <c r="J48" i="40"/>
  <c r="M91" i="40"/>
  <c r="M107" i="40"/>
  <c r="H108" i="40"/>
  <c r="M108" i="40" s="1"/>
  <c r="B108" i="40"/>
  <c r="H185" i="40"/>
  <c r="M185" i="40" s="1"/>
  <c r="B185" i="40"/>
  <c r="K255" i="40"/>
  <c r="J255" i="40"/>
  <c r="B259" i="40"/>
  <c r="H259" i="40"/>
  <c r="M259" i="40" s="1"/>
  <c r="B132" i="40"/>
  <c r="H288" i="40"/>
  <c r="M288" i="40" s="1"/>
  <c r="B288" i="40"/>
  <c r="V297" i="40"/>
  <c r="R297" i="40"/>
  <c r="V312" i="40"/>
  <c r="R312" i="40"/>
  <c r="M125" i="40"/>
  <c r="B260" i="40"/>
  <c r="Z281" i="40"/>
  <c r="R281" i="40"/>
  <c r="M162" i="40"/>
  <c r="M190" i="40"/>
  <c r="B289" i="40"/>
  <c r="H289" i="40"/>
  <c r="M289" i="40" s="1"/>
  <c r="B162" i="40"/>
  <c r="B166" i="40"/>
  <c r="B190" i="40"/>
  <c r="B194" i="40"/>
  <c r="AD281" i="40"/>
  <c r="B293" i="40"/>
  <c r="M301" i="40"/>
  <c r="B313" i="40"/>
  <c r="H313" i="40"/>
  <c r="M313" i="40" s="1"/>
  <c r="H307" i="40"/>
  <c r="M307" i="40" s="1"/>
  <c r="B307" i="40"/>
  <c r="K313" i="40"/>
  <c r="J313" i="40"/>
  <c r="AD23" i="40"/>
  <c r="V23" i="40"/>
  <c r="Z23" i="40"/>
  <c r="M78" i="40"/>
  <c r="M89" i="40"/>
  <c r="H140" i="40"/>
  <c r="M140" i="40" s="1"/>
  <c r="B140" i="40"/>
  <c r="B144" i="40"/>
  <c r="V155" i="40"/>
  <c r="R155" i="40"/>
  <c r="V183" i="40"/>
  <c r="R183" i="40"/>
  <c r="B65" i="40"/>
  <c r="B69" i="40"/>
  <c r="K78" i="40"/>
  <c r="B82" i="40"/>
  <c r="B127" i="40"/>
  <c r="H127" i="40"/>
  <c r="M127" i="40" s="1"/>
  <c r="M141" i="40"/>
  <c r="B148" i="40"/>
  <c r="H148" i="40"/>
  <c r="M148" i="40" s="1"/>
  <c r="B175" i="40"/>
  <c r="H175" i="40"/>
  <c r="M175" i="40" s="1"/>
  <c r="H203" i="40"/>
  <c r="M203" i="40" s="1"/>
  <c r="B203" i="40"/>
  <c r="B223" i="40"/>
  <c r="B247" i="40"/>
  <c r="R254" i="40"/>
  <c r="B303" i="40"/>
  <c r="H303" i="40"/>
  <c r="M303" i="40" s="1"/>
  <c r="H215" i="40"/>
  <c r="M215" i="40" s="1"/>
  <c r="B215" i="40"/>
  <c r="H239" i="40"/>
  <c r="M239" i="40" s="1"/>
  <c r="B239" i="40"/>
  <c r="H266" i="40"/>
  <c r="M266" i="40" s="1"/>
  <c r="B266" i="40"/>
  <c r="M329" i="40"/>
  <c r="M220" i="40"/>
  <c r="M244" i="40"/>
  <c r="M255" i="40"/>
  <c r="H95" i="40"/>
  <c r="M95" i="40" s="1"/>
  <c r="B95" i="40"/>
  <c r="H139" i="40"/>
  <c r="M139" i="40" s="1"/>
  <c r="B139" i="40"/>
  <c r="H161" i="40"/>
  <c r="M161" i="40" s="1"/>
  <c r="B161" i="40"/>
  <c r="B165" i="40"/>
  <c r="B169" i="40"/>
  <c r="H189" i="40"/>
  <c r="M189" i="40" s="1"/>
  <c r="B189" i="40"/>
  <c r="B193" i="40"/>
  <c r="B197" i="40"/>
  <c r="B229" i="40"/>
  <c r="H229" i="40"/>
  <c r="M229" i="40" s="1"/>
  <c r="R46" i="40"/>
  <c r="B92" i="40"/>
  <c r="B96" i="40"/>
  <c r="B42" i="40"/>
  <c r="B68" i="40"/>
  <c r="H68" i="40"/>
  <c r="M68" i="40" s="1"/>
  <c r="B72" i="40"/>
  <c r="H81" i="40"/>
  <c r="M81" i="40" s="1"/>
  <c r="B81" i="40"/>
  <c r="B85" i="40"/>
  <c r="B100" i="40"/>
  <c r="B123" i="40"/>
  <c r="M133" i="40"/>
  <c r="H222" i="40"/>
  <c r="M222" i="40" s="1"/>
  <c r="B222" i="40"/>
  <c r="B246" i="40"/>
  <c r="H246" i="40"/>
  <c r="M246" i="40" s="1"/>
  <c r="V31" i="40"/>
  <c r="R31" i="40"/>
  <c r="B6" i="40"/>
  <c r="Z31" i="40"/>
  <c r="H54" i="40"/>
  <c r="M54" i="40" s="1"/>
  <c r="B54" i="40"/>
  <c r="H114" i="40"/>
  <c r="M114" i="40" s="1"/>
  <c r="B114" i="40"/>
  <c r="K6" i="40"/>
  <c r="J6" i="40"/>
  <c r="K24" i="40"/>
  <c r="J24" i="40"/>
  <c r="AD31" i="40"/>
  <c r="M47" i="40"/>
  <c r="M62" i="40"/>
  <c r="B107" i="40"/>
  <c r="B156" i="40"/>
  <c r="M159" i="40"/>
  <c r="H232" i="40"/>
  <c r="M232" i="40" s="1"/>
  <c r="B232" i="40"/>
  <c r="B149" i="40"/>
  <c r="H168" i="40"/>
  <c r="M168" i="40" s="1"/>
  <c r="B168" i="40"/>
  <c r="B176" i="40"/>
  <c r="H196" i="40"/>
  <c r="M196" i="40" s="1"/>
  <c r="B196" i="40"/>
  <c r="B204" i="40"/>
  <c r="M216" i="40"/>
  <c r="M240" i="40"/>
  <c r="B267" i="40"/>
  <c r="H267" i="40"/>
  <c r="M267" i="40" s="1"/>
  <c r="B172" i="40"/>
  <c r="B200" i="40"/>
  <c r="B216" i="40"/>
  <c r="M233" i="40"/>
  <c r="B240" i="40"/>
  <c r="M271" i="40"/>
  <c r="H315" i="40"/>
  <c r="M315" i="40" s="1"/>
  <c r="B57" i="40"/>
  <c r="B71" i="40"/>
  <c r="B84" i="40"/>
  <c r="B98" i="40"/>
  <c r="B130" i="40"/>
  <c r="B143" i="40"/>
  <c r="B151" i="40"/>
  <c r="B164" i="40"/>
  <c r="B178" i="40"/>
  <c r="B192" i="40"/>
  <c r="B218" i="40"/>
  <c r="B249" i="40"/>
  <c r="B262" i="40"/>
  <c r="B282" i="40"/>
  <c r="B284" i="40"/>
  <c r="B292" i="40"/>
  <c r="B306" i="40"/>
  <c r="J156" i="40"/>
  <c r="J184" i="40"/>
  <c r="R238" i="40"/>
  <c r="J298" i="40"/>
  <c r="B269" i="40"/>
  <c r="B283" i="40"/>
  <c r="B291" i="40"/>
  <c r="J314" i="40"/>
  <c r="B317" i="40"/>
  <c r="B327" i="40"/>
  <c r="J299" i="40"/>
  <c r="V40" i="39"/>
  <c r="R40" i="39"/>
  <c r="J6" i="39"/>
  <c r="K6" i="39"/>
  <c r="M66" i="39"/>
  <c r="H157" i="39"/>
  <c r="M157" i="39" s="1"/>
  <c r="B157" i="39"/>
  <c r="H53" i="39"/>
  <c r="M53" i="39" s="1"/>
  <c r="B53" i="39"/>
  <c r="H167" i="39"/>
  <c r="M167" i="39" s="1"/>
  <c r="B167" i="39"/>
  <c r="H115" i="39"/>
  <c r="M115" i="39" s="1"/>
  <c r="B115" i="39"/>
  <c r="M108" i="39"/>
  <c r="K123" i="39"/>
  <c r="J123" i="39"/>
  <c r="V155" i="39"/>
  <c r="R155" i="39"/>
  <c r="H9" i="39"/>
  <c r="M9" i="39" s="1"/>
  <c r="B9" i="39"/>
  <c r="H147" i="39"/>
  <c r="M147" i="39" s="1"/>
  <c r="B147" i="39"/>
  <c r="M159" i="39"/>
  <c r="V312" i="39"/>
  <c r="R312" i="39"/>
  <c r="H56" i="39"/>
  <c r="M56" i="39" s="1"/>
  <c r="B56" i="39"/>
  <c r="M85" i="39"/>
  <c r="H160" i="39"/>
  <c r="M160" i="39" s="1"/>
  <c r="B160" i="39"/>
  <c r="V183" i="39"/>
  <c r="R183" i="39"/>
  <c r="H177" i="39"/>
  <c r="M177" i="39" s="1"/>
  <c r="B177" i="39"/>
  <c r="K184" i="39"/>
  <c r="J184" i="39"/>
  <c r="H191" i="39"/>
  <c r="M191" i="39" s="1"/>
  <c r="B191" i="39"/>
  <c r="H231" i="39"/>
  <c r="M231" i="39" s="1"/>
  <c r="B231" i="39"/>
  <c r="V238" i="39"/>
  <c r="R238" i="39"/>
  <c r="H263" i="39"/>
  <c r="M263" i="39" s="1"/>
  <c r="H78" i="39"/>
  <c r="M78" i="39" s="1"/>
  <c r="M95" i="39"/>
  <c r="K114" i="39"/>
  <c r="J114" i="39"/>
  <c r="H123" i="39"/>
  <c r="M123" i="39" s="1"/>
  <c r="H126" i="39"/>
  <c r="M126" i="39" s="1"/>
  <c r="K139" i="39"/>
  <c r="H150" i="39"/>
  <c r="M150" i="39" s="1"/>
  <c r="B150" i="39"/>
  <c r="K156" i="39"/>
  <c r="J156" i="39"/>
  <c r="H163" i="39"/>
  <c r="M163" i="39" s="1"/>
  <c r="B163" i="39"/>
  <c r="H195" i="39"/>
  <c r="M195" i="39" s="1"/>
  <c r="B195" i="39"/>
  <c r="H212" i="39"/>
  <c r="M212" i="39" s="1"/>
  <c r="B212" i="39"/>
  <c r="H287" i="39"/>
  <c r="M287" i="39" s="1"/>
  <c r="B287" i="39"/>
  <c r="B95" i="39"/>
  <c r="M127" i="39"/>
  <c r="M140" i="39"/>
  <c r="M156" i="39"/>
  <c r="B199" i="39"/>
  <c r="M219" i="39"/>
  <c r="M232" i="39"/>
  <c r="B291" i="39"/>
  <c r="K298" i="39"/>
  <c r="J298" i="39"/>
  <c r="H302" i="39"/>
  <c r="M302" i="39" s="1"/>
  <c r="B302" i="39"/>
  <c r="B306" i="39"/>
  <c r="M318" i="39"/>
  <c r="B327" i="39"/>
  <c r="H272" i="39"/>
  <c r="M272" i="39" s="1"/>
  <c r="B272" i="39"/>
  <c r="M111" i="39"/>
  <c r="B178" i="39"/>
  <c r="B192" i="39"/>
  <c r="M196" i="39"/>
  <c r="B239" i="39"/>
  <c r="R254" i="39"/>
  <c r="B284" i="39"/>
  <c r="M288" i="39"/>
  <c r="H228" i="39"/>
  <c r="M228" i="39" s="1"/>
  <c r="B228" i="39"/>
  <c r="M307" i="39"/>
  <c r="H320" i="39"/>
  <c r="M320" i="39" s="1"/>
  <c r="B320" i="39"/>
  <c r="M328" i="39"/>
  <c r="B7" i="39"/>
  <c r="B54" i="39"/>
  <c r="H57" i="39"/>
  <c r="M57" i="39" s="1"/>
  <c r="B64" i="39"/>
  <c r="H67" i="39"/>
  <c r="M67" i="39" s="1"/>
  <c r="B71" i="39"/>
  <c r="H83" i="39"/>
  <c r="M83" i="39" s="1"/>
  <c r="B83" i="39"/>
  <c r="B148" i="39"/>
  <c r="B161" i="39"/>
  <c r="B165" i="39"/>
  <c r="H221" i="39"/>
  <c r="M221" i="39" s="1"/>
  <c r="B221" i="39"/>
  <c r="B229" i="39"/>
  <c r="B292" i="39"/>
  <c r="H10" i="39"/>
  <c r="M10" i="39" s="1"/>
  <c r="H41" i="39"/>
  <c r="M41" i="39" s="1"/>
  <c r="H48" i="39"/>
  <c r="M48" i="39" s="1"/>
  <c r="B48" i="39"/>
  <c r="B61" i="39"/>
  <c r="V77" i="39"/>
  <c r="H97" i="39"/>
  <c r="M97" i="39" s="1"/>
  <c r="B97" i="39"/>
  <c r="H116" i="39"/>
  <c r="M116" i="39" s="1"/>
  <c r="H168" i="39"/>
  <c r="M168" i="39" s="1"/>
  <c r="H193" i="39"/>
  <c r="M193" i="39" s="1"/>
  <c r="B225" i="39"/>
  <c r="H258" i="39"/>
  <c r="M258" i="39" s="1"/>
  <c r="B258" i="39"/>
  <c r="B262" i="39"/>
  <c r="M266" i="39"/>
  <c r="B282" i="39"/>
  <c r="H285" i="39"/>
  <c r="M285" i="39" s="1"/>
  <c r="H129" i="39"/>
  <c r="M129" i="39" s="1"/>
  <c r="B129" i="39"/>
  <c r="H142" i="39"/>
  <c r="M142" i="39" s="1"/>
  <c r="B142" i="39"/>
  <c r="R31" i="39"/>
  <c r="J48" i="39"/>
  <c r="H87" i="39"/>
  <c r="M87" i="39" s="1"/>
  <c r="B87" i="39"/>
  <c r="H101" i="39"/>
  <c r="M101" i="39" s="1"/>
  <c r="B101" i="39"/>
  <c r="M132" i="39"/>
  <c r="M172" i="39"/>
  <c r="M186" i="39"/>
  <c r="H214" i="39"/>
  <c r="M214" i="39" s="1"/>
  <c r="B214" i="39"/>
  <c r="B218" i="39"/>
  <c r="H245" i="39"/>
  <c r="M245" i="39" s="1"/>
  <c r="B245" i="39"/>
  <c r="B249" i="39"/>
  <c r="B293" i="39"/>
  <c r="R297" i="39"/>
  <c r="M300" i="39"/>
  <c r="B317" i="39"/>
  <c r="M6" i="39"/>
  <c r="B50" i="39"/>
  <c r="H89" i="39"/>
  <c r="M89" i="39" s="1"/>
  <c r="H202" i="39"/>
  <c r="M202" i="39" s="1"/>
  <c r="B202" i="39"/>
  <c r="V211" i="39"/>
  <c r="B222" i="39"/>
  <c r="B259" i="39"/>
  <c r="M270" i="39"/>
  <c r="H275" i="39"/>
  <c r="M275" i="39" s="1"/>
  <c r="B275" i="39"/>
  <c r="H330" i="39"/>
  <c r="M330" i="39" s="1"/>
  <c r="B330" i="39"/>
  <c r="H70" i="39"/>
  <c r="M70" i="39" s="1"/>
  <c r="B70" i="39"/>
  <c r="H79" i="39"/>
  <c r="M79" i="39" s="1"/>
  <c r="B79" i="39"/>
  <c r="H60" i="39"/>
  <c r="M60" i="39" s="1"/>
  <c r="B60" i="39"/>
  <c r="B18" i="39"/>
  <c r="J79" i="39"/>
  <c r="M92" i="39"/>
  <c r="H213" i="39"/>
  <c r="M213" i="39" s="1"/>
  <c r="B213" i="39"/>
  <c r="H265" i="39"/>
  <c r="M265" i="39" s="1"/>
  <c r="B265" i="39"/>
  <c r="Z281" i="39"/>
  <c r="V281" i="39"/>
  <c r="R281" i="39"/>
  <c r="K299" i="39"/>
  <c r="J299" i="39"/>
  <c r="M124" i="39"/>
  <c r="J157" i="39"/>
  <c r="B175" i="39"/>
  <c r="B189" i="39"/>
  <c r="M200" i="39"/>
  <c r="B269" i="39"/>
  <c r="AD281" i="39"/>
  <c r="H16" i="39"/>
  <c r="M16" i="39" s="1"/>
  <c r="B16" i="39"/>
  <c r="J24" i="39"/>
  <c r="V31" i="39"/>
  <c r="H146" i="39"/>
  <c r="M146" i="39" s="1"/>
  <c r="B146" i="39"/>
  <c r="H12" i="39"/>
  <c r="M12" i="39" s="1"/>
  <c r="B12" i="39"/>
  <c r="Z31" i="39"/>
  <c r="V46" i="39"/>
  <c r="B98" i="39"/>
  <c r="M107" i="39"/>
  <c r="M215" i="39"/>
  <c r="M246" i="39"/>
  <c r="J313" i="39"/>
  <c r="B205" i="39"/>
  <c r="B217" i="39"/>
  <c r="B248" i="39"/>
  <c r="B261" i="39"/>
  <c r="B305" i="39"/>
  <c r="J283" i="39"/>
  <c r="V297" i="38"/>
  <c r="R297" i="38"/>
  <c r="V183" i="38"/>
  <c r="R183" i="38"/>
  <c r="B231" i="38"/>
  <c r="H231" i="38"/>
  <c r="M231" i="38" s="1"/>
  <c r="B218" i="38"/>
  <c r="B243" i="38"/>
  <c r="H293" i="38"/>
  <c r="M293" i="38" s="1"/>
  <c r="B293" i="38"/>
  <c r="B327" i="38"/>
  <c r="H98" i="38"/>
  <c r="M98" i="38" s="1"/>
  <c r="K107" i="38"/>
  <c r="H144" i="38"/>
  <c r="M144" i="38" s="1"/>
  <c r="B80" i="38"/>
  <c r="B167" i="38"/>
  <c r="H201" i="38"/>
  <c r="M201" i="38" s="1"/>
  <c r="H274" i="38"/>
  <c r="M274" i="38" s="1"/>
  <c r="H306" i="38"/>
  <c r="M306" i="38" s="1"/>
  <c r="B306" i="38"/>
  <c r="K16" i="38"/>
  <c r="B48" i="38"/>
  <c r="H48" i="38"/>
  <c r="M48" i="38" s="1"/>
  <c r="B72" i="38"/>
  <c r="B133" i="38"/>
  <c r="H133" i="38"/>
  <c r="M133" i="38" s="1"/>
  <c r="B164" i="38"/>
  <c r="B198" i="38"/>
  <c r="H240" i="38"/>
  <c r="M240" i="38" s="1"/>
  <c r="H319" i="38"/>
  <c r="M319" i="38" s="1"/>
  <c r="AD31" i="38"/>
  <c r="Z31" i="38"/>
  <c r="B66" i="38"/>
  <c r="H66" i="38"/>
  <c r="M66" i="38" s="1"/>
  <c r="R31" i="38"/>
  <c r="B110" i="38"/>
  <c r="K24" i="38"/>
  <c r="B83" i="38"/>
  <c r="H83" i="38"/>
  <c r="M83" i="38" s="1"/>
  <c r="H147" i="38"/>
  <c r="M147" i="38" s="1"/>
  <c r="B95" i="38"/>
  <c r="H51" i="38"/>
  <c r="M51" i="38" s="1"/>
  <c r="B51" i="38"/>
  <c r="H63" i="38"/>
  <c r="M63" i="38" s="1"/>
  <c r="B228" i="38"/>
  <c r="H228" i="38"/>
  <c r="M228" i="38" s="1"/>
  <c r="M71" i="38"/>
  <c r="V312" i="38"/>
  <c r="R312" i="38"/>
  <c r="J16" i="38"/>
  <c r="B41" i="38"/>
  <c r="H60" i="38"/>
  <c r="M60" i="38" s="1"/>
  <c r="B60" i="38"/>
  <c r="B78" i="38"/>
  <c r="B92" i="38"/>
  <c r="J156" i="38"/>
  <c r="K156" i="38"/>
  <c r="M176" i="38"/>
  <c r="H258" i="38"/>
  <c r="M258" i="38" s="1"/>
  <c r="M115" i="38"/>
  <c r="H173" i="38"/>
  <c r="M173" i="38" s="1"/>
  <c r="J185" i="38"/>
  <c r="H212" i="38"/>
  <c r="M212" i="38" s="1"/>
  <c r="M255" i="38"/>
  <c r="B271" i="38"/>
  <c r="H271" i="38"/>
  <c r="M271" i="38" s="1"/>
  <c r="H303" i="38"/>
  <c r="M303" i="38" s="1"/>
  <c r="B303" i="38"/>
  <c r="M185" i="38"/>
  <c r="M89" i="38"/>
  <c r="B101" i="38"/>
  <c r="K130" i="38"/>
  <c r="B158" i="38"/>
  <c r="V31" i="38"/>
  <c r="H54" i="38"/>
  <c r="M54" i="38" s="1"/>
  <c r="B54" i="38"/>
  <c r="H90" i="38"/>
  <c r="M90" i="38" s="1"/>
  <c r="B90" i="38"/>
  <c r="H191" i="38"/>
  <c r="M191" i="38" s="1"/>
  <c r="R281" i="38"/>
  <c r="AD281" i="38"/>
  <c r="Z281" i="38"/>
  <c r="V281" i="38"/>
  <c r="B50" i="38"/>
  <c r="M107" i="38"/>
  <c r="B124" i="38"/>
  <c r="M292" i="38"/>
  <c r="V77" i="38"/>
  <c r="B12" i="38"/>
  <c r="H17" i="38"/>
  <c r="M17" i="38" s="1"/>
  <c r="B17" i="38"/>
  <c r="B93" i="38"/>
  <c r="H93" i="38"/>
  <c r="M93" i="38" s="1"/>
  <c r="M6" i="38"/>
  <c r="M130" i="38"/>
  <c r="K299" i="38"/>
  <c r="J299" i="38"/>
  <c r="H57" i="38"/>
  <c r="M57" i="38" s="1"/>
  <c r="B57" i="38"/>
  <c r="B113" i="38"/>
  <c r="B130" i="38"/>
  <c r="H195" i="38"/>
  <c r="M195" i="38" s="1"/>
  <c r="B195" i="38"/>
  <c r="M221" i="38"/>
  <c r="M249" i="38"/>
  <c r="M313" i="38"/>
  <c r="B316" i="38"/>
  <c r="H320" i="38"/>
  <c r="M320" i="38" s="1"/>
  <c r="B320" i="38"/>
  <c r="B156" i="38"/>
  <c r="B186" i="38"/>
  <c r="B189" i="38"/>
  <c r="B192" i="38"/>
  <c r="B225" i="38"/>
  <c r="B265" i="38"/>
  <c r="B287" i="38"/>
  <c r="B300" i="38"/>
  <c r="B165" i="38"/>
  <c r="B168" i="38"/>
  <c r="B171" i="38"/>
  <c r="B184" i="38"/>
  <c r="M196" i="38"/>
  <c r="B199" i="38"/>
  <c r="H202" i="38"/>
  <c r="M202" i="38" s="1"/>
  <c r="B213" i="38"/>
  <c r="B219" i="38"/>
  <c r="B232" i="38"/>
  <c r="R238" i="38"/>
  <c r="H244" i="38"/>
  <c r="M244" i="38" s="1"/>
  <c r="B317" i="38"/>
  <c r="R23" i="38"/>
  <c r="R40" i="38"/>
  <c r="B58" i="38"/>
  <c r="B61" i="38"/>
  <c r="B64" i="38"/>
  <c r="B117" i="38"/>
  <c r="B131" i="38"/>
  <c r="B148" i="38"/>
  <c r="B151" i="38"/>
  <c r="B193" i="38"/>
  <c r="J213" i="38"/>
  <c r="B223" i="38"/>
  <c r="B226" i="38"/>
  <c r="R254" i="38"/>
  <c r="K256" i="38"/>
  <c r="B266" i="38"/>
  <c r="B288" i="38"/>
  <c r="J184" i="38"/>
  <c r="M256" i="38"/>
  <c r="B326" i="38"/>
  <c r="H329" i="38"/>
  <c r="M329" i="38" s="1"/>
  <c r="H177" i="38"/>
  <c r="M177" i="38" s="1"/>
  <c r="H272" i="38"/>
  <c r="M272" i="38" s="1"/>
  <c r="V23" i="38"/>
  <c r="H70" i="38"/>
  <c r="M70" i="38" s="1"/>
  <c r="Z23" i="38"/>
  <c r="B79" i="38"/>
  <c r="R35" i="38"/>
  <c r="B91" i="38"/>
  <c r="B146" i="38"/>
  <c r="B239" i="38"/>
  <c r="H330" i="38"/>
  <c r="M330" i="38" s="1"/>
  <c r="B330" i="38"/>
  <c r="H257" i="38"/>
  <c r="M257" i="38" s="1"/>
  <c r="M313" i="37"/>
  <c r="B112" i="37"/>
  <c r="B176" i="37"/>
  <c r="H240" i="37"/>
  <c r="M240" i="37" s="1"/>
  <c r="B274" i="37"/>
  <c r="H7" i="37"/>
  <c r="M7" i="37" s="1"/>
  <c r="M51" i="37"/>
  <c r="H63" i="37"/>
  <c r="M63" i="37" s="1"/>
  <c r="B227" i="37"/>
  <c r="B51" i="37"/>
  <c r="H101" i="37"/>
  <c r="M101" i="37" s="1"/>
  <c r="B101" i="37"/>
  <c r="B164" i="37"/>
  <c r="M204" i="37"/>
  <c r="H218" i="37"/>
  <c r="M218" i="37" s="1"/>
  <c r="B218" i="37"/>
  <c r="M286" i="37"/>
  <c r="B299" i="37"/>
  <c r="K313" i="37"/>
  <c r="J313" i="37"/>
  <c r="B173" i="37"/>
  <c r="H56" i="37"/>
  <c r="M56" i="37" s="1"/>
  <c r="M69" i="37"/>
  <c r="J79" i="37"/>
  <c r="H124" i="37"/>
  <c r="M124" i="37" s="1"/>
  <c r="B124" i="37"/>
  <c r="B144" i="37"/>
  <c r="V254" i="37"/>
  <c r="R254" i="37"/>
  <c r="B319" i="37"/>
  <c r="H319" i="37"/>
  <c r="M319" i="37" s="1"/>
  <c r="B54" i="37"/>
  <c r="H95" i="37"/>
  <c r="M95" i="37" s="1"/>
  <c r="B95" i="37"/>
  <c r="B198" i="37"/>
  <c r="H221" i="37"/>
  <c r="M221" i="37" s="1"/>
  <c r="B221" i="37"/>
  <c r="R281" i="37"/>
  <c r="AD281" i="37"/>
  <c r="Z281" i="37"/>
  <c r="H290" i="37"/>
  <c r="M290" i="37" s="1"/>
  <c r="B290" i="37"/>
  <c r="B302" i="37"/>
  <c r="H302" i="37"/>
  <c r="M302" i="37" s="1"/>
  <c r="M10" i="37"/>
  <c r="R46" i="37"/>
  <c r="H72" i="37"/>
  <c r="M72" i="37" s="1"/>
  <c r="B72" i="37"/>
  <c r="B82" i="37"/>
  <c r="H127" i="37"/>
  <c r="M127" i="37" s="1"/>
  <c r="B127" i="37"/>
  <c r="H158" i="37"/>
  <c r="M158" i="37" s="1"/>
  <c r="B158" i="37"/>
  <c r="V281" i="37"/>
  <c r="H17" i="37"/>
  <c r="M17" i="37" s="1"/>
  <c r="AD31" i="37"/>
  <c r="R31" i="37"/>
  <c r="H60" i="37"/>
  <c r="M60" i="37" s="1"/>
  <c r="H65" i="37"/>
  <c r="M65" i="37" s="1"/>
  <c r="H48" i="37"/>
  <c r="M48" i="37" s="1"/>
  <c r="R77" i="37"/>
  <c r="R40" i="37"/>
  <c r="J48" i="37"/>
  <c r="B57" i="37"/>
  <c r="B130" i="37"/>
  <c r="B243" i="37"/>
  <c r="H49" i="37"/>
  <c r="M49" i="37" s="1"/>
  <c r="B49" i="37"/>
  <c r="H89" i="37"/>
  <c r="M89" i="37" s="1"/>
  <c r="B89" i="37"/>
  <c r="B201" i="37"/>
  <c r="H258" i="37"/>
  <c r="M258" i="37" s="1"/>
  <c r="H316" i="37"/>
  <c r="M316" i="37" s="1"/>
  <c r="B316" i="37"/>
  <c r="B115" i="37"/>
  <c r="H115" i="37"/>
  <c r="M115" i="37" s="1"/>
  <c r="B150" i="37"/>
  <c r="H150" i="37"/>
  <c r="M150" i="37" s="1"/>
  <c r="H167" i="37"/>
  <c r="M167" i="37" s="1"/>
  <c r="B167" i="37"/>
  <c r="H147" i="37"/>
  <c r="M147" i="37" s="1"/>
  <c r="B147" i="37"/>
  <c r="H52" i="37"/>
  <c r="M52" i="37" s="1"/>
  <c r="B52" i="37"/>
  <c r="M79" i="37"/>
  <c r="H92" i="37"/>
  <c r="M92" i="37" s="1"/>
  <c r="B92" i="37"/>
  <c r="B109" i="37"/>
  <c r="V31" i="37"/>
  <c r="B98" i="37"/>
  <c r="H161" i="37"/>
  <c r="M161" i="37" s="1"/>
  <c r="B161" i="37"/>
  <c r="B170" i="37"/>
  <c r="R183" i="37"/>
  <c r="V211" i="37"/>
  <c r="R211" i="37"/>
  <c r="B271" i="37"/>
  <c r="M305" i="37"/>
  <c r="Z31" i="37"/>
  <c r="H88" i="37"/>
  <c r="M88" i="37" s="1"/>
  <c r="R312" i="37"/>
  <c r="V312" i="37"/>
  <c r="H66" i="37"/>
  <c r="M66" i="37" s="1"/>
  <c r="H94" i="37"/>
  <c r="M94" i="37" s="1"/>
  <c r="B212" i="37"/>
  <c r="H212" i="37"/>
  <c r="M212" i="37" s="1"/>
  <c r="B231" i="37"/>
  <c r="H231" i="37"/>
  <c r="M231" i="37" s="1"/>
  <c r="B268" i="37"/>
  <c r="M107" i="37"/>
  <c r="R23" i="37"/>
  <c r="B69" i="37"/>
  <c r="B80" i="37"/>
  <c r="B107" i="37"/>
  <c r="B113" i="37"/>
  <c r="B133" i="37"/>
  <c r="B156" i="37"/>
  <c r="B192" i="37"/>
  <c r="B195" i="37"/>
  <c r="B215" i="37"/>
  <c r="B247" i="37"/>
  <c r="B262" i="37"/>
  <c r="B265" i="37"/>
  <c r="H320" i="37"/>
  <c r="M320" i="37" s="1"/>
  <c r="B320" i="37"/>
  <c r="Z23" i="37"/>
  <c r="J107" i="37"/>
  <c r="B174" i="37"/>
  <c r="B186" i="37"/>
  <c r="H228" i="37"/>
  <c r="M228" i="37" s="1"/>
  <c r="B99" i="37"/>
  <c r="B165" i="37"/>
  <c r="H177" i="37"/>
  <c r="M177" i="37" s="1"/>
  <c r="B184" i="37"/>
  <c r="H202" i="37"/>
  <c r="M202" i="37" s="1"/>
  <c r="H222" i="37"/>
  <c r="M222" i="37" s="1"/>
  <c r="B222" i="37"/>
  <c r="B232" i="37"/>
  <c r="R238" i="37"/>
  <c r="J256" i="37"/>
  <c r="H272" i="37"/>
  <c r="M272" i="37" s="1"/>
  <c r="B303" i="37"/>
  <c r="H275" i="37"/>
  <c r="M275" i="37" s="1"/>
  <c r="B134" i="37"/>
  <c r="K139" i="37"/>
  <c r="H266" i="37"/>
  <c r="M266" i="37" s="1"/>
  <c r="B266" i="37"/>
  <c r="H282" i="37"/>
  <c r="M282" i="37" s="1"/>
  <c r="H306" i="37"/>
  <c r="M306" i="37" s="1"/>
  <c r="B12" i="37"/>
  <c r="B16" i="37"/>
  <c r="R35" i="37"/>
  <c r="B47" i="37"/>
  <c r="B55" i="37"/>
  <c r="B58" i="37"/>
  <c r="H139" i="37"/>
  <c r="M139" i="37" s="1"/>
  <c r="H142" i="37"/>
  <c r="M142" i="37" s="1"/>
  <c r="B151" i="37"/>
  <c r="J156" i="37"/>
  <c r="J6" i="37"/>
  <c r="B9" i="37"/>
  <c r="V35" i="37"/>
  <c r="B61" i="37"/>
  <c r="B64" i="37"/>
  <c r="B67" i="37"/>
  <c r="B84" i="37"/>
  <c r="B90" i="37"/>
  <c r="B93" i="37"/>
  <c r="B96" i="37"/>
  <c r="B125" i="37"/>
  <c r="B128" i="37"/>
  <c r="B148" i="37"/>
  <c r="B159" i="37"/>
  <c r="B162" i="37"/>
  <c r="H196" i="37"/>
  <c r="M196" i="37" s="1"/>
  <c r="B196" i="37"/>
  <c r="Z35" i="37"/>
  <c r="H70" i="37"/>
  <c r="M70" i="37" s="1"/>
  <c r="H168" i="37"/>
  <c r="M168" i="37" s="1"/>
  <c r="B193" i="37"/>
  <c r="B216" i="37"/>
  <c r="B229" i="37"/>
  <c r="B263" i="37"/>
  <c r="J282" i="37"/>
  <c r="H288" i="37"/>
  <c r="M288" i="37" s="1"/>
  <c r="B288" i="37"/>
  <c r="B298" i="37"/>
  <c r="B19" i="37"/>
  <c r="B41" i="37"/>
  <c r="B117" i="37"/>
  <c r="B143" i="37"/>
  <c r="B178" i="37"/>
  <c r="J184" i="37"/>
  <c r="B190" i="37"/>
  <c r="B203" i="37"/>
  <c r="B223" i="37"/>
  <c r="B226" i="37"/>
  <c r="H245" i="37"/>
  <c r="M245" i="37" s="1"/>
  <c r="B260" i="37"/>
  <c r="B285" i="37"/>
  <c r="J314" i="37"/>
  <c r="B326" i="37"/>
  <c r="H329" i="37"/>
  <c r="M329" i="37" s="1"/>
  <c r="H239" i="37"/>
  <c r="M239" i="37" s="1"/>
  <c r="B239" i="37"/>
  <c r="H330" i="37"/>
  <c r="M330" i="37" s="1"/>
  <c r="B330" i="37"/>
  <c r="B233" i="37"/>
  <c r="B304" i="37"/>
  <c r="Z325" i="36"/>
  <c r="AD325" i="36"/>
  <c r="V325" i="36"/>
  <c r="B288" i="36"/>
  <c r="B184" i="36"/>
  <c r="H62" i="36"/>
  <c r="M62" i="36" s="1"/>
  <c r="B161" i="36"/>
  <c r="B225" i="36"/>
  <c r="V46" i="36"/>
  <c r="R46" i="36"/>
  <c r="H168" i="36"/>
  <c r="M168" i="36" s="1"/>
  <c r="B168" i="36"/>
  <c r="H216" i="36"/>
  <c r="M216" i="36" s="1"/>
  <c r="B216" i="36"/>
  <c r="Z31" i="36"/>
  <c r="AD31" i="36"/>
  <c r="H47" i="36"/>
  <c r="M47" i="36" s="1"/>
  <c r="J114" i="36"/>
  <c r="K114" i="36"/>
  <c r="H292" i="36"/>
  <c r="M292" i="36" s="1"/>
  <c r="B292" i="36"/>
  <c r="B6" i="36"/>
  <c r="H69" i="36"/>
  <c r="M69" i="36" s="1"/>
  <c r="M97" i="36"/>
  <c r="K212" i="36"/>
  <c r="AD15" i="36"/>
  <c r="Z15" i="36"/>
  <c r="M58" i="36"/>
  <c r="K107" i="36"/>
  <c r="J107" i="36"/>
  <c r="M125" i="36"/>
  <c r="M150" i="36"/>
  <c r="B289" i="36"/>
  <c r="H289" i="36"/>
  <c r="M289" i="36" s="1"/>
  <c r="R15" i="36"/>
  <c r="H18" i="36"/>
  <c r="M18" i="36" s="1"/>
  <c r="R40" i="36"/>
  <c r="H87" i="36"/>
  <c r="M87" i="36" s="1"/>
  <c r="B87" i="36"/>
  <c r="B91" i="36"/>
  <c r="H107" i="36"/>
  <c r="M107" i="36" s="1"/>
  <c r="B147" i="36"/>
  <c r="H147" i="36"/>
  <c r="M147" i="36" s="1"/>
  <c r="B158" i="36"/>
  <c r="H213" i="36"/>
  <c r="M213" i="36" s="1"/>
  <c r="B213" i="36"/>
  <c r="B262" i="36"/>
  <c r="J6" i="36"/>
  <c r="V15" i="36"/>
  <c r="J24" i="36"/>
  <c r="K48" i="36"/>
  <c r="J48" i="36"/>
  <c r="M66" i="36"/>
  <c r="H94" i="36"/>
  <c r="M94" i="36" s="1"/>
  <c r="M111" i="36"/>
  <c r="M130" i="36"/>
  <c r="B266" i="36"/>
  <c r="M285" i="36"/>
  <c r="M328" i="36"/>
  <c r="B90" i="36"/>
  <c r="H90" i="36"/>
  <c r="M90" i="36" s="1"/>
  <c r="R31" i="36"/>
  <c r="H79" i="36"/>
  <c r="M79" i="36" s="1"/>
  <c r="V155" i="36"/>
  <c r="R155" i="36"/>
  <c r="H162" i="36"/>
  <c r="M162" i="36" s="1"/>
  <c r="B162" i="36"/>
  <c r="K47" i="36"/>
  <c r="J47" i="36"/>
  <c r="H72" i="36"/>
  <c r="M72" i="36" s="1"/>
  <c r="B82" i="36"/>
  <c r="B110" i="36"/>
  <c r="H269" i="36"/>
  <c r="M269" i="36" s="1"/>
  <c r="V297" i="36"/>
  <c r="R297" i="36"/>
  <c r="M114" i="36"/>
  <c r="M189" i="36"/>
  <c r="H222" i="36"/>
  <c r="M222" i="36" s="1"/>
  <c r="B222" i="36"/>
  <c r="H263" i="36"/>
  <c r="M263" i="36" s="1"/>
  <c r="B263" i="36"/>
  <c r="B9" i="36"/>
  <c r="M52" i="36"/>
  <c r="V77" i="36"/>
  <c r="R77" i="36"/>
  <c r="H123" i="36"/>
  <c r="M123" i="36" s="1"/>
  <c r="B123" i="36"/>
  <c r="K130" i="36"/>
  <c r="J130" i="36"/>
  <c r="B134" i="36"/>
  <c r="H134" i="36"/>
  <c r="M134" i="36" s="1"/>
  <c r="B218" i="36"/>
  <c r="M244" i="36"/>
  <c r="M7" i="36"/>
  <c r="M19" i="36"/>
  <c r="H71" i="36"/>
  <c r="M71" i="36" s="1"/>
  <c r="B71" i="36"/>
  <c r="H80" i="36"/>
  <c r="M80" i="36" s="1"/>
  <c r="B88" i="36"/>
  <c r="B99" i="36"/>
  <c r="M108" i="36"/>
  <c r="B116" i="36"/>
  <c r="M127" i="36"/>
  <c r="B202" i="36"/>
  <c r="H202" i="36"/>
  <c r="M202" i="36" s="1"/>
  <c r="H286" i="36"/>
  <c r="M286" i="36" s="1"/>
  <c r="B286" i="36"/>
  <c r="M272" i="36"/>
  <c r="B51" i="36"/>
  <c r="H165" i="36"/>
  <c r="M165" i="36" s="1"/>
  <c r="B165" i="36"/>
  <c r="B192" i="36"/>
  <c r="B228" i="36"/>
  <c r="H228" i="36"/>
  <c r="M228" i="36" s="1"/>
  <c r="B16" i="36"/>
  <c r="M63" i="36"/>
  <c r="M144" i="36"/>
  <c r="B174" i="36"/>
  <c r="H174" i="36"/>
  <c r="M174" i="36" s="1"/>
  <c r="R35" i="36"/>
  <c r="Z35" i="36"/>
  <c r="V35" i="36"/>
  <c r="H49" i="36"/>
  <c r="M49" i="36" s="1"/>
  <c r="M156" i="36"/>
  <c r="H241" i="36"/>
  <c r="M241" i="36" s="1"/>
  <c r="H219" i="36"/>
  <c r="M219" i="36" s="1"/>
  <c r="B219" i="36"/>
  <c r="B113" i="36"/>
  <c r="H113" i="36"/>
  <c r="M113" i="36" s="1"/>
  <c r="B317" i="36"/>
  <c r="H317" i="36"/>
  <c r="M317" i="36" s="1"/>
  <c r="M41" i="36"/>
  <c r="K78" i="36"/>
  <c r="J78" i="36"/>
  <c r="B85" i="36"/>
  <c r="B96" i="36"/>
  <c r="M124" i="36"/>
  <c r="K156" i="36"/>
  <c r="J156" i="36"/>
  <c r="R183" i="36"/>
  <c r="AD23" i="36"/>
  <c r="Z23" i="36"/>
  <c r="B57" i="36"/>
  <c r="H68" i="36"/>
  <c r="M68" i="36" s="1"/>
  <c r="H78" i="36"/>
  <c r="M78" i="36" s="1"/>
  <c r="H117" i="36"/>
  <c r="M117" i="36" s="1"/>
  <c r="B124" i="36"/>
  <c r="R238" i="36"/>
  <c r="M320" i="36"/>
  <c r="B84" i="36"/>
  <c r="B139" i="36"/>
  <c r="B145" i="36"/>
  <c r="B190" i="36"/>
  <c r="B193" i="36"/>
  <c r="B196" i="36"/>
  <c r="B242" i="36"/>
  <c r="B260" i="36"/>
  <c r="K299" i="36"/>
  <c r="M302" i="36"/>
  <c r="K314" i="36"/>
  <c r="J314" i="36"/>
  <c r="B314" i="36"/>
  <c r="B10" i="36"/>
  <c r="J184" i="36"/>
  <c r="B229" i="36"/>
  <c r="H283" i="36"/>
  <c r="M283" i="36" s="1"/>
  <c r="B306" i="36"/>
  <c r="H245" i="36"/>
  <c r="M245" i="36" s="1"/>
  <c r="M293" i="36"/>
  <c r="M148" i="36"/>
  <c r="M203" i="36"/>
  <c r="B249" i="36"/>
  <c r="R281" i="36"/>
  <c r="M307" i="36"/>
  <c r="R312" i="36"/>
  <c r="B143" i="36"/>
  <c r="M246" i="36"/>
  <c r="B284" i="36"/>
  <c r="K185" i="36"/>
  <c r="H188" i="36"/>
  <c r="M188" i="36" s="1"/>
  <c r="H214" i="36"/>
  <c r="M214" i="36" s="1"/>
  <c r="H240" i="36"/>
  <c r="M240" i="36" s="1"/>
  <c r="H268" i="36"/>
  <c r="M268" i="36" s="1"/>
  <c r="H327" i="36"/>
  <c r="M327" i="36" s="1"/>
  <c r="M330" i="36"/>
  <c r="B148" i="35"/>
  <c r="H148" i="35"/>
  <c r="M148" i="35" s="1"/>
  <c r="B165" i="35"/>
  <c r="H165" i="35"/>
  <c r="M165" i="35" s="1"/>
  <c r="V211" i="35"/>
  <c r="R211" i="35"/>
  <c r="V297" i="35"/>
  <c r="R297" i="35"/>
  <c r="R31" i="35"/>
  <c r="V40" i="35"/>
  <c r="R40" i="35"/>
  <c r="B81" i="35"/>
  <c r="B90" i="35"/>
  <c r="B84" i="35"/>
  <c r="H84" i="35"/>
  <c r="M84" i="35" s="1"/>
  <c r="M72" i="35"/>
  <c r="V77" i="35"/>
  <c r="R77" i="35"/>
  <c r="B57" i="35"/>
  <c r="R46" i="35"/>
  <c r="H78" i="35"/>
  <c r="M78" i="35" s="1"/>
  <c r="B78" i="35"/>
  <c r="B87" i="35"/>
  <c r="H133" i="35"/>
  <c r="M133" i="35" s="1"/>
  <c r="B125" i="35"/>
  <c r="H125" i="35"/>
  <c r="M125" i="35" s="1"/>
  <c r="J24" i="35"/>
  <c r="B19" i="35"/>
  <c r="M51" i="35"/>
  <c r="B128" i="35"/>
  <c r="B6" i="35"/>
  <c r="B16" i="35"/>
  <c r="V31" i="35"/>
  <c r="J6" i="35"/>
  <c r="K6" i="35"/>
  <c r="J16" i="35"/>
  <c r="K16" i="35"/>
  <c r="AD31" i="35"/>
  <c r="B145" i="35"/>
  <c r="H145" i="35"/>
  <c r="M145" i="35" s="1"/>
  <c r="V155" i="35"/>
  <c r="R155" i="35"/>
  <c r="B159" i="35"/>
  <c r="H159" i="35"/>
  <c r="M159" i="35" s="1"/>
  <c r="V312" i="35"/>
  <c r="R312" i="35"/>
  <c r="M285" i="35"/>
  <c r="H291" i="35"/>
  <c r="M291" i="35" s="1"/>
  <c r="H327" i="35"/>
  <c r="M327" i="35" s="1"/>
  <c r="B327" i="35"/>
  <c r="B175" i="35"/>
  <c r="J184" i="35"/>
  <c r="B187" i="35"/>
  <c r="B193" i="35"/>
  <c r="B255" i="35"/>
  <c r="B328" i="35"/>
  <c r="V27" i="35"/>
  <c r="H151" i="35"/>
  <c r="M151" i="35" s="1"/>
  <c r="H190" i="35"/>
  <c r="M190" i="35" s="1"/>
  <c r="H199" i="35"/>
  <c r="M199" i="35" s="1"/>
  <c r="H228" i="35"/>
  <c r="M228" i="35" s="1"/>
  <c r="B228" i="35"/>
  <c r="H243" i="35"/>
  <c r="M243" i="35" s="1"/>
  <c r="H249" i="35"/>
  <c r="M249" i="35" s="1"/>
  <c r="H264" i="35"/>
  <c r="M264" i="35" s="1"/>
  <c r="M299" i="35"/>
  <c r="J313" i="35"/>
  <c r="B55" i="35"/>
  <c r="B61" i="35"/>
  <c r="B64" i="35"/>
  <c r="B114" i="35"/>
  <c r="H134" i="35"/>
  <c r="M134" i="35" s="1"/>
  <c r="B134" i="35"/>
  <c r="B316" i="35"/>
  <c r="H17" i="35"/>
  <c r="M17" i="35" s="1"/>
  <c r="B17" i="35"/>
  <c r="Z27" i="35"/>
  <c r="H94" i="35"/>
  <c r="M94" i="35" s="1"/>
  <c r="B94" i="35"/>
  <c r="H160" i="35"/>
  <c r="M160" i="35" s="1"/>
  <c r="B160" i="35"/>
  <c r="B222" i="35"/>
  <c r="H258" i="35"/>
  <c r="M258" i="35" s="1"/>
  <c r="B258" i="35"/>
  <c r="H283" i="35"/>
  <c r="M283" i="35" s="1"/>
  <c r="H286" i="35"/>
  <c r="M286" i="35" s="1"/>
  <c r="B299" i="35"/>
  <c r="M157" i="35"/>
  <c r="B185" i="35"/>
  <c r="H188" i="35"/>
  <c r="M188" i="35" s="1"/>
  <c r="B188" i="35"/>
  <c r="R238" i="35"/>
  <c r="B241" i="35"/>
  <c r="B244" i="35"/>
  <c r="B265" i="35"/>
  <c r="B268" i="35"/>
  <c r="R281" i="35"/>
  <c r="K299" i="35"/>
  <c r="H317" i="35"/>
  <c r="M317" i="35" s="1"/>
  <c r="B317" i="35"/>
  <c r="V23" i="35"/>
  <c r="R35" i="35"/>
  <c r="H53" i="35"/>
  <c r="M53" i="35" s="1"/>
  <c r="B53" i="35"/>
  <c r="J79" i="35"/>
  <c r="B132" i="35"/>
  <c r="J146" i="35"/>
  <c r="K157" i="35"/>
  <c r="B176" i="35"/>
  <c r="H194" i="35"/>
  <c r="M194" i="35" s="1"/>
  <c r="B229" i="35"/>
  <c r="Z281" i="35"/>
  <c r="B287" i="35"/>
  <c r="B290" i="35"/>
  <c r="B303" i="35"/>
  <c r="B306" i="35"/>
  <c r="B314" i="35"/>
  <c r="B329" i="35"/>
  <c r="H202" i="35"/>
  <c r="M202" i="35" s="1"/>
  <c r="B202" i="35"/>
  <c r="M260" i="35"/>
  <c r="B7" i="35"/>
  <c r="R23" i="35"/>
  <c r="B65" i="35"/>
  <c r="B71" i="35"/>
  <c r="B85" i="35"/>
  <c r="Z23" i="35"/>
  <c r="V35" i="35"/>
  <c r="H59" i="35"/>
  <c r="M59" i="35" s="1"/>
  <c r="K123" i="35"/>
  <c r="AD281" i="35"/>
  <c r="B115" i="35"/>
  <c r="R183" i="35"/>
  <c r="K185" i="35"/>
  <c r="H214" i="35"/>
  <c r="M214" i="35" s="1"/>
  <c r="B214" i="35"/>
  <c r="H256" i="35"/>
  <c r="M256" i="35" s="1"/>
  <c r="B293" i="35"/>
  <c r="B318" i="35"/>
  <c r="B326" i="35"/>
  <c r="H67" i="35"/>
  <c r="M67" i="35" s="1"/>
  <c r="B67" i="35"/>
  <c r="J139" i="35"/>
  <c r="B196" i="35"/>
  <c r="H231" i="35"/>
  <c r="M231" i="35" s="1"/>
  <c r="B231" i="35"/>
  <c r="H126" i="35"/>
  <c r="M126" i="35" s="1"/>
  <c r="B126" i="35"/>
  <c r="K314" i="35"/>
  <c r="J314" i="35"/>
  <c r="Z15" i="35"/>
  <c r="Z35" i="35"/>
  <c r="AD15" i="35"/>
  <c r="H80" i="35"/>
  <c r="M80" i="35" s="1"/>
  <c r="B80" i="35"/>
  <c r="H147" i="35"/>
  <c r="M147" i="35" s="1"/>
  <c r="B147" i="35"/>
  <c r="H220" i="35"/>
  <c r="M220" i="35" s="1"/>
  <c r="H245" i="35"/>
  <c r="M245" i="35" s="1"/>
  <c r="B245" i="35"/>
  <c r="B282" i="35"/>
  <c r="H212" i="35"/>
  <c r="M212" i="35" s="1"/>
  <c r="B212" i="35"/>
  <c r="M307" i="35"/>
  <c r="H113" i="35"/>
  <c r="M113" i="35" s="1"/>
  <c r="B113" i="35"/>
  <c r="M144" i="35"/>
  <c r="H174" i="35"/>
  <c r="M174" i="35" s="1"/>
  <c r="B174" i="35"/>
  <c r="M263" i="35"/>
  <c r="B288" i="35"/>
  <c r="B307" i="35"/>
  <c r="B272" i="35"/>
  <c r="B275" i="35"/>
  <c r="B302" i="35"/>
  <c r="B320" i="35"/>
  <c r="B330" i="35"/>
  <c r="B50" i="34"/>
  <c r="B100" i="34"/>
  <c r="H100" i="34"/>
  <c r="M100" i="34" s="1"/>
  <c r="M82" i="34"/>
  <c r="M87" i="34"/>
  <c r="H198" i="34"/>
  <c r="M198" i="34" s="1"/>
  <c r="B198" i="34"/>
  <c r="H242" i="34"/>
  <c r="M242" i="34" s="1"/>
  <c r="B242" i="34"/>
  <c r="K24" i="34"/>
  <c r="J24" i="34"/>
  <c r="M66" i="34"/>
  <c r="H190" i="34"/>
  <c r="M190" i="34" s="1"/>
  <c r="B190" i="34"/>
  <c r="H195" i="34"/>
  <c r="M195" i="34" s="1"/>
  <c r="B195" i="34"/>
  <c r="H239" i="34"/>
  <c r="M239" i="34" s="1"/>
  <c r="B239" i="34"/>
  <c r="J282" i="34"/>
  <c r="K282" i="34"/>
  <c r="B125" i="34"/>
  <c r="K146" i="34"/>
  <c r="J146" i="34"/>
  <c r="B177" i="34"/>
  <c r="H177" i="34"/>
  <c r="M177" i="34" s="1"/>
  <c r="H196" i="34"/>
  <c r="M196" i="34" s="1"/>
  <c r="B196" i="34"/>
  <c r="M232" i="34"/>
  <c r="H265" i="34"/>
  <c r="M265" i="34" s="1"/>
  <c r="B265" i="34"/>
  <c r="M282" i="34"/>
  <c r="M9" i="34"/>
  <c r="R27" i="34"/>
  <c r="AD27" i="34"/>
  <c r="Z27" i="34"/>
  <c r="M110" i="34"/>
  <c r="M146" i="34"/>
  <c r="B151" i="34"/>
  <c r="H275" i="34"/>
  <c r="M275" i="34" s="1"/>
  <c r="B275" i="34"/>
  <c r="H306" i="34"/>
  <c r="M306" i="34" s="1"/>
  <c r="B306" i="34"/>
  <c r="H126" i="34"/>
  <c r="M126" i="34" s="1"/>
  <c r="B126" i="34"/>
  <c r="R211" i="34"/>
  <c r="V211" i="34"/>
  <c r="H215" i="34"/>
  <c r="M215" i="34" s="1"/>
  <c r="B215" i="34"/>
  <c r="H224" i="34"/>
  <c r="M224" i="34" s="1"/>
  <c r="B224" i="34"/>
  <c r="B72" i="34"/>
  <c r="R155" i="34"/>
  <c r="V155" i="34"/>
  <c r="H186" i="34"/>
  <c r="M186" i="34" s="1"/>
  <c r="B186" i="34"/>
  <c r="H284" i="34"/>
  <c r="M284" i="34" s="1"/>
  <c r="B284" i="34"/>
  <c r="B10" i="34"/>
  <c r="H187" i="34"/>
  <c r="M187" i="34" s="1"/>
  <c r="B187" i="34"/>
  <c r="B16" i="34"/>
  <c r="B96" i="34"/>
  <c r="H193" i="34"/>
  <c r="M193" i="34" s="1"/>
  <c r="B193" i="34"/>
  <c r="H303" i="34"/>
  <c r="M303" i="34" s="1"/>
  <c r="B303" i="34"/>
  <c r="Z31" i="34"/>
  <c r="V31" i="34"/>
  <c r="B128" i="34"/>
  <c r="R238" i="34"/>
  <c r="V238" i="34"/>
  <c r="H192" i="34"/>
  <c r="M192" i="34" s="1"/>
  <c r="B192" i="34"/>
  <c r="K139" i="34"/>
  <c r="J139" i="34"/>
  <c r="M139" i="34"/>
  <c r="H149" i="34"/>
  <c r="M149" i="34" s="1"/>
  <c r="B149" i="34"/>
  <c r="M116" i="34"/>
  <c r="AD31" i="34"/>
  <c r="B48" i="34"/>
  <c r="B65" i="34"/>
  <c r="B129" i="34"/>
  <c r="H129" i="34"/>
  <c r="M129" i="34" s="1"/>
  <c r="H157" i="34"/>
  <c r="M157" i="34" s="1"/>
  <c r="B157" i="34"/>
  <c r="H189" i="34"/>
  <c r="M189" i="34" s="1"/>
  <c r="B189" i="34"/>
  <c r="H218" i="34"/>
  <c r="M218" i="34" s="1"/>
  <c r="B218" i="34"/>
  <c r="V281" i="34"/>
  <c r="R281" i="34"/>
  <c r="AD281" i="34"/>
  <c r="Z281" i="34"/>
  <c r="B19" i="34"/>
  <c r="B68" i="34"/>
  <c r="B90" i="34"/>
  <c r="B63" i="34"/>
  <c r="H132" i="34"/>
  <c r="M132" i="34" s="1"/>
  <c r="B132" i="34"/>
  <c r="H241" i="34"/>
  <c r="M241" i="34" s="1"/>
  <c r="B241" i="34"/>
  <c r="B79" i="34"/>
  <c r="M143" i="34"/>
  <c r="B148" i="34"/>
  <c r="H174" i="34"/>
  <c r="M174" i="34" s="1"/>
  <c r="B174" i="34"/>
  <c r="R183" i="34"/>
  <c r="V183" i="34"/>
  <c r="H221" i="34"/>
  <c r="M221" i="34" s="1"/>
  <c r="B221" i="34"/>
  <c r="M6" i="34"/>
  <c r="K16" i="34"/>
  <c r="J16" i="34"/>
  <c r="H59" i="34"/>
  <c r="M59" i="34" s="1"/>
  <c r="B69" i="34"/>
  <c r="B91" i="34"/>
  <c r="J6" i="34"/>
  <c r="J107" i="34"/>
  <c r="K156" i="34"/>
  <c r="J156" i="34"/>
  <c r="R31" i="34"/>
  <c r="M156" i="34"/>
  <c r="H199" i="34"/>
  <c r="M199" i="34" s="1"/>
  <c r="B199" i="34"/>
  <c r="M247" i="34"/>
  <c r="H263" i="34"/>
  <c r="M263" i="34" s="1"/>
  <c r="B263" i="34"/>
  <c r="B7" i="34"/>
  <c r="V40" i="34"/>
  <c r="R40" i="34"/>
  <c r="M12" i="34"/>
  <c r="B17" i="34"/>
  <c r="M60" i="34"/>
  <c r="M84" i="34"/>
  <c r="M88" i="34"/>
  <c r="M93" i="34"/>
  <c r="H134" i="34"/>
  <c r="M134" i="34" s="1"/>
  <c r="B134" i="34"/>
  <c r="M140" i="34"/>
  <c r="K255" i="34"/>
  <c r="H299" i="34"/>
  <c r="M299" i="34" s="1"/>
  <c r="B159" i="34"/>
  <c r="B168" i="34"/>
  <c r="B214" i="34"/>
  <c r="B259" i="34"/>
  <c r="B262" i="34"/>
  <c r="B300" i="34"/>
  <c r="M131" i="34"/>
  <c r="B162" i="34"/>
  <c r="B165" i="34"/>
  <c r="B171" i="34"/>
  <c r="B131" i="34"/>
  <c r="B212" i="34"/>
  <c r="H217" i="34"/>
  <c r="M217" i="34" s="1"/>
  <c r="B272" i="34"/>
  <c r="B320" i="34"/>
  <c r="M269" i="34"/>
  <c r="M317" i="34"/>
  <c r="M123" i="34"/>
  <c r="B141" i="34"/>
  <c r="B144" i="34"/>
  <c r="J157" i="34"/>
  <c r="B200" i="34"/>
  <c r="B203" i="34"/>
  <c r="B213" i="34"/>
  <c r="B231" i="34"/>
  <c r="B243" i="34"/>
  <c r="H257" i="34"/>
  <c r="M257" i="34" s="1"/>
  <c r="K298" i="34"/>
  <c r="Z15" i="34"/>
  <c r="Z23" i="34"/>
  <c r="H47" i="34"/>
  <c r="M47" i="34" s="1"/>
  <c r="H49" i="34"/>
  <c r="M49" i="34" s="1"/>
  <c r="H52" i="34"/>
  <c r="M52" i="34" s="1"/>
  <c r="H55" i="34"/>
  <c r="M55" i="34" s="1"/>
  <c r="B64" i="34"/>
  <c r="B67" i="34"/>
  <c r="B70" i="34"/>
  <c r="H83" i="34"/>
  <c r="M83" i="34" s="1"/>
  <c r="H86" i="34"/>
  <c r="M86" i="34" s="1"/>
  <c r="B98" i="34"/>
  <c r="B101" i="34"/>
  <c r="H112" i="34"/>
  <c r="M112" i="34" s="1"/>
  <c r="B115" i="34"/>
  <c r="B118" i="34"/>
  <c r="B124" i="34"/>
  <c r="B127" i="34"/>
  <c r="B130" i="34"/>
  <c r="B173" i="34"/>
  <c r="B176" i="34"/>
  <c r="B185" i="34"/>
  <c r="B228" i="34"/>
  <c r="H249" i="34"/>
  <c r="M249" i="34" s="1"/>
  <c r="H270" i="34"/>
  <c r="M270" i="34" s="1"/>
  <c r="B283" i="34"/>
  <c r="H326" i="34"/>
  <c r="M326" i="34" s="1"/>
  <c r="M288" i="34"/>
  <c r="B160" i="34"/>
  <c r="M266" i="34"/>
  <c r="M298" i="34"/>
  <c r="R23" i="34"/>
  <c r="B80" i="34"/>
  <c r="J123" i="34"/>
  <c r="H163" i="34"/>
  <c r="M163" i="34" s="1"/>
  <c r="B246" i="34"/>
  <c r="H301" i="34"/>
  <c r="M301" i="34" s="1"/>
  <c r="V15" i="34"/>
  <c r="V23" i="34"/>
  <c r="B58" i="34"/>
  <c r="B61" i="34"/>
  <c r="B78" i="34"/>
  <c r="B92" i="34"/>
  <c r="B95" i="34"/>
  <c r="B109" i="34"/>
  <c r="B292" i="34"/>
  <c r="H8" i="34"/>
  <c r="M8" i="34" s="1"/>
  <c r="AD15" i="34"/>
  <c r="B147" i="34"/>
  <c r="B188" i="34"/>
  <c r="B225" i="34"/>
  <c r="H255" i="34"/>
  <c r="M255" i="34" s="1"/>
  <c r="B302" i="34"/>
  <c r="B330" i="34"/>
  <c r="H274" i="34"/>
  <c r="M274" i="34" s="1"/>
  <c r="H305" i="34"/>
  <c r="M305" i="34" s="1"/>
  <c r="M327" i="34"/>
  <c r="H107" i="33"/>
  <c r="M107" i="33" s="1"/>
  <c r="B107" i="33"/>
  <c r="H139" i="33"/>
  <c r="M139" i="33" s="1"/>
  <c r="B139" i="33"/>
  <c r="R23" i="33"/>
  <c r="H57" i="33"/>
  <c r="M57" i="33" s="1"/>
  <c r="B57" i="33"/>
  <c r="H82" i="33"/>
  <c r="M82" i="33" s="1"/>
  <c r="B82" i="33"/>
  <c r="B97" i="33"/>
  <c r="H151" i="33"/>
  <c r="M151" i="33" s="1"/>
  <c r="B151" i="33"/>
  <c r="B175" i="33"/>
  <c r="H219" i="33"/>
  <c r="M219" i="33" s="1"/>
  <c r="B219" i="33"/>
  <c r="V23" i="33"/>
  <c r="H69" i="33"/>
  <c r="M69" i="33" s="1"/>
  <c r="H144" i="33"/>
  <c r="M144" i="33" s="1"/>
  <c r="B144" i="33"/>
  <c r="H184" i="33"/>
  <c r="M184" i="33" s="1"/>
  <c r="B184" i="33"/>
  <c r="V312" i="33"/>
  <c r="R312" i="33"/>
  <c r="AD23" i="33"/>
  <c r="H47" i="33"/>
  <c r="M47" i="33" s="1"/>
  <c r="B61" i="33"/>
  <c r="R77" i="33"/>
  <c r="V77" i="33"/>
  <c r="B83" i="33"/>
  <c r="H83" i="33"/>
  <c r="M83" i="33" s="1"/>
  <c r="B225" i="33"/>
  <c r="H225" i="33"/>
  <c r="M225" i="33" s="1"/>
  <c r="B242" i="33"/>
  <c r="H242" i="33"/>
  <c r="M242" i="33" s="1"/>
  <c r="B51" i="33"/>
  <c r="H98" i="33"/>
  <c r="M98" i="33" s="1"/>
  <c r="B98" i="33"/>
  <c r="H84" i="33"/>
  <c r="M84" i="33" s="1"/>
  <c r="B84" i="33"/>
  <c r="B148" i="33"/>
  <c r="B48" i="33"/>
  <c r="H130" i="33"/>
  <c r="M130" i="33" s="1"/>
  <c r="B130" i="33"/>
  <c r="H164" i="33"/>
  <c r="M164" i="33" s="1"/>
  <c r="B164" i="33"/>
  <c r="H141" i="33"/>
  <c r="M141" i="33" s="1"/>
  <c r="J48" i="33"/>
  <c r="K48" i="33"/>
  <c r="B88" i="33"/>
  <c r="H109" i="33"/>
  <c r="M109" i="33" s="1"/>
  <c r="B110" i="33"/>
  <c r="H110" i="33"/>
  <c r="M110" i="33" s="1"/>
  <c r="J123" i="33"/>
  <c r="B165" i="33"/>
  <c r="V155" i="33"/>
  <c r="R155" i="33"/>
  <c r="B18" i="33"/>
  <c r="B58" i="33"/>
  <c r="B62" i="33"/>
  <c r="H62" i="33"/>
  <c r="M62" i="33" s="1"/>
  <c r="M108" i="33"/>
  <c r="H172" i="33"/>
  <c r="M172" i="33" s="1"/>
  <c r="B172" i="33"/>
  <c r="R254" i="33"/>
  <c r="B8" i="33"/>
  <c r="M129" i="33"/>
  <c r="B189" i="33"/>
  <c r="H189" i="33"/>
  <c r="M189" i="33" s="1"/>
  <c r="K313" i="33"/>
  <c r="J313" i="33"/>
  <c r="M133" i="33"/>
  <c r="M145" i="33"/>
  <c r="V297" i="33"/>
  <c r="R297" i="33"/>
  <c r="V40" i="33"/>
  <c r="H63" i="33"/>
  <c r="M63" i="33" s="1"/>
  <c r="B114" i="33"/>
  <c r="H114" i="33"/>
  <c r="M114" i="33" s="1"/>
  <c r="H117" i="33"/>
  <c r="M117" i="33" s="1"/>
  <c r="J130" i="33"/>
  <c r="B149" i="33"/>
  <c r="H149" i="33"/>
  <c r="M149" i="33" s="1"/>
  <c r="M177" i="33"/>
  <c r="H200" i="33"/>
  <c r="M200" i="33" s="1"/>
  <c r="B200" i="33"/>
  <c r="M67" i="33"/>
  <c r="H72" i="33"/>
  <c r="M72" i="33" s="1"/>
  <c r="B72" i="33"/>
  <c r="B85" i="33"/>
  <c r="H157" i="33"/>
  <c r="M157" i="33" s="1"/>
  <c r="B157" i="33"/>
  <c r="K255" i="33"/>
  <c r="J255" i="33"/>
  <c r="H308" i="33"/>
  <c r="M308" i="33" s="1"/>
  <c r="B308" i="33"/>
  <c r="AD325" i="33"/>
  <c r="Z325" i="33"/>
  <c r="V325" i="33"/>
  <c r="V27" i="33"/>
  <c r="M123" i="33"/>
  <c r="B127" i="33"/>
  <c r="Z27" i="33"/>
  <c r="V35" i="33"/>
  <c r="B41" i="33"/>
  <c r="V46" i="33"/>
  <c r="R46" i="33"/>
  <c r="H111" i="33"/>
  <c r="M111" i="33" s="1"/>
  <c r="B111" i="33"/>
  <c r="K157" i="33"/>
  <c r="J6" i="33"/>
  <c r="AD27" i="33"/>
  <c r="Z35" i="33"/>
  <c r="H64" i="33"/>
  <c r="M64" i="33" s="1"/>
  <c r="H118" i="33"/>
  <c r="M118" i="33" s="1"/>
  <c r="B124" i="33"/>
  <c r="M142" i="33"/>
  <c r="H161" i="33"/>
  <c r="M161" i="33" s="1"/>
  <c r="V183" i="33"/>
  <c r="R183" i="33"/>
  <c r="M191" i="33"/>
  <c r="B232" i="33"/>
  <c r="H232" i="33"/>
  <c r="M232" i="33" s="1"/>
  <c r="H289" i="33"/>
  <c r="M289" i="33" s="1"/>
  <c r="B289" i="33"/>
  <c r="H170" i="33"/>
  <c r="M170" i="33" s="1"/>
  <c r="J184" i="33"/>
  <c r="H198" i="33"/>
  <c r="M198" i="33" s="1"/>
  <c r="B223" i="33"/>
  <c r="B240" i="33"/>
  <c r="B313" i="33"/>
  <c r="H313" i="33"/>
  <c r="M313" i="33" s="1"/>
  <c r="M216" i="33"/>
  <c r="M264" i="33"/>
  <c r="B185" i="33"/>
  <c r="M220" i="33"/>
  <c r="B288" i="33"/>
  <c r="B300" i="33"/>
  <c r="H171" i="33"/>
  <c r="M171" i="33" s="1"/>
  <c r="H178" i="33"/>
  <c r="M178" i="33" s="1"/>
  <c r="B178" i="33"/>
  <c r="H199" i="33"/>
  <c r="M199" i="33" s="1"/>
  <c r="H224" i="33"/>
  <c r="M224" i="33" s="1"/>
  <c r="H241" i="33"/>
  <c r="M241" i="33" s="1"/>
  <c r="M285" i="33"/>
  <c r="M304" i="33"/>
  <c r="K314" i="33"/>
  <c r="J314" i="33"/>
  <c r="B92" i="33"/>
  <c r="B156" i="33"/>
  <c r="M197" i="33"/>
  <c r="B298" i="33"/>
  <c r="M255" i="33"/>
  <c r="B315" i="33"/>
  <c r="H315" i="33"/>
  <c r="M315" i="33" s="1"/>
  <c r="H71" i="33"/>
  <c r="M71" i="33" s="1"/>
  <c r="B71" i="33"/>
  <c r="H143" i="33"/>
  <c r="M143" i="33" s="1"/>
  <c r="B143" i="33"/>
  <c r="B162" i="33"/>
  <c r="B186" i="33"/>
  <c r="B193" i="33"/>
  <c r="B286" i="33"/>
  <c r="B293" i="33"/>
  <c r="M319" i="33"/>
  <c r="B266" i="33"/>
  <c r="B6" i="33"/>
  <c r="R31" i="33"/>
  <c r="B65" i="33"/>
  <c r="B190" i="33"/>
  <c r="B197" i="33"/>
  <c r="B222" i="33"/>
  <c r="B233" i="33"/>
  <c r="B239" i="33"/>
  <c r="B256" i="33"/>
  <c r="M263" i="33"/>
  <c r="B270" i="33"/>
  <c r="K256" i="33"/>
  <c r="J256" i="33"/>
  <c r="B299" i="33"/>
  <c r="M307" i="33"/>
  <c r="M223" i="33"/>
  <c r="M240" i="33"/>
  <c r="M294" i="33"/>
  <c r="H303" i="33"/>
  <c r="M303" i="33" s="1"/>
  <c r="B303" i="33"/>
  <c r="B307" i="33"/>
  <c r="M330" i="33"/>
  <c r="B192" i="33"/>
  <c r="B218" i="33"/>
  <c r="B249" i="33"/>
  <c r="B262" i="33"/>
  <c r="B282" i="33"/>
  <c r="B284" i="33"/>
  <c r="B292" i="33"/>
  <c r="B306" i="33"/>
  <c r="J298" i="33"/>
  <c r="P5" i="41"/>
  <c r="R5" i="41" s="1"/>
  <c r="AD5" i="40"/>
  <c r="Z5" i="40"/>
  <c r="R5" i="40"/>
  <c r="P5" i="40"/>
  <c r="V5" i="40" s="1"/>
  <c r="Z5" i="39"/>
  <c r="V5" i="39"/>
  <c r="P5" i="39"/>
  <c r="AD5" i="39" s="1"/>
  <c r="P5" i="38"/>
  <c r="V5" i="38" s="1"/>
  <c r="P5" i="37"/>
  <c r="V5" i="36"/>
  <c r="P5" i="36"/>
  <c r="P5" i="35"/>
  <c r="Z5" i="35" s="1"/>
  <c r="P5" i="34"/>
  <c r="Z5" i="34" s="1"/>
  <c r="P5" i="33"/>
  <c r="AD5" i="33" s="1"/>
  <c r="G1213" i="13"/>
  <c r="G1214" i="13"/>
  <c r="G1215" i="13"/>
  <c r="G1216" i="13"/>
  <c r="A507" i="13"/>
  <c r="A508" i="13"/>
  <c r="A509" i="13"/>
  <c r="H437" i="41"/>
  <c r="M437" i="41" s="1"/>
  <c r="D437" i="41"/>
  <c r="B437" i="41"/>
  <c r="A437" i="41"/>
  <c r="D436" i="41"/>
  <c r="A436" i="41"/>
  <c r="D435" i="41"/>
  <c r="A435" i="41"/>
  <c r="D434" i="41"/>
  <c r="A434" i="41"/>
  <c r="D433" i="41"/>
  <c r="A433" i="41"/>
  <c r="AD432" i="41"/>
  <c r="Z432" i="41"/>
  <c r="V432" i="41"/>
  <c r="R432" i="41"/>
  <c r="P432" i="41"/>
  <c r="M432" i="41"/>
  <c r="A432" i="41"/>
  <c r="D428" i="41"/>
  <c r="K428" i="41" s="1"/>
  <c r="A428" i="41"/>
  <c r="K427" i="41"/>
  <c r="J427" i="41"/>
  <c r="D427" i="41"/>
  <c r="A427" i="41"/>
  <c r="D426" i="41"/>
  <c r="K426" i="41" s="1"/>
  <c r="A426" i="41"/>
  <c r="AD425" i="41"/>
  <c r="Z425" i="41"/>
  <c r="V425" i="41"/>
  <c r="R425" i="41"/>
  <c r="P425" i="41"/>
  <c r="M425" i="41"/>
  <c r="A425" i="41"/>
  <c r="M422" i="41"/>
  <c r="A422" i="41"/>
  <c r="D421" i="41"/>
  <c r="M421" i="41" s="1"/>
  <c r="A421" i="41"/>
  <c r="M420" i="41"/>
  <c r="D420" i="41"/>
  <c r="A420" i="41"/>
  <c r="AD419" i="41"/>
  <c r="Z419" i="41"/>
  <c r="P419" i="41"/>
  <c r="V419" i="41" s="1"/>
  <c r="M419" i="41"/>
  <c r="A419" i="41"/>
  <c r="M417" i="41"/>
  <c r="A417" i="41"/>
  <c r="M416" i="41"/>
  <c r="D416" i="41"/>
  <c r="A416" i="41"/>
  <c r="D415" i="41"/>
  <c r="M415" i="41" s="1"/>
  <c r="A415" i="41"/>
  <c r="M414" i="41"/>
  <c r="D414" i="41"/>
  <c r="A414" i="41"/>
  <c r="V413" i="41"/>
  <c r="R413" i="41"/>
  <c r="P413" i="41"/>
  <c r="A413" i="41"/>
  <c r="D410" i="41"/>
  <c r="A410" i="41"/>
  <c r="D409" i="41"/>
  <c r="A409" i="41"/>
  <c r="V408" i="41"/>
  <c r="P408" i="41"/>
  <c r="A408" i="41"/>
  <c r="M406" i="41"/>
  <c r="A406" i="41"/>
  <c r="M405" i="41"/>
  <c r="D405" i="41"/>
  <c r="A405" i="41"/>
  <c r="M404" i="41"/>
  <c r="D404" i="41"/>
  <c r="K404" i="41" s="1"/>
  <c r="A404" i="41"/>
  <c r="V403" i="41"/>
  <c r="P403" i="41"/>
  <c r="AD403" i="41" s="1"/>
  <c r="A403" i="41"/>
  <c r="M402" i="41"/>
  <c r="A402" i="41"/>
  <c r="M401" i="41"/>
  <c r="D401" i="41"/>
  <c r="A401" i="41"/>
  <c r="D400" i="41"/>
  <c r="A400" i="41"/>
  <c r="AD399" i="41"/>
  <c r="Z399" i="41"/>
  <c r="V399" i="41"/>
  <c r="R399" i="41"/>
  <c r="P399" i="41"/>
  <c r="A399" i="41"/>
  <c r="M397" i="41"/>
  <c r="D397" i="41"/>
  <c r="A397" i="41"/>
  <c r="D396" i="41"/>
  <c r="A396" i="41"/>
  <c r="AD395" i="41"/>
  <c r="Z395" i="41"/>
  <c r="V395" i="41"/>
  <c r="R395" i="41"/>
  <c r="P395" i="41"/>
  <c r="A395" i="41"/>
  <c r="M394" i="41"/>
  <c r="A394" i="41"/>
  <c r="M393" i="41"/>
  <c r="D393" i="41"/>
  <c r="A393" i="41"/>
  <c r="K392" i="41"/>
  <c r="J392" i="41"/>
  <c r="D392" i="41"/>
  <c r="M392" i="41" s="1"/>
  <c r="A392" i="41"/>
  <c r="P391" i="41"/>
  <c r="V391" i="41" s="1"/>
  <c r="A391" i="41"/>
  <c r="M390" i="41"/>
  <c r="A390" i="41"/>
  <c r="M389" i="41"/>
  <c r="D389" i="41"/>
  <c r="A389" i="41"/>
  <c r="M388" i="41"/>
  <c r="K388" i="41"/>
  <c r="J388" i="41"/>
  <c r="D388" i="41"/>
  <c r="A388" i="41"/>
  <c r="AD387" i="41"/>
  <c r="Z387" i="41"/>
  <c r="V387" i="41"/>
  <c r="R387" i="41"/>
  <c r="P387" i="41"/>
  <c r="A387" i="41"/>
  <c r="M386" i="41"/>
  <c r="A386" i="41"/>
  <c r="M385" i="41"/>
  <c r="D385" i="41"/>
  <c r="A385" i="41"/>
  <c r="M384" i="41"/>
  <c r="K384" i="41"/>
  <c r="J384" i="41"/>
  <c r="D384" i="41"/>
  <c r="A384" i="41"/>
  <c r="AD383" i="41"/>
  <c r="Z383" i="41"/>
  <c r="P383" i="41"/>
  <c r="V383" i="41" s="1"/>
  <c r="A383" i="41"/>
  <c r="M381" i="41"/>
  <c r="D381" i="41"/>
  <c r="A381" i="41"/>
  <c r="M380" i="41"/>
  <c r="K380" i="41"/>
  <c r="J380" i="41"/>
  <c r="D380" i="41"/>
  <c r="A380" i="41"/>
  <c r="AD379" i="41"/>
  <c r="Z379" i="41"/>
  <c r="P379" i="41"/>
  <c r="V379" i="41" s="1"/>
  <c r="A379" i="41"/>
  <c r="M378" i="41"/>
  <c r="A378" i="41"/>
  <c r="M377" i="41"/>
  <c r="D377" i="41"/>
  <c r="A377" i="41"/>
  <c r="M376" i="41"/>
  <c r="J376" i="41"/>
  <c r="D376" i="41"/>
  <c r="K376" i="41" s="1"/>
  <c r="A376" i="41"/>
  <c r="P375" i="41"/>
  <c r="A375" i="41"/>
  <c r="M373" i="41"/>
  <c r="A373" i="41"/>
  <c r="M372" i="41"/>
  <c r="K372" i="41"/>
  <c r="D372" i="41"/>
  <c r="J372" i="41" s="1"/>
  <c r="A372" i="41"/>
  <c r="AD371" i="41"/>
  <c r="R371" i="41"/>
  <c r="P371" i="41"/>
  <c r="Z371" i="41" s="1"/>
  <c r="A371" i="41"/>
  <c r="M369" i="41"/>
  <c r="A369" i="41"/>
  <c r="M368" i="41"/>
  <c r="D368" i="41"/>
  <c r="A368" i="41"/>
  <c r="D367" i="41"/>
  <c r="A367" i="41"/>
  <c r="D366" i="41"/>
  <c r="A366" i="41"/>
  <c r="D365" i="41"/>
  <c r="M365" i="41" s="1"/>
  <c r="A365" i="41"/>
  <c r="R364" i="41"/>
  <c r="P364" i="41"/>
  <c r="Z364" i="41" s="1"/>
  <c r="A364" i="41"/>
  <c r="M361" i="41"/>
  <c r="D361" i="41"/>
  <c r="A361" i="41"/>
  <c r="D360" i="41"/>
  <c r="A360" i="41"/>
  <c r="AD359" i="41"/>
  <c r="Z359" i="41"/>
  <c r="V359" i="41"/>
  <c r="R359" i="41"/>
  <c r="P359" i="41"/>
  <c r="M359" i="41"/>
  <c r="A359" i="41"/>
  <c r="M356" i="41"/>
  <c r="D356" i="41"/>
  <c r="A356" i="41"/>
  <c r="D355" i="41"/>
  <c r="A355" i="41"/>
  <c r="M354" i="41"/>
  <c r="D354" i="41"/>
  <c r="K356" i="41" s="1"/>
  <c r="A354" i="41"/>
  <c r="AD353" i="41"/>
  <c r="Z353" i="41"/>
  <c r="P353" i="41"/>
  <c r="V353" i="41" s="1"/>
  <c r="M353" i="41"/>
  <c r="A353" i="41"/>
  <c r="M350" i="41"/>
  <c r="K350" i="41"/>
  <c r="J350" i="41"/>
  <c r="D350" i="41"/>
  <c r="A350" i="41"/>
  <c r="M349" i="41"/>
  <c r="D349" i="41"/>
  <c r="A349" i="41"/>
  <c r="AD348" i="41"/>
  <c r="Z348" i="41"/>
  <c r="V348" i="41"/>
  <c r="R348" i="41"/>
  <c r="P348" i="41"/>
  <c r="M348" i="41"/>
  <c r="A348" i="41"/>
  <c r="M346" i="41"/>
  <c r="A346" i="41"/>
  <c r="M345" i="41"/>
  <c r="K345" i="41"/>
  <c r="J345" i="41"/>
  <c r="D345" i="41"/>
  <c r="A345" i="41"/>
  <c r="D344" i="41"/>
  <c r="A344" i="41"/>
  <c r="D343" i="41"/>
  <c r="A343" i="41"/>
  <c r="D342" i="41"/>
  <c r="M342" i="41" s="1"/>
  <c r="A342" i="41"/>
  <c r="AD341" i="41"/>
  <c r="Z341" i="41"/>
  <c r="R341" i="41"/>
  <c r="P341" i="41"/>
  <c r="V341" i="41" s="1"/>
  <c r="M341" i="41"/>
  <c r="A341" i="41"/>
  <c r="M337" i="41"/>
  <c r="D337" i="41"/>
  <c r="A337" i="41"/>
  <c r="M336" i="41"/>
  <c r="D336" i="41"/>
  <c r="A336" i="41"/>
  <c r="P335" i="41"/>
  <c r="A335" i="41"/>
  <c r="H437" i="40"/>
  <c r="M437" i="40" s="1"/>
  <c r="D437" i="40"/>
  <c r="B437" i="40"/>
  <c r="A437" i="40"/>
  <c r="D436" i="40"/>
  <c r="A436" i="40"/>
  <c r="D435" i="40"/>
  <c r="A435" i="40"/>
  <c r="D434" i="40"/>
  <c r="A434" i="40"/>
  <c r="D433" i="40"/>
  <c r="A433" i="40"/>
  <c r="AD432" i="40"/>
  <c r="Z432" i="40"/>
  <c r="V432" i="40"/>
  <c r="P432" i="40"/>
  <c r="R432" i="40" s="1"/>
  <c r="M432" i="40"/>
  <c r="A432" i="40"/>
  <c r="D428" i="40"/>
  <c r="K428" i="40" s="1"/>
  <c r="A428" i="40"/>
  <c r="K427" i="40"/>
  <c r="J427" i="40"/>
  <c r="D427" i="40"/>
  <c r="A427" i="40"/>
  <c r="D426" i="40"/>
  <c r="K426" i="40" s="1"/>
  <c r="A426" i="40"/>
  <c r="AD425" i="40"/>
  <c r="Z425" i="40"/>
  <c r="V425" i="40"/>
  <c r="P425" i="40"/>
  <c r="R425" i="40" s="1"/>
  <c r="M425" i="40"/>
  <c r="A425" i="40"/>
  <c r="M422" i="40"/>
  <c r="A422" i="40"/>
  <c r="M421" i="40"/>
  <c r="D421" i="40"/>
  <c r="A421" i="40"/>
  <c r="M420" i="40"/>
  <c r="D420" i="40"/>
  <c r="A420" i="40"/>
  <c r="AD419" i="40"/>
  <c r="Z419" i="40"/>
  <c r="V419" i="40"/>
  <c r="R419" i="40"/>
  <c r="P419" i="40"/>
  <c r="M419" i="40"/>
  <c r="A419" i="40"/>
  <c r="M417" i="40"/>
  <c r="A417" i="40"/>
  <c r="D416" i="40"/>
  <c r="M416" i="40" s="1"/>
  <c r="A416" i="40"/>
  <c r="D415" i="40"/>
  <c r="M415" i="40" s="1"/>
  <c r="A415" i="40"/>
  <c r="M414" i="40"/>
  <c r="D414" i="40"/>
  <c r="A414" i="40"/>
  <c r="P413" i="40"/>
  <c r="A413" i="40"/>
  <c r="D410" i="40"/>
  <c r="A410" i="40"/>
  <c r="D409" i="40"/>
  <c r="A409" i="40"/>
  <c r="V408" i="40"/>
  <c r="P408" i="40"/>
  <c r="A408" i="40"/>
  <c r="M406" i="40"/>
  <c r="A406" i="40"/>
  <c r="M405" i="40"/>
  <c r="D405" i="40"/>
  <c r="A405" i="40"/>
  <c r="M404" i="40"/>
  <c r="K404" i="40"/>
  <c r="J404" i="40"/>
  <c r="D404" i="40"/>
  <c r="A404" i="40"/>
  <c r="AD403" i="40"/>
  <c r="V403" i="40"/>
  <c r="R403" i="40"/>
  <c r="P403" i="40"/>
  <c r="Z403" i="40" s="1"/>
  <c r="A403" i="40"/>
  <c r="M402" i="40"/>
  <c r="A402" i="40"/>
  <c r="M401" i="40"/>
  <c r="D401" i="40"/>
  <c r="A401" i="40"/>
  <c r="D400" i="40"/>
  <c r="A400" i="40"/>
  <c r="AD399" i="40"/>
  <c r="V399" i="40"/>
  <c r="R399" i="40"/>
  <c r="P399" i="40"/>
  <c r="Z399" i="40" s="1"/>
  <c r="A399" i="40"/>
  <c r="M397" i="40"/>
  <c r="D397" i="40"/>
  <c r="A397" i="40"/>
  <c r="D396" i="40"/>
  <c r="A396" i="40"/>
  <c r="AD395" i="40"/>
  <c r="Z395" i="40"/>
  <c r="V395" i="40"/>
  <c r="R395" i="40"/>
  <c r="P395" i="40"/>
  <c r="A395" i="40"/>
  <c r="M394" i="40"/>
  <c r="A394" i="40"/>
  <c r="M393" i="40"/>
  <c r="D393" i="40"/>
  <c r="A393" i="40"/>
  <c r="D392" i="40"/>
  <c r="A392" i="40"/>
  <c r="AD391" i="40"/>
  <c r="Z391" i="40"/>
  <c r="V391" i="40"/>
  <c r="R391" i="40"/>
  <c r="P391" i="40"/>
  <c r="A391" i="40"/>
  <c r="M390" i="40"/>
  <c r="A390" i="40"/>
  <c r="M389" i="40"/>
  <c r="D389" i="40"/>
  <c r="A389" i="40"/>
  <c r="D388" i="40"/>
  <c r="J388" i="40" s="1"/>
  <c r="A388" i="40"/>
  <c r="AD387" i="40"/>
  <c r="Z387" i="40"/>
  <c r="V387" i="40"/>
  <c r="R387" i="40"/>
  <c r="P387" i="40"/>
  <c r="A387" i="40"/>
  <c r="M386" i="40"/>
  <c r="A386" i="40"/>
  <c r="M385" i="40"/>
  <c r="A385" i="40"/>
  <c r="M384" i="40"/>
  <c r="K384" i="40"/>
  <c r="J384" i="40"/>
  <c r="D384" i="40"/>
  <c r="D385" i="40" s="1"/>
  <c r="A384" i="40"/>
  <c r="AD383" i="40"/>
  <c r="Z383" i="40"/>
  <c r="V383" i="40"/>
  <c r="R383" i="40"/>
  <c r="P383" i="40"/>
  <c r="A383" i="40"/>
  <c r="M381" i="40"/>
  <c r="D381" i="40"/>
  <c r="A381" i="40"/>
  <c r="M380" i="40"/>
  <c r="K380" i="40"/>
  <c r="J380" i="40"/>
  <c r="D380" i="40"/>
  <c r="A380" i="40"/>
  <c r="AD379" i="40"/>
  <c r="Z379" i="40"/>
  <c r="V379" i="40"/>
  <c r="R379" i="40"/>
  <c r="P379" i="40"/>
  <c r="A379" i="40"/>
  <c r="M378" i="40"/>
  <c r="A378" i="40"/>
  <c r="M377" i="40"/>
  <c r="D377" i="40"/>
  <c r="A377" i="40"/>
  <c r="M376" i="40"/>
  <c r="K376" i="40"/>
  <c r="J376" i="40"/>
  <c r="D376" i="40"/>
  <c r="A376" i="40"/>
  <c r="P375" i="40"/>
  <c r="A375" i="40"/>
  <c r="M373" i="40"/>
  <c r="A373" i="40"/>
  <c r="D372" i="40"/>
  <c r="M372" i="40" s="1"/>
  <c r="A372" i="40"/>
  <c r="AD371" i="40"/>
  <c r="P371" i="40"/>
  <c r="Z371" i="40" s="1"/>
  <c r="A371" i="40"/>
  <c r="M369" i="40"/>
  <c r="A369" i="40"/>
  <c r="M368" i="40"/>
  <c r="D368" i="40"/>
  <c r="A368" i="40"/>
  <c r="D367" i="40"/>
  <c r="A367" i="40"/>
  <c r="D366" i="40"/>
  <c r="A366" i="40"/>
  <c r="D365" i="40"/>
  <c r="M365" i="40" s="1"/>
  <c r="A365" i="40"/>
  <c r="Z364" i="40"/>
  <c r="V364" i="40"/>
  <c r="P364" i="40"/>
  <c r="R364" i="40" s="1"/>
  <c r="A364" i="40"/>
  <c r="M361" i="40"/>
  <c r="D361" i="40"/>
  <c r="A361" i="40"/>
  <c r="D360" i="40"/>
  <c r="A360" i="40"/>
  <c r="AD359" i="40"/>
  <c r="Z359" i="40"/>
  <c r="V359" i="40"/>
  <c r="P359" i="40"/>
  <c r="R359" i="40" s="1"/>
  <c r="M359" i="40"/>
  <c r="A359" i="40"/>
  <c r="M356" i="40"/>
  <c r="D356" i="40"/>
  <c r="A356" i="40"/>
  <c r="D355" i="40"/>
  <c r="A355" i="40"/>
  <c r="D354" i="40"/>
  <c r="A354" i="40"/>
  <c r="AD353" i="40"/>
  <c r="Z353" i="40"/>
  <c r="V353" i="40"/>
  <c r="R353" i="40"/>
  <c r="P353" i="40"/>
  <c r="M353" i="40"/>
  <c r="A353" i="40"/>
  <c r="M350" i="40"/>
  <c r="K350" i="40"/>
  <c r="J350" i="40"/>
  <c r="D350" i="40"/>
  <c r="A350" i="40"/>
  <c r="M349" i="40"/>
  <c r="D349" i="40"/>
  <c r="A349" i="40"/>
  <c r="AD348" i="40"/>
  <c r="Z348" i="40"/>
  <c r="V348" i="40"/>
  <c r="P348" i="40"/>
  <c r="R348" i="40" s="1"/>
  <c r="M348" i="40"/>
  <c r="A348" i="40"/>
  <c r="M346" i="40"/>
  <c r="A346" i="40"/>
  <c r="M345" i="40"/>
  <c r="J345" i="40"/>
  <c r="D345" i="40"/>
  <c r="A345" i="40"/>
  <c r="D344" i="40"/>
  <c r="A344" i="40"/>
  <c r="D343" i="40"/>
  <c r="A343" i="40"/>
  <c r="D342" i="40"/>
  <c r="A342" i="40"/>
  <c r="AD341" i="40"/>
  <c r="Z341" i="40"/>
  <c r="V341" i="40"/>
  <c r="R341" i="40"/>
  <c r="P341" i="40"/>
  <c r="M341" i="40"/>
  <c r="A341" i="40"/>
  <c r="M337" i="40"/>
  <c r="D337" i="40"/>
  <c r="A337" i="40"/>
  <c r="M336" i="40"/>
  <c r="D336" i="40"/>
  <c r="A336" i="40"/>
  <c r="P335" i="40"/>
  <c r="A335" i="40"/>
  <c r="H437" i="39"/>
  <c r="M437" i="39" s="1"/>
  <c r="D437" i="39"/>
  <c r="B437" i="39"/>
  <c r="A437" i="39"/>
  <c r="D436" i="39"/>
  <c r="A436" i="39"/>
  <c r="D435" i="39"/>
  <c r="A435" i="39"/>
  <c r="D434" i="39"/>
  <c r="A434" i="39"/>
  <c r="D433" i="39"/>
  <c r="A433" i="39"/>
  <c r="AD432" i="39"/>
  <c r="Z432" i="39"/>
  <c r="V432" i="39"/>
  <c r="P432" i="39"/>
  <c r="R432" i="39" s="1"/>
  <c r="M432" i="39"/>
  <c r="A432" i="39"/>
  <c r="D428" i="39"/>
  <c r="K428" i="39" s="1"/>
  <c r="A428" i="39"/>
  <c r="K427" i="39"/>
  <c r="J427" i="39"/>
  <c r="D427" i="39"/>
  <c r="A427" i="39"/>
  <c r="K426" i="39"/>
  <c r="D426" i="39"/>
  <c r="J426" i="39" s="1"/>
  <c r="A426" i="39"/>
  <c r="AD425" i="39"/>
  <c r="Z425" i="39"/>
  <c r="V425" i="39"/>
  <c r="R425" i="39"/>
  <c r="P425" i="39"/>
  <c r="M425" i="39"/>
  <c r="A425" i="39"/>
  <c r="M422" i="39"/>
  <c r="A422" i="39"/>
  <c r="D421" i="39"/>
  <c r="M421" i="39" s="1"/>
  <c r="A421" i="39"/>
  <c r="M420" i="39"/>
  <c r="D420" i="39"/>
  <c r="A420" i="39"/>
  <c r="P419" i="39"/>
  <c r="AD419" i="39" s="1"/>
  <c r="M419" i="39"/>
  <c r="A419" i="39"/>
  <c r="M417" i="39"/>
  <c r="A417" i="39"/>
  <c r="M416" i="39"/>
  <c r="D416" i="39"/>
  <c r="A416" i="39"/>
  <c r="D415" i="39"/>
  <c r="M415" i="39" s="1"/>
  <c r="A415" i="39"/>
  <c r="M414" i="39"/>
  <c r="D414" i="39"/>
  <c r="A414" i="39"/>
  <c r="AD413" i="39"/>
  <c r="R413" i="39"/>
  <c r="P413" i="39"/>
  <c r="A413" i="39"/>
  <c r="D410" i="39"/>
  <c r="A410" i="39"/>
  <c r="D409" i="39"/>
  <c r="A409" i="39"/>
  <c r="P408" i="39"/>
  <c r="A408" i="39"/>
  <c r="M406" i="39"/>
  <c r="A406" i="39"/>
  <c r="M405" i="39"/>
  <c r="D405" i="39"/>
  <c r="A405" i="39"/>
  <c r="D404" i="39"/>
  <c r="A404" i="39"/>
  <c r="R403" i="39"/>
  <c r="P403" i="39"/>
  <c r="AD403" i="39" s="1"/>
  <c r="A403" i="39"/>
  <c r="M402" i="39"/>
  <c r="A402" i="39"/>
  <c r="M401" i="39"/>
  <c r="D401" i="39"/>
  <c r="A401" i="39"/>
  <c r="K400" i="39"/>
  <c r="D400" i="39"/>
  <c r="M400" i="39" s="1"/>
  <c r="A400" i="39"/>
  <c r="AD399" i="39"/>
  <c r="R399" i="39"/>
  <c r="P399" i="39"/>
  <c r="Z399" i="39" s="1"/>
  <c r="A399" i="39"/>
  <c r="M397" i="39"/>
  <c r="D397" i="39"/>
  <c r="A397" i="39"/>
  <c r="K396" i="39"/>
  <c r="D396" i="39"/>
  <c r="M396" i="39" s="1"/>
  <c r="A396" i="39"/>
  <c r="V395" i="39"/>
  <c r="R395" i="39"/>
  <c r="P395" i="39"/>
  <c r="AD395" i="39" s="1"/>
  <c r="A395" i="39"/>
  <c r="M394" i="39"/>
  <c r="A394" i="39"/>
  <c r="M393" i="39"/>
  <c r="D393" i="39"/>
  <c r="A393" i="39"/>
  <c r="J392" i="39"/>
  <c r="D392" i="39"/>
  <c r="A392" i="39"/>
  <c r="V391" i="39"/>
  <c r="R391" i="39"/>
  <c r="P391" i="39"/>
  <c r="AD391" i="39" s="1"/>
  <c r="A391" i="39"/>
  <c r="M390" i="39"/>
  <c r="A390" i="39"/>
  <c r="M389" i="39"/>
  <c r="D389" i="39"/>
  <c r="A389" i="39"/>
  <c r="M388" i="39"/>
  <c r="K388" i="39"/>
  <c r="D388" i="39"/>
  <c r="J388" i="39" s="1"/>
  <c r="A388" i="39"/>
  <c r="AD387" i="39"/>
  <c r="Z387" i="39"/>
  <c r="V387" i="39"/>
  <c r="R387" i="39"/>
  <c r="P387" i="39"/>
  <c r="A387" i="39"/>
  <c r="M386" i="39"/>
  <c r="A386" i="39"/>
  <c r="M385" i="39"/>
  <c r="D385" i="39"/>
  <c r="A385" i="39"/>
  <c r="D384" i="39"/>
  <c r="M384" i="39" s="1"/>
  <c r="A384" i="39"/>
  <c r="Z383" i="39"/>
  <c r="P383" i="39"/>
  <c r="A383" i="39"/>
  <c r="M381" i="39"/>
  <c r="D381" i="39"/>
  <c r="A381" i="39"/>
  <c r="M380" i="39"/>
  <c r="K380" i="39"/>
  <c r="D380" i="39"/>
  <c r="J380" i="39" s="1"/>
  <c r="A380" i="39"/>
  <c r="AD379" i="39"/>
  <c r="Z379" i="39"/>
  <c r="P379" i="39"/>
  <c r="A379" i="39"/>
  <c r="M378" i="39"/>
  <c r="A378" i="39"/>
  <c r="M377" i="39"/>
  <c r="D377" i="39"/>
  <c r="A377" i="39"/>
  <c r="M376" i="39"/>
  <c r="K376" i="39"/>
  <c r="D376" i="39"/>
  <c r="J376" i="39" s="1"/>
  <c r="A376" i="39"/>
  <c r="V375" i="39"/>
  <c r="P375" i="39"/>
  <c r="AD375" i="39" s="1"/>
  <c r="A375" i="39"/>
  <c r="M373" i="39"/>
  <c r="A373" i="39"/>
  <c r="M372" i="39"/>
  <c r="K372" i="39"/>
  <c r="D372" i="39"/>
  <c r="J372" i="39" s="1"/>
  <c r="A372" i="39"/>
  <c r="AD371" i="39"/>
  <c r="Z371" i="39"/>
  <c r="V371" i="39"/>
  <c r="R371" i="39"/>
  <c r="P371" i="39"/>
  <c r="A371" i="39"/>
  <c r="M369" i="39"/>
  <c r="A369" i="39"/>
  <c r="M368" i="39"/>
  <c r="D368" i="39"/>
  <c r="A368" i="39"/>
  <c r="D367" i="39"/>
  <c r="A367" i="39"/>
  <c r="D366" i="39"/>
  <c r="A366" i="39"/>
  <c r="M365" i="39"/>
  <c r="D365" i="39"/>
  <c r="A365" i="39"/>
  <c r="Z364" i="39"/>
  <c r="V364" i="39"/>
  <c r="P364" i="39"/>
  <c r="AD364" i="39" s="1"/>
  <c r="A364" i="39"/>
  <c r="M361" i="39"/>
  <c r="D361" i="39"/>
  <c r="A361" i="39"/>
  <c r="M360" i="39"/>
  <c r="D360" i="39"/>
  <c r="J361" i="39" s="1"/>
  <c r="A360" i="39"/>
  <c r="AD359" i="39"/>
  <c r="Z359" i="39"/>
  <c r="V359" i="39"/>
  <c r="R359" i="39"/>
  <c r="P359" i="39"/>
  <c r="M359" i="39"/>
  <c r="A359" i="39"/>
  <c r="M356" i="39"/>
  <c r="D356" i="39"/>
  <c r="A356" i="39"/>
  <c r="D355" i="39"/>
  <c r="A355" i="39"/>
  <c r="D354" i="39"/>
  <c r="A354" i="39"/>
  <c r="AD353" i="39"/>
  <c r="Z353" i="39"/>
  <c r="P353" i="39"/>
  <c r="M353" i="39"/>
  <c r="A353" i="39"/>
  <c r="M350" i="39"/>
  <c r="K350" i="39"/>
  <c r="J350" i="39"/>
  <c r="D350" i="39"/>
  <c r="A350" i="39"/>
  <c r="M349" i="39"/>
  <c r="D349" i="39"/>
  <c r="A349" i="39"/>
  <c r="AD348" i="39"/>
  <c r="Z348" i="39"/>
  <c r="P348" i="39"/>
  <c r="M348" i="39"/>
  <c r="A348" i="39"/>
  <c r="M346" i="39"/>
  <c r="A346" i="39"/>
  <c r="M345" i="39"/>
  <c r="D345" i="39"/>
  <c r="A345" i="39"/>
  <c r="D344" i="39"/>
  <c r="A344" i="39"/>
  <c r="D343" i="39"/>
  <c r="A343" i="39"/>
  <c r="M342" i="39"/>
  <c r="D342" i="39"/>
  <c r="K345" i="39" s="1"/>
  <c r="A342" i="39"/>
  <c r="AD341" i="39"/>
  <c r="Z341" i="39"/>
  <c r="P341" i="39"/>
  <c r="M341" i="39"/>
  <c r="A341" i="39"/>
  <c r="M337" i="39"/>
  <c r="D337" i="39"/>
  <c r="A337" i="39"/>
  <c r="D336" i="39"/>
  <c r="M336" i="39" s="1"/>
  <c r="A336" i="39"/>
  <c r="V335" i="39"/>
  <c r="P335" i="39"/>
  <c r="AD335" i="39" s="1"/>
  <c r="A335" i="39"/>
  <c r="H437" i="38"/>
  <c r="M437" i="38" s="1"/>
  <c r="D437" i="38"/>
  <c r="B437" i="38"/>
  <c r="A437" i="38"/>
  <c r="D436" i="38"/>
  <c r="A436" i="38"/>
  <c r="D435" i="38"/>
  <c r="A435" i="38"/>
  <c r="D434" i="38"/>
  <c r="A434" i="38"/>
  <c r="D433" i="38"/>
  <c r="A433" i="38"/>
  <c r="AD432" i="38"/>
  <c r="Z432" i="38"/>
  <c r="V432" i="38"/>
  <c r="P432" i="38"/>
  <c r="R432" i="38" s="1"/>
  <c r="M432" i="38"/>
  <c r="A432" i="38"/>
  <c r="K428" i="38"/>
  <c r="J428" i="38"/>
  <c r="D428" i="38"/>
  <c r="A428" i="38"/>
  <c r="K427" i="38"/>
  <c r="J427" i="38"/>
  <c r="D427" i="38"/>
  <c r="A427" i="38"/>
  <c r="K426" i="38"/>
  <c r="J426" i="38"/>
  <c r="D426" i="38"/>
  <c r="A426" i="38"/>
  <c r="AD425" i="38"/>
  <c r="Z425" i="38"/>
  <c r="V425" i="38"/>
  <c r="R425" i="38"/>
  <c r="P425" i="38"/>
  <c r="M425" i="38"/>
  <c r="A425" i="38"/>
  <c r="M422" i="38"/>
  <c r="A422" i="38"/>
  <c r="D421" i="38"/>
  <c r="M421" i="38" s="1"/>
  <c r="A421" i="38"/>
  <c r="M420" i="38"/>
  <c r="D420" i="38"/>
  <c r="A420" i="38"/>
  <c r="AD419" i="38"/>
  <c r="Z419" i="38"/>
  <c r="P419" i="38"/>
  <c r="V419" i="38" s="1"/>
  <c r="M419" i="38"/>
  <c r="A419" i="38"/>
  <c r="M417" i="38"/>
  <c r="A417" i="38"/>
  <c r="M416" i="38"/>
  <c r="D416" i="38"/>
  <c r="A416" i="38"/>
  <c r="M415" i="38"/>
  <c r="D415" i="38"/>
  <c r="A415" i="38"/>
  <c r="M414" i="38"/>
  <c r="D414" i="38"/>
  <c r="A414" i="38"/>
  <c r="P413" i="38"/>
  <c r="A413" i="38"/>
  <c r="D410" i="38"/>
  <c r="A410" i="38"/>
  <c r="D409" i="38"/>
  <c r="A409" i="38"/>
  <c r="R408" i="38"/>
  <c r="P408" i="38"/>
  <c r="A408" i="38"/>
  <c r="M406" i="38"/>
  <c r="A406" i="38"/>
  <c r="M405" i="38"/>
  <c r="D405" i="38"/>
  <c r="A405" i="38"/>
  <c r="M404" i="38"/>
  <c r="D404" i="38"/>
  <c r="K404" i="38" s="1"/>
  <c r="A404" i="38"/>
  <c r="P403" i="38"/>
  <c r="AD403" i="38" s="1"/>
  <c r="A403" i="38"/>
  <c r="M402" i="38"/>
  <c r="A402" i="38"/>
  <c r="M401" i="38"/>
  <c r="D401" i="38"/>
  <c r="A401" i="38"/>
  <c r="D400" i="38"/>
  <c r="M400" i="38" s="1"/>
  <c r="A400" i="38"/>
  <c r="AD399" i="38"/>
  <c r="Z399" i="38"/>
  <c r="V399" i="38"/>
  <c r="R399" i="38"/>
  <c r="P399" i="38"/>
  <c r="A399" i="38"/>
  <c r="M397" i="38"/>
  <c r="D397" i="38"/>
  <c r="A397" i="38"/>
  <c r="D396" i="38"/>
  <c r="M396" i="38" s="1"/>
  <c r="A396" i="38"/>
  <c r="P395" i="38"/>
  <c r="AD395" i="38" s="1"/>
  <c r="A395" i="38"/>
  <c r="M394" i="38"/>
  <c r="A394" i="38"/>
  <c r="M393" i="38"/>
  <c r="D393" i="38"/>
  <c r="A393" i="38"/>
  <c r="D392" i="38"/>
  <c r="A392" i="38"/>
  <c r="P391" i="38"/>
  <c r="AD391" i="38" s="1"/>
  <c r="A391" i="38"/>
  <c r="M390" i="38"/>
  <c r="A390" i="38"/>
  <c r="M389" i="38"/>
  <c r="D389" i="38"/>
  <c r="A389" i="38"/>
  <c r="K388" i="38"/>
  <c r="J388" i="38"/>
  <c r="D388" i="38"/>
  <c r="M388" i="38" s="1"/>
  <c r="A388" i="38"/>
  <c r="AD387" i="38"/>
  <c r="Z387" i="38"/>
  <c r="V387" i="38"/>
  <c r="R387" i="38"/>
  <c r="P387" i="38"/>
  <c r="A387" i="38"/>
  <c r="M386" i="38"/>
  <c r="A386" i="38"/>
  <c r="M385" i="38"/>
  <c r="A385" i="38"/>
  <c r="M384" i="38"/>
  <c r="D384" i="38"/>
  <c r="D385" i="38" s="1"/>
  <c r="A384" i="38"/>
  <c r="AD383" i="38"/>
  <c r="Z383" i="38"/>
  <c r="V383" i="38"/>
  <c r="P383" i="38"/>
  <c r="R383" i="38" s="1"/>
  <c r="A383" i="38"/>
  <c r="M381" i="38"/>
  <c r="D381" i="38"/>
  <c r="A381" i="38"/>
  <c r="M380" i="38"/>
  <c r="K380" i="38"/>
  <c r="D380" i="38"/>
  <c r="J380" i="38" s="1"/>
  <c r="A380" i="38"/>
  <c r="AD379" i="38"/>
  <c r="Z379" i="38"/>
  <c r="V379" i="38"/>
  <c r="P379" i="38"/>
  <c r="R379" i="38" s="1"/>
  <c r="A379" i="38"/>
  <c r="M378" i="38"/>
  <c r="A378" i="38"/>
  <c r="M377" i="38"/>
  <c r="D377" i="38"/>
  <c r="A377" i="38"/>
  <c r="M376" i="38"/>
  <c r="D376" i="38"/>
  <c r="K376" i="38" s="1"/>
  <c r="A376" i="38"/>
  <c r="P375" i="38"/>
  <c r="AD375" i="38" s="1"/>
  <c r="A375" i="38"/>
  <c r="M373" i="38"/>
  <c r="A373" i="38"/>
  <c r="M372" i="38"/>
  <c r="K372" i="38"/>
  <c r="J372" i="38"/>
  <c r="D372" i="38"/>
  <c r="A372" i="38"/>
  <c r="AD371" i="38"/>
  <c r="Z371" i="38"/>
  <c r="V371" i="38"/>
  <c r="R371" i="38"/>
  <c r="P371" i="38"/>
  <c r="A371" i="38"/>
  <c r="M369" i="38"/>
  <c r="A369" i="38"/>
  <c r="M368" i="38"/>
  <c r="D368" i="38"/>
  <c r="A368" i="38"/>
  <c r="D367" i="38"/>
  <c r="A367" i="38"/>
  <c r="D366" i="38"/>
  <c r="A366" i="38"/>
  <c r="D365" i="38"/>
  <c r="M365" i="38" s="1"/>
  <c r="A365" i="38"/>
  <c r="AD364" i="38"/>
  <c r="V364" i="38"/>
  <c r="P364" i="38"/>
  <c r="Z364" i="38" s="1"/>
  <c r="A364" i="38"/>
  <c r="M361" i="38"/>
  <c r="D361" i="38"/>
  <c r="A361" i="38"/>
  <c r="D360" i="38"/>
  <c r="A360" i="38"/>
  <c r="AD359" i="38"/>
  <c r="Z359" i="38"/>
  <c r="P359" i="38"/>
  <c r="V359" i="38" s="1"/>
  <c r="M359" i="38"/>
  <c r="A359" i="38"/>
  <c r="M356" i="38"/>
  <c r="D356" i="38"/>
  <c r="A356" i="38"/>
  <c r="D355" i="38"/>
  <c r="A355" i="38"/>
  <c r="M354" i="38"/>
  <c r="D354" i="38"/>
  <c r="A354" i="38"/>
  <c r="AD353" i="38"/>
  <c r="Z353" i="38"/>
  <c r="P353" i="38"/>
  <c r="M353" i="38"/>
  <c r="A353" i="38"/>
  <c r="M350" i="38"/>
  <c r="K350" i="38"/>
  <c r="J350" i="38"/>
  <c r="D350" i="38"/>
  <c r="A350" i="38"/>
  <c r="M349" i="38"/>
  <c r="D349" i="38"/>
  <c r="A349" i="38"/>
  <c r="AD348" i="38"/>
  <c r="Z348" i="38"/>
  <c r="P348" i="38"/>
  <c r="V348" i="38" s="1"/>
  <c r="M348" i="38"/>
  <c r="A348" i="38"/>
  <c r="M346" i="38"/>
  <c r="A346" i="38"/>
  <c r="M345" i="38"/>
  <c r="K345" i="38"/>
  <c r="J345" i="38"/>
  <c r="D345" i="38"/>
  <c r="A345" i="38"/>
  <c r="D344" i="38"/>
  <c r="A344" i="38"/>
  <c r="D343" i="38"/>
  <c r="A343" i="38"/>
  <c r="D342" i="38"/>
  <c r="M342" i="38" s="1"/>
  <c r="A342" i="38"/>
  <c r="AD341" i="38"/>
  <c r="Z341" i="38"/>
  <c r="P341" i="38"/>
  <c r="M341" i="38"/>
  <c r="A341" i="38"/>
  <c r="M337" i="38"/>
  <c r="D337" i="38"/>
  <c r="A337" i="38"/>
  <c r="D336" i="38"/>
  <c r="M336" i="38" s="1"/>
  <c r="A336" i="38"/>
  <c r="P335" i="38"/>
  <c r="AD335" i="38" s="1"/>
  <c r="A335" i="38"/>
  <c r="H437" i="37"/>
  <c r="M437" i="37" s="1"/>
  <c r="D437" i="37"/>
  <c r="B437" i="37"/>
  <c r="A437" i="37"/>
  <c r="D436" i="37"/>
  <c r="A436" i="37"/>
  <c r="D435" i="37"/>
  <c r="A435" i="37"/>
  <c r="D434" i="37"/>
  <c r="A434" i="37"/>
  <c r="D433" i="37"/>
  <c r="A433" i="37"/>
  <c r="AD432" i="37"/>
  <c r="Z432" i="37"/>
  <c r="V432" i="37"/>
  <c r="P432" i="37"/>
  <c r="R432" i="37" s="1"/>
  <c r="M432" i="37"/>
  <c r="A432" i="37"/>
  <c r="D428" i="37"/>
  <c r="A428" i="37"/>
  <c r="K427" i="37"/>
  <c r="J427" i="37"/>
  <c r="D427" i="37"/>
  <c r="A427" i="37"/>
  <c r="K426" i="37"/>
  <c r="D426" i="37"/>
  <c r="J426" i="37" s="1"/>
  <c r="A426" i="37"/>
  <c r="AD425" i="37"/>
  <c r="Z425" i="37"/>
  <c r="V425" i="37"/>
  <c r="R425" i="37"/>
  <c r="P425" i="37"/>
  <c r="M425" i="37"/>
  <c r="A425" i="37"/>
  <c r="M422" i="37"/>
  <c r="A422" i="37"/>
  <c r="M421" i="37"/>
  <c r="D421" i="37"/>
  <c r="A421" i="37"/>
  <c r="M420" i="37"/>
  <c r="D420" i="37"/>
  <c r="A420" i="37"/>
  <c r="AD419" i="37"/>
  <c r="P419" i="37"/>
  <c r="M419" i="37"/>
  <c r="A419" i="37"/>
  <c r="M417" i="37"/>
  <c r="A417" i="37"/>
  <c r="M416" i="37"/>
  <c r="D416" i="37"/>
  <c r="A416" i="37"/>
  <c r="D415" i="37"/>
  <c r="M415" i="37" s="1"/>
  <c r="A415" i="37"/>
  <c r="M414" i="37"/>
  <c r="D414" i="37"/>
  <c r="A414" i="37"/>
  <c r="AD413" i="37"/>
  <c r="P413" i="37"/>
  <c r="A413" i="37"/>
  <c r="D410" i="37"/>
  <c r="A410" i="37"/>
  <c r="D409" i="37"/>
  <c r="A409" i="37"/>
  <c r="AD408" i="37"/>
  <c r="P408" i="37"/>
  <c r="A408" i="37"/>
  <c r="M406" i="37"/>
  <c r="A406" i="37"/>
  <c r="M405" i="37"/>
  <c r="D405" i="37"/>
  <c r="A405" i="37"/>
  <c r="D404" i="37"/>
  <c r="A404" i="37"/>
  <c r="Z403" i="37"/>
  <c r="V403" i="37"/>
  <c r="R403" i="37"/>
  <c r="P403" i="37"/>
  <c r="AD403" i="37" s="1"/>
  <c r="A403" i="37"/>
  <c r="M402" i="37"/>
  <c r="A402" i="37"/>
  <c r="M401" i="37"/>
  <c r="D401" i="37"/>
  <c r="A401" i="37"/>
  <c r="K400" i="37"/>
  <c r="D400" i="37"/>
  <c r="M400" i="37" s="1"/>
  <c r="A400" i="37"/>
  <c r="AD399" i="37"/>
  <c r="Z399" i="37"/>
  <c r="V399" i="37"/>
  <c r="R399" i="37"/>
  <c r="P399" i="37"/>
  <c r="A399" i="37"/>
  <c r="M397" i="37"/>
  <c r="D397" i="37"/>
  <c r="A397" i="37"/>
  <c r="K396" i="37"/>
  <c r="D396" i="37"/>
  <c r="M396" i="37" s="1"/>
  <c r="A396" i="37"/>
  <c r="Z395" i="37"/>
  <c r="V395" i="37"/>
  <c r="R395" i="37"/>
  <c r="P395" i="37"/>
  <c r="AD395" i="37" s="1"/>
  <c r="A395" i="37"/>
  <c r="M394" i="37"/>
  <c r="A394" i="37"/>
  <c r="M393" i="37"/>
  <c r="D393" i="37"/>
  <c r="A393" i="37"/>
  <c r="J392" i="37"/>
  <c r="D392" i="37"/>
  <c r="A392" i="37"/>
  <c r="Z391" i="37"/>
  <c r="V391" i="37"/>
  <c r="R391" i="37"/>
  <c r="P391" i="37"/>
  <c r="AD391" i="37" s="1"/>
  <c r="A391" i="37"/>
  <c r="M390" i="37"/>
  <c r="A390" i="37"/>
  <c r="M389" i="37"/>
  <c r="D389" i="37"/>
  <c r="A389" i="37"/>
  <c r="M388" i="37"/>
  <c r="K388" i="37"/>
  <c r="J388" i="37"/>
  <c r="D388" i="37"/>
  <c r="A388" i="37"/>
  <c r="AD387" i="37"/>
  <c r="Z387" i="37"/>
  <c r="V387" i="37"/>
  <c r="R387" i="37"/>
  <c r="P387" i="37"/>
  <c r="A387" i="37"/>
  <c r="M386" i="37"/>
  <c r="A386" i="37"/>
  <c r="M385" i="37"/>
  <c r="D385" i="37"/>
  <c r="A385" i="37"/>
  <c r="D384" i="37"/>
  <c r="A384" i="37"/>
  <c r="AD383" i="37"/>
  <c r="Z383" i="37"/>
  <c r="P383" i="37"/>
  <c r="A383" i="37"/>
  <c r="M381" i="37"/>
  <c r="D381" i="37"/>
  <c r="A381" i="37"/>
  <c r="M380" i="37"/>
  <c r="K380" i="37"/>
  <c r="J380" i="37"/>
  <c r="D380" i="37"/>
  <c r="A380" i="37"/>
  <c r="AD379" i="37"/>
  <c r="Z379" i="37"/>
  <c r="P379" i="37"/>
  <c r="A379" i="37"/>
  <c r="M378" i="37"/>
  <c r="A378" i="37"/>
  <c r="M377" i="37"/>
  <c r="D377" i="37"/>
  <c r="A377" i="37"/>
  <c r="M376" i="37"/>
  <c r="K376" i="37"/>
  <c r="J376" i="37"/>
  <c r="D376" i="37"/>
  <c r="A376" i="37"/>
  <c r="V375" i="37"/>
  <c r="P375" i="37"/>
  <c r="AD375" i="37" s="1"/>
  <c r="A375" i="37"/>
  <c r="M373" i="37"/>
  <c r="A373" i="37"/>
  <c r="D372" i="37"/>
  <c r="A372" i="37"/>
  <c r="AD371" i="37"/>
  <c r="Z371" i="37"/>
  <c r="V371" i="37"/>
  <c r="R371" i="37"/>
  <c r="P371" i="37"/>
  <c r="A371" i="37"/>
  <c r="M369" i="37"/>
  <c r="A369" i="37"/>
  <c r="M368" i="37"/>
  <c r="D368" i="37"/>
  <c r="A368" i="37"/>
  <c r="D367" i="37"/>
  <c r="A367" i="37"/>
  <c r="D366" i="37"/>
  <c r="A366" i="37"/>
  <c r="M365" i="37"/>
  <c r="D365" i="37"/>
  <c r="A365" i="37"/>
  <c r="P364" i="37"/>
  <c r="A364" i="37"/>
  <c r="M361" i="37"/>
  <c r="D361" i="37"/>
  <c r="A361" i="37"/>
  <c r="M360" i="37"/>
  <c r="D360" i="37"/>
  <c r="A360" i="37"/>
  <c r="AD359" i="37"/>
  <c r="Z359" i="37"/>
  <c r="P359" i="37"/>
  <c r="M359" i="37"/>
  <c r="A359" i="37"/>
  <c r="M356" i="37"/>
  <c r="D356" i="37"/>
  <c r="A356" i="37"/>
  <c r="D355" i="37"/>
  <c r="A355" i="37"/>
  <c r="D354" i="37"/>
  <c r="A354" i="37"/>
  <c r="AD353" i="37"/>
  <c r="Z353" i="37"/>
  <c r="P353" i="37"/>
  <c r="M353" i="37"/>
  <c r="A353" i="37"/>
  <c r="M350" i="37"/>
  <c r="K350" i="37"/>
  <c r="J350" i="37"/>
  <c r="D350" i="37"/>
  <c r="A350" i="37"/>
  <c r="M349" i="37"/>
  <c r="D349" i="37"/>
  <c r="A349" i="37"/>
  <c r="AD348" i="37"/>
  <c r="Z348" i="37"/>
  <c r="P348" i="37"/>
  <c r="V348" i="37" s="1"/>
  <c r="M348" i="37"/>
  <c r="A348" i="37"/>
  <c r="M346" i="37"/>
  <c r="A346" i="37"/>
  <c r="M345" i="37"/>
  <c r="K345" i="37"/>
  <c r="D345" i="37"/>
  <c r="A345" i="37"/>
  <c r="D344" i="37"/>
  <c r="A344" i="37"/>
  <c r="D343" i="37"/>
  <c r="A343" i="37"/>
  <c r="M342" i="37"/>
  <c r="D342" i="37"/>
  <c r="J345" i="37" s="1"/>
  <c r="A342" i="37"/>
  <c r="AD341" i="37"/>
  <c r="Z341" i="37"/>
  <c r="P341" i="37"/>
  <c r="M341" i="37"/>
  <c r="A341" i="37"/>
  <c r="M337" i="37"/>
  <c r="D337" i="37"/>
  <c r="A337" i="37"/>
  <c r="M336" i="37"/>
  <c r="D336" i="37"/>
  <c r="A336" i="37"/>
  <c r="V335" i="37"/>
  <c r="P335" i="37"/>
  <c r="AD335" i="37" s="1"/>
  <c r="A335" i="37"/>
  <c r="H437" i="36"/>
  <c r="M437" i="36" s="1"/>
  <c r="D437" i="36"/>
  <c r="B437" i="36"/>
  <c r="A437" i="36"/>
  <c r="D436" i="36"/>
  <c r="A436" i="36"/>
  <c r="D435" i="36"/>
  <c r="A435" i="36"/>
  <c r="D434" i="36"/>
  <c r="A434" i="36"/>
  <c r="D433" i="36"/>
  <c r="A433" i="36"/>
  <c r="AD432" i="36"/>
  <c r="Z432" i="36"/>
  <c r="V432" i="36"/>
  <c r="P432" i="36"/>
  <c r="R432" i="36" s="1"/>
  <c r="M432" i="36"/>
  <c r="A432" i="36"/>
  <c r="D428" i="36"/>
  <c r="J428" i="36" s="1"/>
  <c r="A428" i="36"/>
  <c r="K427" i="36"/>
  <c r="J427" i="36"/>
  <c r="D427" i="36"/>
  <c r="A427" i="36"/>
  <c r="D426" i="36"/>
  <c r="J426" i="36" s="1"/>
  <c r="A426" i="36"/>
  <c r="AD425" i="36"/>
  <c r="Z425" i="36"/>
  <c r="V425" i="36"/>
  <c r="R425" i="36"/>
  <c r="P425" i="36"/>
  <c r="M425" i="36"/>
  <c r="A425" i="36"/>
  <c r="M422" i="36"/>
  <c r="A422" i="36"/>
  <c r="D421" i="36"/>
  <c r="M421" i="36" s="1"/>
  <c r="A421" i="36"/>
  <c r="D420" i="36"/>
  <c r="M420" i="36" s="1"/>
  <c r="A420" i="36"/>
  <c r="AD419" i="36"/>
  <c r="Z419" i="36"/>
  <c r="P419" i="36"/>
  <c r="V419" i="36" s="1"/>
  <c r="M419" i="36"/>
  <c r="A419" i="36"/>
  <c r="M417" i="36"/>
  <c r="A417" i="36"/>
  <c r="D416" i="36"/>
  <c r="M416" i="36" s="1"/>
  <c r="A416" i="36"/>
  <c r="D415" i="36"/>
  <c r="M415" i="36" s="1"/>
  <c r="A415" i="36"/>
  <c r="M414" i="36"/>
  <c r="D414" i="36"/>
  <c r="A414" i="36"/>
  <c r="AD413" i="36"/>
  <c r="Z413" i="36"/>
  <c r="V413" i="36"/>
  <c r="R413" i="36"/>
  <c r="P413" i="36"/>
  <c r="A413" i="36"/>
  <c r="D410" i="36"/>
  <c r="A410" i="36"/>
  <c r="D409" i="36"/>
  <c r="A409" i="36"/>
  <c r="AD408" i="36"/>
  <c r="Z408" i="36"/>
  <c r="V408" i="36"/>
  <c r="R408" i="36"/>
  <c r="P408" i="36"/>
  <c r="A408" i="36"/>
  <c r="M406" i="36"/>
  <c r="A406" i="36"/>
  <c r="M405" i="36"/>
  <c r="D405" i="36"/>
  <c r="A405" i="36"/>
  <c r="M404" i="36"/>
  <c r="D404" i="36"/>
  <c r="K404" i="36" s="1"/>
  <c r="A404" i="36"/>
  <c r="Z403" i="36"/>
  <c r="P403" i="36"/>
  <c r="A403" i="36"/>
  <c r="M402" i="36"/>
  <c r="A402" i="36"/>
  <c r="M401" i="36"/>
  <c r="D401" i="36"/>
  <c r="A401" i="36"/>
  <c r="M400" i="36"/>
  <c r="K400" i="36"/>
  <c r="D400" i="36"/>
  <c r="J400" i="36" s="1"/>
  <c r="A400" i="36"/>
  <c r="P399" i="36"/>
  <c r="A399" i="36"/>
  <c r="M397" i="36"/>
  <c r="D397" i="36"/>
  <c r="A397" i="36"/>
  <c r="M396" i="36"/>
  <c r="K396" i="36"/>
  <c r="D396" i="36"/>
  <c r="J396" i="36" s="1"/>
  <c r="A396" i="36"/>
  <c r="P395" i="36"/>
  <c r="A395" i="36"/>
  <c r="M394" i="36"/>
  <c r="A394" i="36"/>
  <c r="M393" i="36"/>
  <c r="D393" i="36"/>
  <c r="A393" i="36"/>
  <c r="M392" i="36"/>
  <c r="K392" i="36"/>
  <c r="J392" i="36"/>
  <c r="D392" i="36"/>
  <c r="A392" i="36"/>
  <c r="AD391" i="36"/>
  <c r="Z391" i="36"/>
  <c r="V391" i="36"/>
  <c r="P391" i="36"/>
  <c r="R391" i="36" s="1"/>
  <c r="A391" i="36"/>
  <c r="M390" i="36"/>
  <c r="A390" i="36"/>
  <c r="M389" i="36"/>
  <c r="D389" i="36"/>
  <c r="A389" i="36"/>
  <c r="M388" i="36"/>
  <c r="D388" i="36"/>
  <c r="A388" i="36"/>
  <c r="AD387" i="36"/>
  <c r="Z387" i="36"/>
  <c r="V387" i="36"/>
  <c r="R387" i="36"/>
  <c r="P387" i="36"/>
  <c r="A387" i="36"/>
  <c r="M386" i="36"/>
  <c r="A386" i="36"/>
  <c r="M385" i="36"/>
  <c r="A385" i="36"/>
  <c r="K384" i="36"/>
  <c r="J384" i="36"/>
  <c r="D384" i="36"/>
  <c r="M384" i="36" s="1"/>
  <c r="A384" i="36"/>
  <c r="AD383" i="36"/>
  <c r="Z383" i="36"/>
  <c r="V383" i="36"/>
  <c r="P383" i="36"/>
  <c r="R383" i="36" s="1"/>
  <c r="A383" i="36"/>
  <c r="M381" i="36"/>
  <c r="D381" i="36"/>
  <c r="A381" i="36"/>
  <c r="J380" i="36"/>
  <c r="D380" i="36"/>
  <c r="M380" i="36" s="1"/>
  <c r="A380" i="36"/>
  <c r="AD379" i="36"/>
  <c r="Z379" i="36"/>
  <c r="V379" i="36"/>
  <c r="P379" i="36"/>
  <c r="R379" i="36" s="1"/>
  <c r="A379" i="36"/>
  <c r="M378" i="36"/>
  <c r="A378" i="36"/>
  <c r="M377" i="36"/>
  <c r="D377" i="36"/>
  <c r="A377" i="36"/>
  <c r="K376" i="36"/>
  <c r="J376" i="36"/>
  <c r="D376" i="36"/>
  <c r="M376" i="36" s="1"/>
  <c r="A376" i="36"/>
  <c r="AD375" i="36"/>
  <c r="Z375" i="36"/>
  <c r="V375" i="36"/>
  <c r="P375" i="36"/>
  <c r="R375" i="36" s="1"/>
  <c r="A375" i="36"/>
  <c r="M373" i="36"/>
  <c r="A373" i="36"/>
  <c r="D372" i="36"/>
  <c r="M372" i="36" s="1"/>
  <c r="A372" i="36"/>
  <c r="AD371" i="36"/>
  <c r="Z371" i="36"/>
  <c r="V371" i="36"/>
  <c r="R371" i="36"/>
  <c r="P371" i="36"/>
  <c r="A371" i="36"/>
  <c r="M369" i="36"/>
  <c r="A369" i="36"/>
  <c r="M368" i="36"/>
  <c r="D368" i="36"/>
  <c r="A368" i="36"/>
  <c r="D367" i="36"/>
  <c r="A367" i="36"/>
  <c r="D366" i="36"/>
  <c r="A366" i="36"/>
  <c r="D365" i="36"/>
  <c r="M365" i="36" s="1"/>
  <c r="A365" i="36"/>
  <c r="AD364" i="36"/>
  <c r="Z364" i="36"/>
  <c r="V364" i="36"/>
  <c r="P364" i="36"/>
  <c r="R364" i="36" s="1"/>
  <c r="A364" i="36"/>
  <c r="M361" i="36"/>
  <c r="D361" i="36"/>
  <c r="A361" i="36"/>
  <c r="D360" i="36"/>
  <c r="K361" i="36" s="1"/>
  <c r="A360" i="36"/>
  <c r="AD359" i="36"/>
  <c r="Z359" i="36"/>
  <c r="P359" i="36"/>
  <c r="V359" i="36" s="1"/>
  <c r="M359" i="36"/>
  <c r="A359" i="36"/>
  <c r="M356" i="36"/>
  <c r="D356" i="36"/>
  <c r="A356" i="36"/>
  <c r="D355" i="36"/>
  <c r="A355" i="36"/>
  <c r="D354" i="36"/>
  <c r="A354" i="36"/>
  <c r="AD353" i="36"/>
  <c r="Z353" i="36"/>
  <c r="P353" i="36"/>
  <c r="M353" i="36"/>
  <c r="A353" i="36"/>
  <c r="M350" i="36"/>
  <c r="K350" i="36"/>
  <c r="J350" i="36"/>
  <c r="D350" i="36"/>
  <c r="A350" i="36"/>
  <c r="M349" i="36"/>
  <c r="D349" i="36"/>
  <c r="A349" i="36"/>
  <c r="AD348" i="36"/>
  <c r="Z348" i="36"/>
  <c r="V348" i="36"/>
  <c r="R348" i="36"/>
  <c r="P348" i="36"/>
  <c r="M348" i="36"/>
  <c r="A348" i="36"/>
  <c r="M346" i="36"/>
  <c r="A346" i="36"/>
  <c r="M345" i="36"/>
  <c r="D345" i="36"/>
  <c r="A345" i="36"/>
  <c r="D344" i="36"/>
  <c r="A344" i="36"/>
  <c r="D343" i="36"/>
  <c r="A343" i="36"/>
  <c r="D342" i="36"/>
  <c r="K345" i="36" s="1"/>
  <c r="A342" i="36"/>
  <c r="AD341" i="36"/>
  <c r="Z341" i="36"/>
  <c r="P341" i="36"/>
  <c r="M341" i="36"/>
  <c r="A341" i="36"/>
  <c r="M337" i="36"/>
  <c r="D337" i="36"/>
  <c r="A337" i="36"/>
  <c r="M336" i="36"/>
  <c r="D336" i="36"/>
  <c r="A336" i="36"/>
  <c r="AD335" i="36"/>
  <c r="Z335" i="36"/>
  <c r="V335" i="36"/>
  <c r="P335" i="36"/>
  <c r="R335" i="36" s="1"/>
  <c r="A335" i="36"/>
  <c r="H437" i="35"/>
  <c r="M437" i="35" s="1"/>
  <c r="D437" i="35"/>
  <c r="B437" i="35"/>
  <c r="A437" i="35"/>
  <c r="D436" i="35"/>
  <c r="A436" i="35"/>
  <c r="D435" i="35"/>
  <c r="A435" i="35"/>
  <c r="D434" i="35"/>
  <c r="A434" i="35"/>
  <c r="D433" i="35"/>
  <c r="A433" i="35"/>
  <c r="AD432" i="35"/>
  <c r="Z432" i="35"/>
  <c r="V432" i="35"/>
  <c r="P432" i="35"/>
  <c r="R432" i="35" s="1"/>
  <c r="M432" i="35"/>
  <c r="A432" i="35"/>
  <c r="D428" i="35"/>
  <c r="K428" i="35" s="1"/>
  <c r="A428" i="35"/>
  <c r="K427" i="35"/>
  <c r="J427" i="35"/>
  <c r="D427" i="35"/>
  <c r="A427" i="35"/>
  <c r="K426" i="35"/>
  <c r="J426" i="35"/>
  <c r="D426" i="35"/>
  <c r="A426" i="35"/>
  <c r="AD425" i="35"/>
  <c r="Z425" i="35"/>
  <c r="V425" i="35"/>
  <c r="P425" i="35"/>
  <c r="R425" i="35" s="1"/>
  <c r="M425" i="35"/>
  <c r="A425" i="35"/>
  <c r="M422" i="35"/>
  <c r="A422" i="35"/>
  <c r="D421" i="35"/>
  <c r="M421" i="35" s="1"/>
  <c r="A421" i="35"/>
  <c r="M420" i="35"/>
  <c r="D420" i="35"/>
  <c r="A420" i="35"/>
  <c r="AD419" i="35"/>
  <c r="Z419" i="35"/>
  <c r="P419" i="35"/>
  <c r="V419" i="35" s="1"/>
  <c r="M419" i="35"/>
  <c r="A419" i="35"/>
  <c r="M417" i="35"/>
  <c r="A417" i="35"/>
  <c r="M416" i="35"/>
  <c r="D416" i="35"/>
  <c r="A416" i="35"/>
  <c r="M415" i="35"/>
  <c r="D415" i="35"/>
  <c r="A415" i="35"/>
  <c r="M414" i="35"/>
  <c r="D414" i="35"/>
  <c r="A414" i="35"/>
  <c r="P413" i="35"/>
  <c r="A413" i="35"/>
  <c r="D410" i="35"/>
  <c r="A410" i="35"/>
  <c r="D409" i="35"/>
  <c r="A409" i="35"/>
  <c r="P408" i="35"/>
  <c r="A408" i="35"/>
  <c r="M406" i="35"/>
  <c r="A406" i="35"/>
  <c r="M405" i="35"/>
  <c r="D405" i="35"/>
  <c r="A405" i="35"/>
  <c r="M404" i="35"/>
  <c r="D404" i="35"/>
  <c r="K404" i="35" s="1"/>
  <c r="A404" i="35"/>
  <c r="Z403" i="35"/>
  <c r="P403" i="35"/>
  <c r="AD403" i="35" s="1"/>
  <c r="A403" i="35"/>
  <c r="M402" i="35"/>
  <c r="A402" i="35"/>
  <c r="M401" i="35"/>
  <c r="D401" i="35"/>
  <c r="A401" i="35"/>
  <c r="D400" i="35"/>
  <c r="M400" i="35" s="1"/>
  <c r="A400" i="35"/>
  <c r="AD399" i="35"/>
  <c r="Z399" i="35"/>
  <c r="V399" i="35"/>
  <c r="R399" i="35"/>
  <c r="P399" i="35"/>
  <c r="A399" i="35"/>
  <c r="M397" i="35"/>
  <c r="D397" i="35"/>
  <c r="A397" i="35"/>
  <c r="D396" i="35"/>
  <c r="M396" i="35" s="1"/>
  <c r="A396" i="35"/>
  <c r="AD395" i="35"/>
  <c r="Z395" i="35"/>
  <c r="P395" i="35"/>
  <c r="V395" i="35" s="1"/>
  <c r="A395" i="35"/>
  <c r="M394" i="35"/>
  <c r="A394" i="35"/>
  <c r="M393" i="35"/>
  <c r="D393" i="35"/>
  <c r="A393" i="35"/>
  <c r="D392" i="35"/>
  <c r="A392" i="35"/>
  <c r="AD391" i="35"/>
  <c r="Z391" i="35"/>
  <c r="P391" i="35"/>
  <c r="V391" i="35" s="1"/>
  <c r="A391" i="35"/>
  <c r="M390" i="35"/>
  <c r="A390" i="35"/>
  <c r="M389" i="35"/>
  <c r="D389" i="35"/>
  <c r="A389" i="35"/>
  <c r="D388" i="35"/>
  <c r="M388" i="35" s="1"/>
  <c r="A388" i="35"/>
  <c r="AD387" i="35"/>
  <c r="Z387" i="35"/>
  <c r="V387" i="35"/>
  <c r="R387" i="35"/>
  <c r="P387" i="35"/>
  <c r="A387" i="35"/>
  <c r="M386" i="35"/>
  <c r="A386" i="35"/>
  <c r="M385" i="35"/>
  <c r="A385" i="35"/>
  <c r="M384" i="35"/>
  <c r="K384" i="35"/>
  <c r="J384" i="35"/>
  <c r="D384" i="35"/>
  <c r="D385" i="35" s="1"/>
  <c r="A384" i="35"/>
  <c r="AD383" i="35"/>
  <c r="Z383" i="35"/>
  <c r="P383" i="35"/>
  <c r="V383" i="35" s="1"/>
  <c r="A383" i="35"/>
  <c r="M381" i="35"/>
  <c r="D381" i="35"/>
  <c r="A381" i="35"/>
  <c r="D380" i="35"/>
  <c r="M380" i="35" s="1"/>
  <c r="A380" i="35"/>
  <c r="AD379" i="35"/>
  <c r="Z379" i="35"/>
  <c r="P379" i="35"/>
  <c r="V379" i="35" s="1"/>
  <c r="A379" i="35"/>
  <c r="M378" i="35"/>
  <c r="A378" i="35"/>
  <c r="M377" i="35"/>
  <c r="D377" i="35"/>
  <c r="A377" i="35"/>
  <c r="D376" i="35"/>
  <c r="M376" i="35" s="1"/>
  <c r="A376" i="35"/>
  <c r="P375" i="35"/>
  <c r="AD375" i="35" s="1"/>
  <c r="A375" i="35"/>
  <c r="M373" i="35"/>
  <c r="A373" i="35"/>
  <c r="D372" i="35"/>
  <c r="M372" i="35" s="1"/>
  <c r="A372" i="35"/>
  <c r="AD371" i="35"/>
  <c r="P371" i="35"/>
  <c r="Z371" i="35" s="1"/>
  <c r="A371" i="35"/>
  <c r="M369" i="35"/>
  <c r="A369" i="35"/>
  <c r="M368" i="35"/>
  <c r="D368" i="35"/>
  <c r="A368" i="35"/>
  <c r="D367" i="35"/>
  <c r="A367" i="35"/>
  <c r="D366" i="35"/>
  <c r="A366" i="35"/>
  <c r="D365" i="35"/>
  <c r="M365" i="35" s="1"/>
  <c r="A365" i="35"/>
  <c r="AD364" i="35"/>
  <c r="Z364" i="35"/>
  <c r="R364" i="35"/>
  <c r="P364" i="35"/>
  <c r="V364" i="35" s="1"/>
  <c r="A364" i="35"/>
  <c r="M361" i="35"/>
  <c r="D361" i="35"/>
  <c r="A361" i="35"/>
  <c r="M360" i="35"/>
  <c r="D360" i="35"/>
  <c r="A360" i="35"/>
  <c r="AD359" i="35"/>
  <c r="Z359" i="35"/>
  <c r="V359" i="35"/>
  <c r="R359" i="35"/>
  <c r="P359" i="35"/>
  <c r="M359" i="35"/>
  <c r="A359" i="35"/>
  <c r="M356" i="35"/>
  <c r="D356" i="35"/>
  <c r="A356" i="35"/>
  <c r="D355" i="35"/>
  <c r="A355" i="35"/>
  <c r="D354" i="35"/>
  <c r="M354" i="35" s="1"/>
  <c r="A354" i="35"/>
  <c r="AD353" i="35"/>
  <c r="Z353" i="35"/>
  <c r="P353" i="35"/>
  <c r="M353" i="35"/>
  <c r="A353" i="35"/>
  <c r="M350" i="35"/>
  <c r="K350" i="35"/>
  <c r="J350" i="35"/>
  <c r="D350" i="35"/>
  <c r="A350" i="35"/>
  <c r="M349" i="35"/>
  <c r="D349" i="35"/>
  <c r="A349" i="35"/>
  <c r="AD348" i="35"/>
  <c r="Z348" i="35"/>
  <c r="R348" i="35"/>
  <c r="P348" i="35"/>
  <c r="V348" i="35" s="1"/>
  <c r="M348" i="35"/>
  <c r="A348" i="35"/>
  <c r="M346" i="35"/>
  <c r="A346" i="35"/>
  <c r="M345" i="35"/>
  <c r="J345" i="35"/>
  <c r="D345" i="35"/>
  <c r="A345" i="35"/>
  <c r="D344" i="35"/>
  <c r="A344" i="35"/>
  <c r="D343" i="35"/>
  <c r="A343" i="35"/>
  <c r="D342" i="35"/>
  <c r="M342" i="35" s="1"/>
  <c r="A342" i="35"/>
  <c r="AD341" i="35"/>
  <c r="Z341" i="35"/>
  <c r="P341" i="35"/>
  <c r="M341" i="35"/>
  <c r="A341" i="35"/>
  <c r="M337" i="35"/>
  <c r="D337" i="35"/>
  <c r="A337" i="35"/>
  <c r="M336" i="35"/>
  <c r="D336" i="35"/>
  <c r="A336" i="35"/>
  <c r="P335" i="35"/>
  <c r="AD335" i="35" s="1"/>
  <c r="A335" i="35"/>
  <c r="H437" i="34"/>
  <c r="M437" i="34" s="1"/>
  <c r="D437" i="34"/>
  <c r="B437" i="34"/>
  <c r="A437" i="34"/>
  <c r="D436" i="34"/>
  <c r="A436" i="34"/>
  <c r="D435" i="34"/>
  <c r="A435" i="34"/>
  <c r="D434" i="34"/>
  <c r="A434" i="34"/>
  <c r="D433" i="34"/>
  <c r="A433" i="34"/>
  <c r="Z432" i="34"/>
  <c r="V432" i="34"/>
  <c r="P432" i="34"/>
  <c r="R432" i="34" s="1"/>
  <c r="M432" i="34"/>
  <c r="A432" i="34"/>
  <c r="D428" i="34"/>
  <c r="K428" i="34" s="1"/>
  <c r="A428" i="34"/>
  <c r="D427" i="34"/>
  <c r="J427" i="34" s="1"/>
  <c r="A427" i="34"/>
  <c r="J426" i="34"/>
  <c r="D426" i="34"/>
  <c r="K426" i="34" s="1"/>
  <c r="A426" i="34"/>
  <c r="AD425" i="34"/>
  <c r="Z425" i="34"/>
  <c r="V425" i="34"/>
  <c r="P425" i="34"/>
  <c r="R425" i="34" s="1"/>
  <c r="M425" i="34"/>
  <c r="A425" i="34"/>
  <c r="M422" i="34"/>
  <c r="A422" i="34"/>
  <c r="D421" i="34"/>
  <c r="M421" i="34" s="1"/>
  <c r="A421" i="34"/>
  <c r="D420" i="34"/>
  <c r="M420" i="34" s="1"/>
  <c r="A420" i="34"/>
  <c r="AD419" i="34"/>
  <c r="Z419" i="34"/>
  <c r="V419" i="34"/>
  <c r="R419" i="34"/>
  <c r="P419" i="34"/>
  <c r="M419" i="34"/>
  <c r="A419" i="34"/>
  <c r="M417" i="34"/>
  <c r="A417" i="34"/>
  <c r="D416" i="34"/>
  <c r="M416" i="34" s="1"/>
  <c r="A416" i="34"/>
  <c r="D415" i="34"/>
  <c r="M415" i="34" s="1"/>
  <c r="A415" i="34"/>
  <c r="M414" i="34"/>
  <c r="D414" i="34"/>
  <c r="A414" i="34"/>
  <c r="P413" i="34"/>
  <c r="A413" i="34"/>
  <c r="D410" i="34"/>
  <c r="A410" i="34"/>
  <c r="D409" i="34"/>
  <c r="A409" i="34"/>
  <c r="P408" i="34"/>
  <c r="V408" i="34" s="1"/>
  <c r="A408" i="34"/>
  <c r="M406" i="34"/>
  <c r="A406" i="34"/>
  <c r="M405" i="34"/>
  <c r="D405" i="34"/>
  <c r="A405" i="34"/>
  <c r="M404" i="34"/>
  <c r="K404" i="34"/>
  <c r="D404" i="34"/>
  <c r="J404" i="34" s="1"/>
  <c r="A404" i="34"/>
  <c r="P403" i="34"/>
  <c r="V403" i="34" s="1"/>
  <c r="A403" i="34"/>
  <c r="M402" i="34"/>
  <c r="A402" i="34"/>
  <c r="M401" i="34"/>
  <c r="D401" i="34"/>
  <c r="A401" i="34"/>
  <c r="D400" i="34"/>
  <c r="A400" i="34"/>
  <c r="Z399" i="34"/>
  <c r="P399" i="34"/>
  <c r="AD399" i="34" s="1"/>
  <c r="A399" i="34"/>
  <c r="M397" i="34"/>
  <c r="D397" i="34"/>
  <c r="A397" i="34"/>
  <c r="D396" i="34"/>
  <c r="A396" i="34"/>
  <c r="P395" i="34"/>
  <c r="Z395" i="34" s="1"/>
  <c r="A395" i="34"/>
  <c r="M394" i="34"/>
  <c r="A394" i="34"/>
  <c r="M393" i="34"/>
  <c r="D393" i="34"/>
  <c r="A393" i="34"/>
  <c r="K392" i="34"/>
  <c r="D392" i="34"/>
  <c r="M392" i="34" s="1"/>
  <c r="A392" i="34"/>
  <c r="P391" i="34"/>
  <c r="V391" i="34" s="1"/>
  <c r="A391" i="34"/>
  <c r="M390" i="34"/>
  <c r="A390" i="34"/>
  <c r="M389" i="34"/>
  <c r="D389" i="34"/>
  <c r="A389" i="34"/>
  <c r="D388" i="34"/>
  <c r="J388" i="34" s="1"/>
  <c r="A388" i="34"/>
  <c r="R387" i="34"/>
  <c r="P387" i="34"/>
  <c r="AD387" i="34" s="1"/>
  <c r="A387" i="34"/>
  <c r="M386" i="34"/>
  <c r="A386" i="34"/>
  <c r="M385" i="34"/>
  <c r="D385" i="34"/>
  <c r="A385" i="34"/>
  <c r="M384" i="34"/>
  <c r="K384" i="34"/>
  <c r="J384" i="34"/>
  <c r="D384" i="34"/>
  <c r="A384" i="34"/>
  <c r="P383" i="34"/>
  <c r="Z383" i="34" s="1"/>
  <c r="A383" i="34"/>
  <c r="M381" i="34"/>
  <c r="D381" i="34"/>
  <c r="A381" i="34"/>
  <c r="M380" i="34"/>
  <c r="K380" i="34"/>
  <c r="J380" i="34"/>
  <c r="D380" i="34"/>
  <c r="A380" i="34"/>
  <c r="P379" i="34"/>
  <c r="Z379" i="34" s="1"/>
  <c r="A379" i="34"/>
  <c r="M378" i="34"/>
  <c r="A378" i="34"/>
  <c r="M377" i="34"/>
  <c r="D377" i="34"/>
  <c r="A377" i="34"/>
  <c r="J376" i="34"/>
  <c r="D376" i="34"/>
  <c r="K376" i="34" s="1"/>
  <c r="A376" i="34"/>
  <c r="P375" i="34"/>
  <c r="A375" i="34"/>
  <c r="M373" i="34"/>
  <c r="A373" i="34"/>
  <c r="D372" i="34"/>
  <c r="J372" i="34" s="1"/>
  <c r="A372" i="34"/>
  <c r="P371" i="34"/>
  <c r="Z371" i="34" s="1"/>
  <c r="A371" i="34"/>
  <c r="M369" i="34"/>
  <c r="A369" i="34"/>
  <c r="M368" i="34"/>
  <c r="D368" i="34"/>
  <c r="A368" i="34"/>
  <c r="D367" i="34"/>
  <c r="A367" i="34"/>
  <c r="D366" i="34"/>
  <c r="A366" i="34"/>
  <c r="M365" i="34"/>
  <c r="D365" i="34"/>
  <c r="A365" i="34"/>
  <c r="P364" i="34"/>
  <c r="Z364" i="34" s="1"/>
  <c r="A364" i="34"/>
  <c r="M361" i="34"/>
  <c r="D361" i="34"/>
  <c r="A361" i="34"/>
  <c r="D360" i="34"/>
  <c r="M360" i="34" s="1"/>
  <c r="A360" i="34"/>
  <c r="AD359" i="34"/>
  <c r="Z359" i="34"/>
  <c r="P359" i="34"/>
  <c r="V359" i="34" s="1"/>
  <c r="M359" i="34"/>
  <c r="A359" i="34"/>
  <c r="M356" i="34"/>
  <c r="D356" i="34"/>
  <c r="A356" i="34"/>
  <c r="D355" i="34"/>
  <c r="A355" i="34"/>
  <c r="D354" i="34"/>
  <c r="K356" i="34" s="1"/>
  <c r="A354" i="34"/>
  <c r="AD353" i="34"/>
  <c r="Z353" i="34"/>
  <c r="P353" i="34"/>
  <c r="V353" i="34" s="1"/>
  <c r="M353" i="34"/>
  <c r="A353" i="34"/>
  <c r="M350" i="34"/>
  <c r="D350" i="34"/>
  <c r="A350" i="34"/>
  <c r="D349" i="34"/>
  <c r="K350" i="34" s="1"/>
  <c r="A349" i="34"/>
  <c r="AD348" i="34"/>
  <c r="Z348" i="34"/>
  <c r="P348" i="34"/>
  <c r="V348" i="34" s="1"/>
  <c r="M348" i="34"/>
  <c r="A348" i="34"/>
  <c r="M346" i="34"/>
  <c r="A346" i="34"/>
  <c r="M345" i="34"/>
  <c r="D345" i="34"/>
  <c r="A345" i="34"/>
  <c r="D344" i="34"/>
  <c r="A344" i="34"/>
  <c r="D343" i="34"/>
  <c r="A343" i="34"/>
  <c r="D342" i="34"/>
  <c r="K345" i="34" s="1"/>
  <c r="A342" i="34"/>
  <c r="AD341" i="34"/>
  <c r="Z341" i="34"/>
  <c r="P341" i="34"/>
  <c r="V341" i="34" s="1"/>
  <c r="M341" i="34"/>
  <c r="A341" i="34"/>
  <c r="M337" i="34"/>
  <c r="D337" i="34"/>
  <c r="A337" i="34"/>
  <c r="D336" i="34"/>
  <c r="M336" i="34" s="1"/>
  <c r="A336" i="34"/>
  <c r="P335" i="34"/>
  <c r="A335" i="34"/>
  <c r="H437" i="33"/>
  <c r="M437" i="33" s="1"/>
  <c r="D437" i="33"/>
  <c r="B437" i="33"/>
  <c r="A437" i="33"/>
  <c r="D436" i="33"/>
  <c r="A436" i="33"/>
  <c r="D435" i="33"/>
  <c r="A435" i="33"/>
  <c r="D434" i="33"/>
  <c r="A434" i="33"/>
  <c r="D433" i="33"/>
  <c r="A433" i="33"/>
  <c r="P432" i="33"/>
  <c r="R432" i="33" s="1"/>
  <c r="M432" i="33"/>
  <c r="A432" i="33"/>
  <c r="D428" i="33"/>
  <c r="A428" i="33"/>
  <c r="K427" i="33"/>
  <c r="J427" i="33"/>
  <c r="D427" i="33"/>
  <c r="A427" i="33"/>
  <c r="D426" i="33"/>
  <c r="A426" i="33"/>
  <c r="P425" i="33"/>
  <c r="R425" i="33" s="1"/>
  <c r="M425" i="33"/>
  <c r="A425" i="33"/>
  <c r="M422" i="33"/>
  <c r="A422" i="33"/>
  <c r="D421" i="33"/>
  <c r="M421" i="33" s="1"/>
  <c r="A421" i="33"/>
  <c r="D420" i="33"/>
  <c r="M420" i="33" s="1"/>
  <c r="A420" i="33"/>
  <c r="P419" i="33"/>
  <c r="V419" i="33" s="1"/>
  <c r="M419" i="33"/>
  <c r="A419" i="33"/>
  <c r="M417" i="33"/>
  <c r="A417" i="33"/>
  <c r="D416" i="33"/>
  <c r="M416" i="33" s="1"/>
  <c r="A416" i="33"/>
  <c r="D415" i="33"/>
  <c r="M415" i="33" s="1"/>
  <c r="A415" i="33"/>
  <c r="D414" i="33"/>
  <c r="M414" i="33" s="1"/>
  <c r="A414" i="33"/>
  <c r="P413" i="33"/>
  <c r="AD413" i="33" s="1"/>
  <c r="A413" i="33"/>
  <c r="D410" i="33"/>
  <c r="A410" i="33"/>
  <c r="D409" i="33"/>
  <c r="A409" i="33"/>
  <c r="P408" i="33"/>
  <c r="AD408" i="33" s="1"/>
  <c r="A408" i="33"/>
  <c r="M406" i="33"/>
  <c r="A406" i="33"/>
  <c r="M405" i="33"/>
  <c r="D405" i="33"/>
  <c r="A405" i="33"/>
  <c r="M404" i="33"/>
  <c r="J404" i="33"/>
  <c r="D404" i="33"/>
  <c r="K404" i="33" s="1"/>
  <c r="A404" i="33"/>
  <c r="P403" i="33"/>
  <c r="A403" i="33"/>
  <c r="M402" i="33"/>
  <c r="A402" i="33"/>
  <c r="M401" i="33"/>
  <c r="D401" i="33"/>
  <c r="A401" i="33"/>
  <c r="D400" i="33"/>
  <c r="M400" i="33" s="1"/>
  <c r="A400" i="33"/>
  <c r="P399" i="33"/>
  <c r="AD399" i="33" s="1"/>
  <c r="A399" i="33"/>
  <c r="M397" i="33"/>
  <c r="D397" i="33"/>
  <c r="A397" i="33"/>
  <c r="D396" i="33"/>
  <c r="M396" i="33" s="1"/>
  <c r="A396" i="33"/>
  <c r="V395" i="33"/>
  <c r="R395" i="33"/>
  <c r="P395" i="33"/>
  <c r="AD395" i="33" s="1"/>
  <c r="A395" i="33"/>
  <c r="M394" i="33"/>
  <c r="A394" i="33"/>
  <c r="M393" i="33"/>
  <c r="D393" i="33"/>
  <c r="A393" i="33"/>
  <c r="D392" i="33"/>
  <c r="M392" i="33" s="1"/>
  <c r="A392" i="33"/>
  <c r="AD391" i="33"/>
  <c r="P391" i="33"/>
  <c r="A391" i="33"/>
  <c r="M390" i="33"/>
  <c r="A390" i="33"/>
  <c r="M389" i="33"/>
  <c r="D389" i="33"/>
  <c r="A389" i="33"/>
  <c r="D388" i="33"/>
  <c r="A388" i="33"/>
  <c r="AD387" i="33"/>
  <c r="Z387" i="33"/>
  <c r="V387" i="33"/>
  <c r="R387" i="33"/>
  <c r="P387" i="33"/>
  <c r="A387" i="33"/>
  <c r="M386" i="33"/>
  <c r="A386" i="33"/>
  <c r="M385" i="33"/>
  <c r="A385" i="33"/>
  <c r="M384" i="33"/>
  <c r="K384" i="33"/>
  <c r="J384" i="33"/>
  <c r="D384" i="33"/>
  <c r="D385" i="33" s="1"/>
  <c r="A384" i="33"/>
  <c r="AD383" i="33"/>
  <c r="Z383" i="33"/>
  <c r="R383" i="33"/>
  <c r="P383" i="33"/>
  <c r="V383" i="33" s="1"/>
  <c r="A383" i="33"/>
  <c r="M381" i="33"/>
  <c r="D381" i="33"/>
  <c r="A381" i="33"/>
  <c r="D380" i="33"/>
  <c r="K380" i="33" s="1"/>
  <c r="A380" i="33"/>
  <c r="P379" i="33"/>
  <c r="V379" i="33" s="1"/>
  <c r="A379" i="33"/>
  <c r="M378" i="33"/>
  <c r="A378" i="33"/>
  <c r="M377" i="33"/>
  <c r="D377" i="33"/>
  <c r="A377" i="33"/>
  <c r="D376" i="33"/>
  <c r="M376" i="33" s="1"/>
  <c r="A376" i="33"/>
  <c r="P375" i="33"/>
  <c r="AD375" i="33" s="1"/>
  <c r="A375" i="33"/>
  <c r="M373" i="33"/>
  <c r="A373" i="33"/>
  <c r="D372" i="33"/>
  <c r="J372" i="33" s="1"/>
  <c r="A372" i="33"/>
  <c r="AD371" i="33"/>
  <c r="P371" i="33"/>
  <c r="Z371" i="33" s="1"/>
  <c r="A371" i="33"/>
  <c r="M369" i="33"/>
  <c r="A369" i="33"/>
  <c r="M368" i="33"/>
  <c r="D368" i="33"/>
  <c r="A368" i="33"/>
  <c r="D367" i="33"/>
  <c r="A367" i="33"/>
  <c r="D366" i="33"/>
  <c r="A366" i="33"/>
  <c r="D365" i="33"/>
  <c r="M365" i="33" s="1"/>
  <c r="A365" i="33"/>
  <c r="P364" i="33"/>
  <c r="Z364" i="33" s="1"/>
  <c r="A364" i="33"/>
  <c r="M361" i="33"/>
  <c r="D361" i="33"/>
  <c r="A361" i="33"/>
  <c r="D360" i="33"/>
  <c r="A360" i="33"/>
  <c r="AD359" i="33"/>
  <c r="Z359" i="33"/>
  <c r="P359" i="33"/>
  <c r="V359" i="33" s="1"/>
  <c r="M359" i="33"/>
  <c r="A359" i="33"/>
  <c r="M356" i="33"/>
  <c r="D356" i="33"/>
  <c r="A356" i="33"/>
  <c r="D355" i="33"/>
  <c r="A355" i="33"/>
  <c r="D354" i="33"/>
  <c r="M354" i="33" s="1"/>
  <c r="A354" i="33"/>
  <c r="AD353" i="33"/>
  <c r="Z353" i="33"/>
  <c r="P353" i="33"/>
  <c r="V353" i="33" s="1"/>
  <c r="M353" i="33"/>
  <c r="A353" i="33"/>
  <c r="M350" i="33"/>
  <c r="D350" i="33"/>
  <c r="A350" i="33"/>
  <c r="D349" i="33"/>
  <c r="J350" i="33" s="1"/>
  <c r="A349" i="33"/>
  <c r="AD348" i="33"/>
  <c r="Z348" i="33"/>
  <c r="P348" i="33"/>
  <c r="V348" i="33" s="1"/>
  <c r="M348" i="33"/>
  <c r="A348" i="33"/>
  <c r="M346" i="33"/>
  <c r="A346" i="33"/>
  <c r="M345" i="33"/>
  <c r="D345" i="33"/>
  <c r="A345" i="33"/>
  <c r="D344" i="33"/>
  <c r="A344" i="33"/>
  <c r="D343" i="33"/>
  <c r="A343" i="33"/>
  <c r="D342" i="33"/>
  <c r="M342" i="33" s="1"/>
  <c r="A342" i="33"/>
  <c r="AD341" i="33"/>
  <c r="Z341" i="33"/>
  <c r="P341" i="33"/>
  <c r="V341" i="33" s="1"/>
  <c r="M341" i="33"/>
  <c r="A341" i="33"/>
  <c r="M337" i="33"/>
  <c r="D337" i="33"/>
  <c r="A337" i="33"/>
  <c r="D336" i="33"/>
  <c r="M336" i="33" s="1"/>
  <c r="A336" i="33"/>
  <c r="R335" i="33"/>
  <c r="P335" i="33"/>
  <c r="AD335" i="33" s="1"/>
  <c r="A335" i="33"/>
  <c r="D436" i="9"/>
  <c r="A436" i="9"/>
  <c r="D435" i="9"/>
  <c r="A435" i="9"/>
  <c r="D434" i="9"/>
  <c r="A434" i="9"/>
  <c r="G880" i="13"/>
  <c r="A880" i="13"/>
  <c r="AD5" i="34" l="1"/>
  <c r="K427" i="34"/>
  <c r="J350" i="34"/>
  <c r="R399" i="34"/>
  <c r="V5" i="34"/>
  <c r="M349" i="34"/>
  <c r="K388" i="34"/>
  <c r="J356" i="34"/>
  <c r="AD371" i="34"/>
  <c r="V399" i="34"/>
  <c r="R379" i="34"/>
  <c r="R383" i="34"/>
  <c r="R395" i="34"/>
  <c r="R341" i="34"/>
  <c r="V379" i="34"/>
  <c r="V383" i="34"/>
  <c r="V395" i="34"/>
  <c r="M388" i="34"/>
  <c r="AD379" i="34"/>
  <c r="AD383" i="34"/>
  <c r="V387" i="34"/>
  <c r="AD395" i="34"/>
  <c r="AD432" i="34"/>
  <c r="Z387" i="34"/>
  <c r="J392" i="34"/>
  <c r="Z379" i="33"/>
  <c r="AD379" i="33"/>
  <c r="R375" i="33"/>
  <c r="M380" i="33"/>
  <c r="V399" i="33"/>
  <c r="R419" i="33"/>
  <c r="Z425" i="33"/>
  <c r="Z432" i="33"/>
  <c r="K350" i="33"/>
  <c r="Z395" i="33"/>
  <c r="V5" i="33"/>
  <c r="J380" i="33"/>
  <c r="M349" i="33"/>
  <c r="V425" i="33"/>
  <c r="V432" i="33"/>
  <c r="Z399" i="33"/>
  <c r="Z419" i="33"/>
  <c r="AD432" i="33"/>
  <c r="K345" i="33"/>
  <c r="AD419" i="33"/>
  <c r="K372" i="33"/>
  <c r="Z5" i="33"/>
  <c r="R379" i="33"/>
  <c r="J396" i="33"/>
  <c r="R399" i="33"/>
  <c r="AD425" i="33"/>
  <c r="R5" i="33"/>
  <c r="M372" i="33"/>
  <c r="J400" i="33"/>
  <c r="Z5" i="41"/>
  <c r="AD5" i="41"/>
  <c r="V5" i="41"/>
  <c r="R5" i="39"/>
  <c r="Z5" i="38"/>
  <c r="AD5" i="38"/>
  <c r="R5" i="38"/>
  <c r="AD5" i="37"/>
  <c r="R5" i="37"/>
  <c r="V5" i="37"/>
  <c r="Z5" i="37"/>
  <c r="Z5" i="36"/>
  <c r="R5" i="36"/>
  <c r="AD5" i="36"/>
  <c r="AD5" i="35"/>
  <c r="V5" i="35"/>
  <c r="R5" i="35"/>
  <c r="R5" i="34"/>
  <c r="AD413" i="41"/>
  <c r="Z413" i="41"/>
  <c r="AD335" i="41"/>
  <c r="Z335" i="41"/>
  <c r="V335" i="41"/>
  <c r="R335" i="41"/>
  <c r="K361" i="41"/>
  <c r="J361" i="41"/>
  <c r="M360" i="41"/>
  <c r="AD408" i="41"/>
  <c r="Z408" i="41"/>
  <c r="R403" i="41"/>
  <c r="R408" i="41"/>
  <c r="J356" i="41"/>
  <c r="Z403" i="41"/>
  <c r="R353" i="41"/>
  <c r="R391" i="41"/>
  <c r="M396" i="41"/>
  <c r="K396" i="41"/>
  <c r="J396" i="41"/>
  <c r="Z391" i="41"/>
  <c r="J428" i="41"/>
  <c r="V364" i="41"/>
  <c r="AD375" i="41"/>
  <c r="Z375" i="41"/>
  <c r="V375" i="41"/>
  <c r="R375" i="41"/>
  <c r="AD391" i="41"/>
  <c r="M400" i="41"/>
  <c r="K400" i="41"/>
  <c r="J400" i="41"/>
  <c r="J426" i="41"/>
  <c r="AD364" i="41"/>
  <c r="V371" i="41"/>
  <c r="R379" i="41"/>
  <c r="R383" i="41"/>
  <c r="J404" i="41"/>
  <c r="R419" i="41"/>
  <c r="K361" i="40"/>
  <c r="J361" i="40"/>
  <c r="M396" i="40"/>
  <c r="K396" i="40"/>
  <c r="J396" i="40"/>
  <c r="M392" i="40"/>
  <c r="J392" i="40"/>
  <c r="K392" i="40"/>
  <c r="M360" i="40"/>
  <c r="M388" i="40"/>
  <c r="K388" i="40"/>
  <c r="K356" i="40"/>
  <c r="M354" i="40"/>
  <c r="M400" i="40"/>
  <c r="K400" i="40"/>
  <c r="J400" i="40"/>
  <c r="J426" i="40"/>
  <c r="AD335" i="40"/>
  <c r="Z335" i="40"/>
  <c r="V335" i="40"/>
  <c r="R335" i="40"/>
  <c r="AD413" i="40"/>
  <c r="Z413" i="40"/>
  <c r="R413" i="40"/>
  <c r="K345" i="40"/>
  <c r="M342" i="40"/>
  <c r="J372" i="40"/>
  <c r="V413" i="40"/>
  <c r="K372" i="40"/>
  <c r="J356" i="40"/>
  <c r="AD408" i="40"/>
  <c r="Z408" i="40"/>
  <c r="R408" i="40"/>
  <c r="AD364" i="40"/>
  <c r="AD375" i="40"/>
  <c r="Z375" i="40"/>
  <c r="V375" i="40"/>
  <c r="R375" i="40"/>
  <c r="J428" i="40"/>
  <c r="R371" i="40"/>
  <c r="V371" i="40"/>
  <c r="K356" i="39"/>
  <c r="J356" i="39"/>
  <c r="M354" i="39"/>
  <c r="Z408" i="39"/>
  <c r="V408" i="39"/>
  <c r="R408" i="39"/>
  <c r="AD408" i="39"/>
  <c r="V419" i="39"/>
  <c r="R419" i="39"/>
  <c r="Z419" i="39"/>
  <c r="V353" i="39"/>
  <c r="R353" i="39"/>
  <c r="V348" i="39"/>
  <c r="R348" i="39"/>
  <c r="M392" i="39"/>
  <c r="K392" i="39"/>
  <c r="V341" i="39"/>
  <c r="R341" i="39"/>
  <c r="R364" i="39"/>
  <c r="Z413" i="39"/>
  <c r="V413" i="39"/>
  <c r="V383" i="39"/>
  <c r="R383" i="39"/>
  <c r="J345" i="39"/>
  <c r="V379" i="39"/>
  <c r="R379" i="39"/>
  <c r="AD383" i="39"/>
  <c r="V399" i="39"/>
  <c r="V403" i="39"/>
  <c r="Z403" i="39"/>
  <c r="J384" i="39"/>
  <c r="Z391" i="39"/>
  <c r="Z395" i="39"/>
  <c r="K404" i="39"/>
  <c r="J404" i="39"/>
  <c r="K384" i="39"/>
  <c r="M404" i="39"/>
  <c r="J428" i="39"/>
  <c r="K361" i="39"/>
  <c r="R335" i="39"/>
  <c r="R375" i="39"/>
  <c r="J396" i="39"/>
  <c r="J400" i="39"/>
  <c r="Z335" i="39"/>
  <c r="Z375" i="39"/>
  <c r="R391" i="38"/>
  <c r="R395" i="38"/>
  <c r="K361" i="38"/>
  <c r="J361" i="38"/>
  <c r="V391" i="38"/>
  <c r="V395" i="38"/>
  <c r="M360" i="38"/>
  <c r="J376" i="38"/>
  <c r="J384" i="38"/>
  <c r="Z391" i="38"/>
  <c r="Z395" i="38"/>
  <c r="K384" i="38"/>
  <c r="M392" i="38"/>
  <c r="K392" i="38"/>
  <c r="AD413" i="38"/>
  <c r="Z413" i="38"/>
  <c r="V413" i="38"/>
  <c r="J392" i="38"/>
  <c r="R413" i="38"/>
  <c r="V353" i="38"/>
  <c r="R353" i="38"/>
  <c r="R348" i="38"/>
  <c r="R364" i="38"/>
  <c r="AD408" i="38"/>
  <c r="Z408" i="38"/>
  <c r="V408" i="38"/>
  <c r="R359" i="38"/>
  <c r="R403" i="38"/>
  <c r="K356" i="38"/>
  <c r="J356" i="38"/>
  <c r="V403" i="38"/>
  <c r="V341" i="38"/>
  <c r="R341" i="38"/>
  <c r="Z403" i="38"/>
  <c r="R335" i="38"/>
  <c r="R375" i="38"/>
  <c r="J396" i="38"/>
  <c r="J400" i="38"/>
  <c r="V335" i="38"/>
  <c r="V375" i="38"/>
  <c r="K396" i="38"/>
  <c r="K400" i="38"/>
  <c r="Z335" i="38"/>
  <c r="Z375" i="38"/>
  <c r="J404" i="38"/>
  <c r="R419" i="38"/>
  <c r="AD364" i="37"/>
  <c r="Z364" i="37"/>
  <c r="R364" i="37"/>
  <c r="V364" i="37"/>
  <c r="R359" i="37"/>
  <c r="V359" i="37"/>
  <c r="M372" i="37"/>
  <c r="J372" i="37"/>
  <c r="K372" i="37"/>
  <c r="K356" i="37"/>
  <c r="J356" i="37"/>
  <c r="M354" i="37"/>
  <c r="J361" i="37"/>
  <c r="K361" i="37"/>
  <c r="K428" i="37"/>
  <c r="J428" i="37"/>
  <c r="V341" i="37"/>
  <c r="R341" i="37"/>
  <c r="Z408" i="37"/>
  <c r="V408" i="37"/>
  <c r="R408" i="37"/>
  <c r="R348" i="37"/>
  <c r="Z413" i="37"/>
  <c r="V413" i="37"/>
  <c r="V353" i="37"/>
  <c r="R353" i="37"/>
  <c r="M384" i="37"/>
  <c r="K384" i="37"/>
  <c r="J384" i="37"/>
  <c r="M392" i="37"/>
  <c r="K392" i="37"/>
  <c r="R413" i="37"/>
  <c r="V419" i="37"/>
  <c r="R419" i="37"/>
  <c r="Z419" i="37"/>
  <c r="V383" i="37"/>
  <c r="R383" i="37"/>
  <c r="V379" i="37"/>
  <c r="R379" i="37"/>
  <c r="K404" i="37"/>
  <c r="J404" i="37"/>
  <c r="M404" i="37"/>
  <c r="R335" i="37"/>
  <c r="R375" i="37"/>
  <c r="J396" i="37"/>
  <c r="J400" i="37"/>
  <c r="Z335" i="37"/>
  <c r="Z375" i="37"/>
  <c r="K356" i="36"/>
  <c r="J356" i="36"/>
  <c r="M354" i="36"/>
  <c r="AD395" i="36"/>
  <c r="Z395" i="36"/>
  <c r="R395" i="36"/>
  <c r="V395" i="36"/>
  <c r="V353" i="36"/>
  <c r="R353" i="36"/>
  <c r="AD403" i="36"/>
  <c r="V403" i="36"/>
  <c r="R403" i="36"/>
  <c r="AD399" i="36"/>
  <c r="Z399" i="36"/>
  <c r="V341" i="36"/>
  <c r="R341" i="36"/>
  <c r="R359" i="36"/>
  <c r="R399" i="36"/>
  <c r="V399" i="36"/>
  <c r="K428" i="36"/>
  <c r="J345" i="36"/>
  <c r="K426" i="36"/>
  <c r="M342" i="36"/>
  <c r="K388" i="36"/>
  <c r="J388" i="36"/>
  <c r="J372" i="36"/>
  <c r="K380" i="36"/>
  <c r="D385" i="36"/>
  <c r="K372" i="36"/>
  <c r="M360" i="36"/>
  <c r="J361" i="36"/>
  <c r="J404" i="36"/>
  <c r="R419" i="36"/>
  <c r="R353" i="35"/>
  <c r="V353" i="35"/>
  <c r="R391" i="35"/>
  <c r="R395" i="35"/>
  <c r="R341" i="35"/>
  <c r="V341" i="35"/>
  <c r="J376" i="35"/>
  <c r="J380" i="35"/>
  <c r="J388" i="35"/>
  <c r="K376" i="35"/>
  <c r="K380" i="35"/>
  <c r="K388" i="35"/>
  <c r="K392" i="35"/>
  <c r="M392" i="35"/>
  <c r="AD413" i="35"/>
  <c r="V413" i="35"/>
  <c r="Z413" i="35"/>
  <c r="K345" i="35"/>
  <c r="K361" i="35"/>
  <c r="J361" i="35"/>
  <c r="J392" i="35"/>
  <c r="R413" i="35"/>
  <c r="AD408" i="35"/>
  <c r="V408" i="35"/>
  <c r="Z408" i="35"/>
  <c r="J356" i="35"/>
  <c r="K356" i="35"/>
  <c r="J372" i="35"/>
  <c r="R408" i="35"/>
  <c r="K372" i="35"/>
  <c r="R403" i="35"/>
  <c r="J428" i="35"/>
  <c r="V403" i="35"/>
  <c r="R335" i="35"/>
  <c r="R375" i="35"/>
  <c r="J396" i="35"/>
  <c r="J400" i="35"/>
  <c r="V335" i="35"/>
  <c r="R371" i="35"/>
  <c r="V375" i="35"/>
  <c r="K396" i="35"/>
  <c r="K400" i="35"/>
  <c r="Z335" i="35"/>
  <c r="V371" i="35"/>
  <c r="Z375" i="35"/>
  <c r="R379" i="35"/>
  <c r="R383" i="35"/>
  <c r="J404" i="35"/>
  <c r="R419" i="35"/>
  <c r="M342" i="34"/>
  <c r="K372" i="34"/>
  <c r="M372" i="34"/>
  <c r="R364" i="34"/>
  <c r="AD375" i="34"/>
  <c r="Z375" i="34"/>
  <c r="V375" i="34"/>
  <c r="R375" i="34"/>
  <c r="Z403" i="34"/>
  <c r="R408" i="34"/>
  <c r="V364" i="34"/>
  <c r="AD403" i="34"/>
  <c r="R359" i="34"/>
  <c r="AD364" i="34"/>
  <c r="R391" i="34"/>
  <c r="Z391" i="34"/>
  <c r="AD335" i="34"/>
  <c r="Z335" i="34"/>
  <c r="V335" i="34"/>
  <c r="R335" i="34"/>
  <c r="K361" i="34"/>
  <c r="J361" i="34"/>
  <c r="M396" i="34"/>
  <c r="K396" i="34"/>
  <c r="J396" i="34"/>
  <c r="AD413" i="34"/>
  <c r="Z413" i="34"/>
  <c r="R348" i="34"/>
  <c r="R403" i="34"/>
  <c r="R413" i="34"/>
  <c r="R353" i="34"/>
  <c r="AD408" i="34"/>
  <c r="Z408" i="34"/>
  <c r="V413" i="34"/>
  <c r="J345" i="34"/>
  <c r="M354" i="34"/>
  <c r="M376" i="34"/>
  <c r="AD391" i="34"/>
  <c r="M400" i="34"/>
  <c r="K400" i="34"/>
  <c r="J400" i="34"/>
  <c r="J428" i="34"/>
  <c r="R371" i="34"/>
  <c r="V371" i="34"/>
  <c r="K361" i="33"/>
  <c r="J361" i="33"/>
  <c r="M360" i="33"/>
  <c r="V391" i="33"/>
  <c r="R391" i="33"/>
  <c r="J345" i="33"/>
  <c r="Z391" i="33"/>
  <c r="K428" i="33"/>
  <c r="J428" i="33"/>
  <c r="R364" i="33"/>
  <c r="M388" i="33"/>
  <c r="K388" i="33"/>
  <c r="V364" i="33"/>
  <c r="K376" i="33"/>
  <c r="J376" i="33"/>
  <c r="J388" i="33"/>
  <c r="K426" i="33"/>
  <c r="J426" i="33"/>
  <c r="AD364" i="33"/>
  <c r="R359" i="33"/>
  <c r="AD403" i="33"/>
  <c r="Z403" i="33"/>
  <c r="V403" i="33"/>
  <c r="R403" i="33"/>
  <c r="K356" i="33"/>
  <c r="J356" i="33"/>
  <c r="R348" i="33"/>
  <c r="J392" i="33"/>
  <c r="R408" i="33"/>
  <c r="R413" i="33"/>
  <c r="R341" i="33"/>
  <c r="R353" i="33"/>
  <c r="K392" i="33"/>
  <c r="V408" i="33"/>
  <c r="V413" i="33"/>
  <c r="Z408" i="33"/>
  <c r="Z413" i="33"/>
  <c r="V335" i="33"/>
  <c r="R371" i="33"/>
  <c r="V375" i="33"/>
  <c r="K396" i="33"/>
  <c r="K400" i="33"/>
  <c r="Z335" i="33"/>
  <c r="V371" i="33"/>
  <c r="Z375" i="33"/>
  <c r="A174" i="13" l="1"/>
  <c r="A1217" i="13"/>
  <c r="A1218" i="13"/>
  <c r="A1219" i="13"/>
  <c r="A1220" i="13"/>
  <c r="A511" i="13"/>
  <c r="A512" i="13"/>
  <c r="A513" i="13"/>
  <c r="A514" i="13"/>
  <c r="G1217" i="13"/>
  <c r="G1218" i="13"/>
  <c r="G1219" i="13"/>
  <c r="G1220" i="13"/>
  <c r="A1067" i="13"/>
  <c r="A1068" i="13"/>
  <c r="A1069" i="13"/>
  <c r="A361" i="13"/>
  <c r="A362" i="13"/>
  <c r="A363" i="13"/>
  <c r="A1062" i="13"/>
  <c r="A1063" i="13"/>
  <c r="A1064" i="13"/>
  <c r="A1065" i="13"/>
  <c r="A1066" i="13"/>
  <c r="A1070" i="13"/>
  <c r="A1071" i="13"/>
  <c r="A1072" i="13"/>
  <c r="A1073" i="13"/>
  <c r="A1074" i="13"/>
  <c r="A1075" i="13"/>
  <c r="A1076" i="13"/>
  <c r="A1077" i="13"/>
  <c r="A1078" i="13"/>
  <c r="A1079" i="13"/>
  <c r="A1080" i="13"/>
  <c r="A1081" i="13"/>
  <c r="A1082" i="13"/>
  <c r="A1083" i="13"/>
  <c r="A1084" i="13"/>
  <c r="A1085" i="13"/>
  <c r="A1086" i="13"/>
  <c r="A1087" i="13"/>
  <c r="A1088" i="13"/>
  <c r="A1089" i="13"/>
  <c r="A1090" i="13"/>
  <c r="A1091" i="13"/>
  <c r="A1092" i="13"/>
  <c r="A1093" i="13"/>
  <c r="A1094" i="13"/>
  <c r="A1095" i="13"/>
  <c r="A1096" i="13"/>
  <c r="A1097" i="13"/>
  <c r="A1098" i="13"/>
  <c r="A1099" i="13"/>
  <c r="A1100" i="13"/>
  <c r="A1101" i="13"/>
  <c r="A1102" i="13"/>
  <c r="A1103" i="13"/>
  <c r="A1104" i="13"/>
  <c r="A1105" i="13"/>
  <c r="A1106" i="13"/>
  <c r="A1107" i="13"/>
  <c r="A1108" i="13"/>
  <c r="A1109" i="13"/>
  <c r="A1110" i="13"/>
  <c r="A1111" i="13"/>
  <c r="A1112" i="13"/>
  <c r="A1113" i="13"/>
  <c r="A1114" i="13"/>
  <c r="A1115" i="13"/>
  <c r="A1116" i="13"/>
  <c r="A1117" i="13"/>
  <c r="A1118" i="13"/>
  <c r="A1119" i="13"/>
  <c r="A1120" i="13"/>
  <c r="A1121" i="13"/>
  <c r="A1122" i="13"/>
  <c r="A1123" i="13"/>
  <c r="A1124" i="13"/>
  <c r="A1125" i="13"/>
  <c r="A1126" i="13"/>
  <c r="A1127" i="13"/>
  <c r="A1128" i="13"/>
  <c r="A1129" i="13"/>
  <c r="A1130" i="13"/>
  <c r="A1131" i="13"/>
  <c r="A1132" i="13"/>
  <c r="A1133" i="13"/>
  <c r="A1134" i="13"/>
  <c r="A1135" i="13"/>
  <c r="A1136" i="13"/>
  <c r="A1137" i="13"/>
  <c r="A1138" i="13"/>
  <c r="A1139" i="13"/>
  <c r="A1140" i="13"/>
  <c r="A1141" i="13"/>
  <c r="A1142" i="13"/>
  <c r="A1143" i="13"/>
  <c r="A1144" i="13"/>
  <c r="A1145" i="13"/>
  <c r="A1146" i="13"/>
  <c r="A1147" i="13"/>
  <c r="A1148" i="13"/>
  <c r="A1149" i="13"/>
  <c r="A1150" i="13"/>
  <c r="A1151" i="13"/>
  <c r="A1152" i="13"/>
  <c r="A1153" i="13"/>
  <c r="A1154" i="13"/>
  <c r="A1155" i="13"/>
  <c r="A1156" i="13"/>
  <c r="A1157" i="13"/>
  <c r="A1158" i="13"/>
  <c r="A1159" i="13"/>
  <c r="A1160" i="13"/>
  <c r="A1161" i="13"/>
  <c r="A1162" i="13"/>
  <c r="A1163" i="13"/>
  <c r="A1164" i="13"/>
  <c r="A1165" i="13"/>
  <c r="A1166" i="13"/>
  <c r="A1167" i="13"/>
  <c r="A1168" i="13"/>
  <c r="A1169" i="13"/>
  <c r="A1170" i="13"/>
  <c r="A1171" i="13"/>
  <c r="A1172" i="13"/>
  <c r="A1173" i="13"/>
  <c r="A1174" i="13"/>
  <c r="A1175" i="13"/>
  <c r="A1176" i="13"/>
  <c r="A1177" i="13"/>
  <c r="A1178" i="13"/>
  <c r="A1179" i="13"/>
  <c r="A1180" i="13"/>
  <c r="A1181" i="13"/>
  <c r="A1182" i="13"/>
  <c r="A1183" i="13"/>
  <c r="A1184" i="13"/>
  <c r="A1185" i="13"/>
  <c r="A1186" i="13"/>
  <c r="A1187" i="13"/>
  <c r="A1188" i="13"/>
  <c r="A1189" i="13"/>
  <c r="A1190" i="13"/>
  <c r="A1191" i="13"/>
  <c r="A1192" i="13"/>
  <c r="A1193" i="13"/>
  <c r="A1194" i="13"/>
  <c r="A1195" i="13"/>
  <c r="A1196" i="13"/>
  <c r="A1197" i="13"/>
  <c r="A1198" i="13"/>
  <c r="A1199" i="13"/>
  <c r="A1200" i="13"/>
  <c r="A1201" i="13"/>
  <c r="A1202" i="13"/>
  <c r="A1203" i="13"/>
  <c r="A1204" i="13"/>
  <c r="A1205" i="13"/>
  <c r="A1206" i="13"/>
  <c r="A1207" i="13"/>
  <c r="A1208" i="13"/>
  <c r="A1209" i="13"/>
  <c r="A1210" i="13"/>
  <c r="A1211" i="13"/>
  <c r="A1212" i="13"/>
  <c r="A1216" i="13"/>
  <c r="A1221" i="13"/>
  <c r="A1222" i="13"/>
  <c r="A1223" i="13"/>
  <c r="A1224" i="13"/>
  <c r="A1225" i="13"/>
  <c r="A1226" i="13"/>
  <c r="A1227" i="13"/>
  <c r="A1228" i="13"/>
  <c r="A1229" i="13"/>
  <c r="A1230" i="13"/>
  <c r="A1231" i="13"/>
  <c r="A1232" i="13"/>
  <c r="A1233" i="13"/>
  <c r="A1234" i="13"/>
  <c r="A1235" i="13"/>
  <c r="A1236" i="13"/>
  <c r="A1237" i="13"/>
  <c r="A1238" i="13"/>
  <c r="A1239" i="13"/>
  <c r="A1240" i="13"/>
  <c r="A1241" i="13"/>
  <c r="A1242" i="13"/>
  <c r="A1243" i="13"/>
  <c r="A1244" i="13"/>
  <c r="A1245" i="13"/>
  <c r="A1246" i="13"/>
  <c r="A1247" i="13"/>
  <c r="A1248" i="13"/>
  <c r="A1249" i="13"/>
  <c r="A1250" i="13"/>
  <c r="A1251" i="13"/>
  <c r="A1252" i="13"/>
  <c r="A1253" i="13"/>
  <c r="A1254" i="13"/>
  <c r="A1255" i="13"/>
  <c r="A1256" i="13"/>
  <c r="A1257" i="13"/>
  <c r="A1258" i="13"/>
  <c r="A1259" i="13"/>
  <c r="A1260" i="13"/>
  <c r="A1261" i="13"/>
  <c r="A1262" i="13"/>
  <c r="A1263" i="13"/>
  <c r="A1264" i="13"/>
  <c r="A1265" i="13"/>
  <c r="A1266" i="13"/>
  <c r="A1267" i="13"/>
  <c r="A1268" i="13"/>
  <c r="A1269" i="13"/>
  <c r="A1270" i="13"/>
  <c r="A1271" i="13"/>
  <c r="A1272" i="13"/>
  <c r="A1273" i="13"/>
  <c r="A1274" i="13"/>
  <c r="A1275" i="13"/>
  <c r="A1276" i="13"/>
  <c r="A1277" i="13"/>
  <c r="A1278" i="13"/>
  <c r="A1279" i="13"/>
  <c r="A1280" i="13"/>
  <c r="A1281" i="13"/>
  <c r="A1282" i="13"/>
  <c r="A1283" i="13"/>
  <c r="A1284" i="13"/>
  <c r="A1285" i="13"/>
  <c r="A1286" i="13"/>
  <c r="A1287" i="13"/>
  <c r="A1288" i="13"/>
  <c r="A1289" i="13"/>
  <c r="A1290" i="13"/>
  <c r="A1291" i="13"/>
  <c r="A1292" i="13"/>
  <c r="A1293" i="13"/>
  <c r="A1294" i="13"/>
  <c r="A1295" i="13"/>
  <c r="A1296" i="13"/>
  <c r="A1297" i="13"/>
  <c r="A1298" i="13"/>
  <c r="A1299" i="13"/>
  <c r="A1300" i="13"/>
  <c r="A1301" i="13"/>
  <c r="A1302" i="13"/>
  <c r="A1303" i="13"/>
  <c r="A1304" i="13"/>
  <c r="A1305" i="13"/>
  <c r="A1306" i="13"/>
  <c r="A1307" i="13"/>
  <c r="A1308" i="13"/>
  <c r="A1309" i="13"/>
  <c r="A1310" i="13"/>
  <c r="A1311" i="13"/>
  <c r="A1312" i="13"/>
  <c r="A1313" i="13"/>
  <c r="A1314" i="13"/>
  <c r="A1315" i="13"/>
  <c r="A1316" i="13"/>
  <c r="A1317" i="13"/>
  <c r="A1318" i="13"/>
  <c r="A1319" i="13"/>
  <c r="A1320" i="13"/>
  <c r="A1321" i="13"/>
  <c r="A1322" i="13"/>
  <c r="A1323" i="13"/>
  <c r="A1324" i="13"/>
  <c r="A1325" i="13"/>
  <c r="A1326" i="13"/>
  <c r="A1327" i="13"/>
  <c r="A1328" i="13"/>
  <c r="A1329" i="13"/>
  <c r="A1330" i="13"/>
  <c r="A1331" i="13"/>
  <c r="A1332" i="13"/>
  <c r="A1333" i="13"/>
  <c r="A1334" i="13"/>
  <c r="A1335" i="13"/>
  <c r="A1336" i="13"/>
  <c r="A1337" i="13"/>
  <c r="A1338" i="13"/>
  <c r="A1339" i="13"/>
  <c r="A1340" i="13"/>
  <c r="A1341" i="13"/>
  <c r="A1342" i="13"/>
  <c r="A1343" i="13"/>
  <c r="A1344" i="13"/>
  <c r="A1345" i="13"/>
  <c r="A1346" i="13"/>
  <c r="A1347" i="13"/>
  <c r="A1348" i="13"/>
  <c r="A1350" i="13"/>
  <c r="A1351" i="13"/>
  <c r="A1352" i="13"/>
  <c r="A1353" i="13"/>
  <c r="A1354" i="13"/>
  <c r="A1355" i="13"/>
  <c r="A1356" i="13"/>
  <c r="A1357" i="13"/>
  <c r="A1358" i="13"/>
  <c r="A1359" i="13"/>
  <c r="A1360" i="13"/>
  <c r="A1361" i="13"/>
  <c r="A1362" i="13"/>
  <c r="A1363" i="13"/>
  <c r="A1364" i="13"/>
  <c r="A1365" i="13"/>
  <c r="A1366" i="13"/>
  <c r="A1367" i="13"/>
  <c r="A1368" i="13"/>
  <c r="A1369" i="13"/>
  <c r="A1370" i="13"/>
  <c r="A1371" i="13"/>
  <c r="A1372" i="13"/>
  <c r="A1373" i="13"/>
  <c r="A1374" i="13"/>
  <c r="A1375" i="13"/>
  <c r="A1376" i="13"/>
  <c r="A1377" i="13"/>
  <c r="A1378" i="13"/>
  <c r="A1379" i="13"/>
  <c r="A1380" i="13"/>
  <c r="A1381" i="13"/>
  <c r="A1382" i="13"/>
  <c r="A1383" i="13"/>
  <c r="A1384" i="13"/>
  <c r="A1385" i="13"/>
  <c r="A1386" i="13"/>
  <c r="A1387" i="13"/>
  <c r="A1388" i="13"/>
  <c r="A1389" i="13"/>
  <c r="A1390" i="13"/>
  <c r="A1391" i="13"/>
  <c r="A1392" i="13"/>
  <c r="A1393" i="13"/>
  <c r="A1394" i="13"/>
  <c r="A1395" i="13"/>
  <c r="A1396" i="13"/>
  <c r="A1397" i="13"/>
  <c r="A1398" i="13"/>
  <c r="A1399" i="13"/>
  <c r="A1400" i="13"/>
  <c r="A1401" i="13"/>
  <c r="A1402" i="13"/>
  <c r="A1403" i="13"/>
  <c r="A1404" i="13"/>
  <c r="A1405" i="13"/>
  <c r="A1406" i="13"/>
  <c r="A1407" i="13"/>
  <c r="G1062" i="13"/>
  <c r="G1063" i="13"/>
  <c r="G1064" i="13"/>
  <c r="G1065" i="13"/>
  <c r="G1066" i="13"/>
  <c r="G1070" i="13"/>
  <c r="A364" i="13"/>
  <c r="A360" i="13"/>
  <c r="A357" i="13"/>
  <c r="A358" i="13"/>
  <c r="A359" i="13"/>
  <c r="A356" i="13"/>
  <c r="G1058" i="13"/>
  <c r="G1059" i="13"/>
  <c r="G1060" i="13"/>
  <c r="G1061" i="13"/>
  <c r="A1061" i="13"/>
  <c r="A1060" i="13"/>
  <c r="A1059" i="13"/>
  <c r="A1058" i="13"/>
  <c r="D232" i="9"/>
  <c r="A232" i="9"/>
  <c r="A352" i="13"/>
  <c r="A353" i="13"/>
  <c r="A354" i="13"/>
  <c r="A355" i="13"/>
  <c r="A1469" i="13"/>
  <c r="AF513" i="41" a="1"/>
  <c r="AF513" i="41" s="1"/>
  <c r="AG513" i="41" s="1"/>
  <c r="AF513" i="40" a="1"/>
  <c r="AF513" i="40" s="1"/>
  <c r="AG513" i="40" s="1"/>
  <c r="AF513" i="39" a="1"/>
  <c r="AF513" i="39" s="1"/>
  <c r="AG513" i="39" s="1"/>
  <c r="AF513" i="38" a="1"/>
  <c r="AF513" i="38" s="1"/>
  <c r="AG513" i="38" s="1"/>
  <c r="AF513" i="37" a="1"/>
  <c r="AF513" i="37" s="1"/>
  <c r="AG513" i="37" s="1"/>
  <c r="AF513" i="36" a="1"/>
  <c r="AF513" i="36" s="1"/>
  <c r="AG513" i="36" s="1"/>
  <c r="AF513" i="35" a="1"/>
  <c r="AF513" i="35" s="1"/>
  <c r="AG513" i="35" s="1"/>
  <c r="AF513" i="34" a="1"/>
  <c r="AF513" i="34" s="1"/>
  <c r="AG513" i="34" s="1"/>
  <c r="AF513" i="33" a="1"/>
  <c r="AF513" i="33" s="1"/>
  <c r="AG513" i="33" s="1"/>
  <c r="A480" i="13"/>
  <c r="A481" i="13"/>
  <c r="C723" i="13"/>
  <c r="D723" i="13"/>
  <c r="E723" i="13"/>
  <c r="H481" i="41"/>
  <c r="M481" i="41" s="1"/>
  <c r="D481" i="41"/>
  <c r="B481" i="41"/>
  <c r="A481" i="41"/>
  <c r="M480" i="41"/>
  <c r="D480" i="41"/>
  <c r="A480" i="41"/>
  <c r="D479" i="41"/>
  <c r="M479" i="41" s="1"/>
  <c r="A479" i="41"/>
  <c r="D478" i="41"/>
  <c r="A478" i="41"/>
  <c r="D477" i="41"/>
  <c r="A477" i="41"/>
  <c r="D476" i="41"/>
  <c r="A476" i="41"/>
  <c r="D475" i="41"/>
  <c r="M475" i="41" s="1"/>
  <c r="D474" i="41"/>
  <c r="A474" i="41"/>
  <c r="D473" i="41"/>
  <c r="A473" i="41"/>
  <c r="D472" i="41"/>
  <c r="A472" i="41"/>
  <c r="D471" i="41"/>
  <c r="A471" i="41"/>
  <c r="D470" i="41"/>
  <c r="A470" i="41"/>
  <c r="D469" i="41"/>
  <c r="A469" i="41"/>
  <c r="D468" i="41"/>
  <c r="A468" i="41"/>
  <c r="D465" i="41"/>
  <c r="A465" i="41"/>
  <c r="I464" i="41"/>
  <c r="D464" i="41"/>
  <c r="A464" i="41"/>
  <c r="D463" i="41"/>
  <c r="A463" i="41"/>
  <c r="D462" i="41"/>
  <c r="A462" i="41"/>
  <c r="I461" i="41"/>
  <c r="D461" i="41"/>
  <c r="A461" i="41"/>
  <c r="I460" i="41"/>
  <c r="D460" i="41"/>
  <c r="A460" i="41"/>
  <c r="D459" i="41"/>
  <c r="A459" i="41"/>
  <c r="H457" i="41"/>
  <c r="D456" i="41"/>
  <c r="A456" i="41"/>
  <c r="I455" i="41"/>
  <c r="D455" i="41"/>
  <c r="A455" i="41"/>
  <c r="D454" i="41"/>
  <c r="A454" i="41"/>
  <c r="D453" i="41"/>
  <c r="A453" i="41"/>
  <c r="I452" i="41"/>
  <c r="D452" i="41"/>
  <c r="A452" i="41"/>
  <c r="D451" i="41"/>
  <c r="A451" i="41"/>
  <c r="R449" i="41"/>
  <c r="N449" i="41"/>
  <c r="P449" i="41" s="1"/>
  <c r="A449" i="41"/>
  <c r="D446" i="41"/>
  <c r="A446" i="41"/>
  <c r="AD445" i="41"/>
  <c r="Z445" i="41"/>
  <c r="M445" i="41"/>
  <c r="A445" i="41"/>
  <c r="H442" i="41"/>
  <c r="M442" i="41" s="1"/>
  <c r="D442" i="41"/>
  <c r="A442" i="41"/>
  <c r="D441" i="41"/>
  <c r="A441" i="41"/>
  <c r="M440" i="41"/>
  <c r="A440" i="41"/>
  <c r="H481" i="40"/>
  <c r="M481" i="40" s="1"/>
  <c r="D481" i="40"/>
  <c r="B481" i="40"/>
  <c r="A481" i="40"/>
  <c r="M480" i="40"/>
  <c r="D480" i="40"/>
  <c r="A480" i="40"/>
  <c r="D479" i="40"/>
  <c r="M479" i="40" s="1"/>
  <c r="A479" i="40"/>
  <c r="D478" i="40"/>
  <c r="A478" i="40"/>
  <c r="D477" i="40"/>
  <c r="A477" i="40"/>
  <c r="D476" i="40"/>
  <c r="A476" i="40"/>
  <c r="D475" i="40"/>
  <c r="M475" i="40" s="1"/>
  <c r="D474" i="40"/>
  <c r="A474" i="40"/>
  <c r="D473" i="40"/>
  <c r="A473" i="40"/>
  <c r="D472" i="40"/>
  <c r="A472" i="40"/>
  <c r="D471" i="40"/>
  <c r="A471" i="40"/>
  <c r="D470" i="40"/>
  <c r="A470" i="40"/>
  <c r="D469" i="40"/>
  <c r="A469" i="40"/>
  <c r="D468" i="40"/>
  <c r="A468" i="40"/>
  <c r="D465" i="40"/>
  <c r="A465" i="40"/>
  <c r="I464" i="40"/>
  <c r="D464" i="40"/>
  <c r="A464" i="40"/>
  <c r="D463" i="40"/>
  <c r="A463" i="40"/>
  <c r="D462" i="40"/>
  <c r="A462" i="40"/>
  <c r="I461" i="40"/>
  <c r="D461" i="40"/>
  <c r="A461" i="40"/>
  <c r="I460" i="40"/>
  <c r="D460" i="40"/>
  <c r="A460" i="40"/>
  <c r="D459" i="40"/>
  <c r="A459" i="40"/>
  <c r="H457" i="40"/>
  <c r="D456" i="40"/>
  <c r="A456" i="40"/>
  <c r="I455" i="40"/>
  <c r="D455" i="40"/>
  <c r="A455" i="40"/>
  <c r="D454" i="40"/>
  <c r="A454" i="40"/>
  <c r="D453" i="40"/>
  <c r="A453" i="40"/>
  <c r="I452" i="40"/>
  <c r="D452" i="40"/>
  <c r="A452" i="40"/>
  <c r="D451" i="40"/>
  <c r="A451" i="40"/>
  <c r="R449" i="40"/>
  <c r="N449" i="40"/>
  <c r="P449" i="40" s="1"/>
  <c r="A449" i="40"/>
  <c r="D446" i="40"/>
  <c r="A446" i="40"/>
  <c r="AD445" i="40"/>
  <c r="Z445" i="40"/>
  <c r="M445" i="40"/>
  <c r="A445" i="40"/>
  <c r="H442" i="40"/>
  <c r="M442" i="40" s="1"/>
  <c r="D442" i="40"/>
  <c r="A442" i="40"/>
  <c r="D441" i="40"/>
  <c r="A441" i="40"/>
  <c r="M440" i="40"/>
  <c r="A440" i="40"/>
  <c r="H481" i="39"/>
  <c r="M481" i="39" s="1"/>
  <c r="D481" i="39"/>
  <c r="B481" i="39"/>
  <c r="A481" i="39"/>
  <c r="M480" i="39"/>
  <c r="D480" i="39"/>
  <c r="A480" i="39"/>
  <c r="D479" i="39"/>
  <c r="M479" i="39" s="1"/>
  <c r="A479" i="39"/>
  <c r="D478" i="39"/>
  <c r="A478" i="39"/>
  <c r="D477" i="39"/>
  <c r="A477" i="39"/>
  <c r="D476" i="39"/>
  <c r="A476" i="39"/>
  <c r="D475" i="39"/>
  <c r="M475" i="39" s="1"/>
  <c r="D474" i="39"/>
  <c r="A474" i="39"/>
  <c r="D473" i="39"/>
  <c r="A473" i="39"/>
  <c r="D472" i="39"/>
  <c r="A472" i="39"/>
  <c r="D471" i="39"/>
  <c r="A471" i="39"/>
  <c r="D470" i="39"/>
  <c r="A470" i="39"/>
  <c r="D469" i="39"/>
  <c r="A469" i="39"/>
  <c r="D468" i="39"/>
  <c r="A468" i="39"/>
  <c r="D465" i="39"/>
  <c r="A465" i="39"/>
  <c r="I464" i="39"/>
  <c r="D464" i="39"/>
  <c r="A464" i="39"/>
  <c r="D463" i="39"/>
  <c r="A463" i="39"/>
  <c r="D462" i="39"/>
  <c r="A462" i="39"/>
  <c r="I461" i="39"/>
  <c r="D461" i="39"/>
  <c r="A461" i="39"/>
  <c r="I460" i="39"/>
  <c r="D460" i="39"/>
  <c r="A460" i="39"/>
  <c r="D459" i="39"/>
  <c r="A459" i="39"/>
  <c r="H457" i="39"/>
  <c r="D456" i="39"/>
  <c r="A456" i="39"/>
  <c r="I455" i="39"/>
  <c r="D455" i="39"/>
  <c r="A455" i="39"/>
  <c r="D454" i="39"/>
  <c r="A454" i="39"/>
  <c r="D453" i="39"/>
  <c r="A453" i="39"/>
  <c r="I452" i="39"/>
  <c r="D452" i="39"/>
  <c r="A452" i="39"/>
  <c r="D451" i="39"/>
  <c r="A451" i="39"/>
  <c r="R449" i="39"/>
  <c r="N449" i="39"/>
  <c r="P449" i="39" s="1"/>
  <c r="A449" i="39"/>
  <c r="D446" i="39"/>
  <c r="A446" i="39"/>
  <c r="AD445" i="39"/>
  <c r="Z445" i="39"/>
  <c r="M445" i="39"/>
  <c r="A445" i="39"/>
  <c r="H442" i="39"/>
  <c r="M442" i="39" s="1"/>
  <c r="D442" i="39"/>
  <c r="A442" i="39"/>
  <c r="D441" i="39"/>
  <c r="A441" i="39"/>
  <c r="M440" i="39"/>
  <c r="A440" i="39"/>
  <c r="H481" i="38"/>
  <c r="M481" i="38" s="1"/>
  <c r="D481" i="38"/>
  <c r="B481" i="38"/>
  <c r="A481" i="38"/>
  <c r="M480" i="38"/>
  <c r="D480" i="38"/>
  <c r="A480" i="38"/>
  <c r="D479" i="38"/>
  <c r="M479" i="38" s="1"/>
  <c r="A479" i="38"/>
  <c r="D478" i="38"/>
  <c r="A478" i="38"/>
  <c r="D477" i="38"/>
  <c r="A477" i="38"/>
  <c r="D476" i="38"/>
  <c r="A476" i="38"/>
  <c r="D475" i="38"/>
  <c r="M475" i="38" s="1"/>
  <c r="D474" i="38"/>
  <c r="A474" i="38"/>
  <c r="D473" i="38"/>
  <c r="A473" i="38"/>
  <c r="D472" i="38"/>
  <c r="A472" i="38"/>
  <c r="D471" i="38"/>
  <c r="A471" i="38"/>
  <c r="D470" i="38"/>
  <c r="A470" i="38"/>
  <c r="D469" i="38"/>
  <c r="A469" i="38"/>
  <c r="D468" i="38"/>
  <c r="A468" i="38"/>
  <c r="D465" i="38"/>
  <c r="A465" i="38"/>
  <c r="I464" i="38"/>
  <c r="D464" i="38"/>
  <c r="A464" i="38"/>
  <c r="D463" i="38"/>
  <c r="A463" i="38"/>
  <c r="D462" i="38"/>
  <c r="A462" i="38"/>
  <c r="I461" i="38"/>
  <c r="D461" i="38"/>
  <c r="A461" i="38"/>
  <c r="I460" i="38"/>
  <c r="D460" i="38"/>
  <c r="A460" i="38"/>
  <c r="D459" i="38"/>
  <c r="A459" i="38"/>
  <c r="H457" i="38"/>
  <c r="D456" i="38"/>
  <c r="A456" i="38"/>
  <c r="I455" i="38"/>
  <c r="D455" i="38"/>
  <c r="A455" i="38"/>
  <c r="D454" i="38"/>
  <c r="A454" i="38"/>
  <c r="D453" i="38"/>
  <c r="A453" i="38"/>
  <c r="I452" i="38"/>
  <c r="D452" i="38"/>
  <c r="A452" i="38"/>
  <c r="D451" i="38"/>
  <c r="A451" i="38"/>
  <c r="R449" i="38"/>
  <c r="N449" i="38"/>
  <c r="P449" i="38" s="1"/>
  <c r="A449" i="38"/>
  <c r="D446" i="38"/>
  <c r="A446" i="38"/>
  <c r="AD445" i="38"/>
  <c r="Z445" i="38"/>
  <c r="M445" i="38"/>
  <c r="A445" i="38"/>
  <c r="H442" i="38"/>
  <c r="M442" i="38" s="1"/>
  <c r="D442" i="38"/>
  <c r="A442" i="38"/>
  <c r="D441" i="38"/>
  <c r="A441" i="38"/>
  <c r="M440" i="38"/>
  <c r="A440" i="38"/>
  <c r="H481" i="37"/>
  <c r="M481" i="37" s="1"/>
  <c r="D481" i="37"/>
  <c r="B481" i="37"/>
  <c r="A481" i="37"/>
  <c r="M480" i="37"/>
  <c r="D480" i="37"/>
  <c r="A480" i="37"/>
  <c r="D479" i="37"/>
  <c r="M479" i="37" s="1"/>
  <c r="A479" i="37"/>
  <c r="D478" i="37"/>
  <c r="A478" i="37"/>
  <c r="D477" i="37"/>
  <c r="A477" i="37"/>
  <c r="D476" i="37"/>
  <c r="A476" i="37"/>
  <c r="D475" i="37"/>
  <c r="M475" i="37" s="1"/>
  <c r="D474" i="37"/>
  <c r="A474" i="37"/>
  <c r="D473" i="37"/>
  <c r="A473" i="37"/>
  <c r="D472" i="37"/>
  <c r="A472" i="37"/>
  <c r="D471" i="37"/>
  <c r="A471" i="37"/>
  <c r="D470" i="37"/>
  <c r="A470" i="37"/>
  <c r="D469" i="37"/>
  <c r="A469" i="37"/>
  <c r="D468" i="37"/>
  <c r="A468" i="37"/>
  <c r="D465" i="37"/>
  <c r="A465" i="37"/>
  <c r="I464" i="37"/>
  <c r="D464" i="37"/>
  <c r="A464" i="37"/>
  <c r="D463" i="37"/>
  <c r="A463" i="37"/>
  <c r="D462" i="37"/>
  <c r="A462" i="37"/>
  <c r="I461" i="37"/>
  <c r="D461" i="37"/>
  <c r="A461" i="37"/>
  <c r="I460" i="37"/>
  <c r="D460" i="37"/>
  <c r="A460" i="37"/>
  <c r="D459" i="37"/>
  <c r="A459" i="37"/>
  <c r="H457" i="37"/>
  <c r="D456" i="37"/>
  <c r="A456" i="37"/>
  <c r="I455" i="37"/>
  <c r="D455" i="37"/>
  <c r="A455" i="37"/>
  <c r="D454" i="37"/>
  <c r="A454" i="37"/>
  <c r="D453" i="37"/>
  <c r="A453" i="37"/>
  <c r="I452" i="37"/>
  <c r="D452" i="37"/>
  <c r="A452" i="37"/>
  <c r="D451" i="37"/>
  <c r="A451" i="37"/>
  <c r="R449" i="37"/>
  <c r="N449" i="37"/>
  <c r="P449" i="37" s="1"/>
  <c r="A449" i="37"/>
  <c r="D446" i="37"/>
  <c r="A446" i="37"/>
  <c r="AD445" i="37"/>
  <c r="Z445" i="37"/>
  <c r="M445" i="37"/>
  <c r="A445" i="37"/>
  <c r="H442" i="37"/>
  <c r="M442" i="37" s="1"/>
  <c r="D442" i="37"/>
  <c r="A442" i="37"/>
  <c r="D441" i="37"/>
  <c r="A441" i="37"/>
  <c r="M440" i="37"/>
  <c r="A440" i="37"/>
  <c r="H481" i="36"/>
  <c r="M481" i="36" s="1"/>
  <c r="D481" i="36"/>
  <c r="B481" i="36"/>
  <c r="A481" i="36"/>
  <c r="M480" i="36"/>
  <c r="D480" i="36"/>
  <c r="A480" i="36"/>
  <c r="D479" i="36"/>
  <c r="M479" i="36" s="1"/>
  <c r="A479" i="36"/>
  <c r="D478" i="36"/>
  <c r="A478" i="36"/>
  <c r="D477" i="36"/>
  <c r="A477" i="36"/>
  <c r="D476" i="36"/>
  <c r="A476" i="36"/>
  <c r="D475" i="36"/>
  <c r="M475" i="36" s="1"/>
  <c r="D474" i="36"/>
  <c r="A474" i="36"/>
  <c r="D473" i="36"/>
  <c r="A473" i="36"/>
  <c r="D472" i="36"/>
  <c r="A472" i="36"/>
  <c r="D471" i="36"/>
  <c r="A471" i="36"/>
  <c r="D470" i="36"/>
  <c r="A470" i="36"/>
  <c r="D469" i="36"/>
  <c r="A469" i="36"/>
  <c r="D468" i="36"/>
  <c r="A468" i="36"/>
  <c r="D465" i="36"/>
  <c r="A465" i="36"/>
  <c r="I464" i="36"/>
  <c r="D464" i="36"/>
  <c r="A464" i="36"/>
  <c r="D463" i="36"/>
  <c r="A463" i="36"/>
  <c r="D462" i="36"/>
  <c r="A462" i="36"/>
  <c r="I461" i="36"/>
  <c r="D461" i="36"/>
  <c r="A461" i="36"/>
  <c r="I460" i="36"/>
  <c r="D460" i="36"/>
  <c r="A460" i="36"/>
  <c r="D459" i="36"/>
  <c r="A459" i="36"/>
  <c r="H457" i="36"/>
  <c r="D456" i="36"/>
  <c r="A456" i="36"/>
  <c r="I455" i="36"/>
  <c r="D455" i="36"/>
  <c r="A455" i="36"/>
  <c r="D454" i="36"/>
  <c r="A454" i="36"/>
  <c r="D453" i="36"/>
  <c r="A453" i="36"/>
  <c r="I452" i="36"/>
  <c r="D452" i="36"/>
  <c r="A452" i="36"/>
  <c r="D451" i="36"/>
  <c r="A451" i="36"/>
  <c r="R449" i="36"/>
  <c r="N449" i="36"/>
  <c r="P449" i="36" s="1"/>
  <c r="A449" i="36"/>
  <c r="D446" i="36"/>
  <c r="A446" i="36"/>
  <c r="AD445" i="36"/>
  <c r="Z445" i="36"/>
  <c r="M445" i="36"/>
  <c r="A445" i="36"/>
  <c r="H442" i="36"/>
  <c r="M442" i="36" s="1"/>
  <c r="D442" i="36"/>
  <c r="A442" i="36"/>
  <c r="D441" i="36"/>
  <c r="A441" i="36"/>
  <c r="M440" i="36"/>
  <c r="A440" i="36"/>
  <c r="H481" i="35"/>
  <c r="M481" i="35" s="1"/>
  <c r="D481" i="35"/>
  <c r="B481" i="35"/>
  <c r="A481" i="35"/>
  <c r="M480" i="35"/>
  <c r="D480" i="35"/>
  <c r="A480" i="35"/>
  <c r="D479" i="35"/>
  <c r="M479" i="35" s="1"/>
  <c r="A479" i="35"/>
  <c r="D478" i="35"/>
  <c r="A478" i="35"/>
  <c r="D477" i="35"/>
  <c r="A477" i="35"/>
  <c r="D476" i="35"/>
  <c r="A476" i="35"/>
  <c r="D475" i="35"/>
  <c r="M475" i="35" s="1"/>
  <c r="D474" i="35"/>
  <c r="A474" i="35"/>
  <c r="D473" i="35"/>
  <c r="A473" i="35"/>
  <c r="D472" i="35"/>
  <c r="A472" i="35"/>
  <c r="D471" i="35"/>
  <c r="A471" i="35"/>
  <c r="D470" i="35"/>
  <c r="A470" i="35"/>
  <c r="D469" i="35"/>
  <c r="A469" i="35"/>
  <c r="D468" i="35"/>
  <c r="A468" i="35"/>
  <c r="D465" i="35"/>
  <c r="A465" i="35"/>
  <c r="I464" i="35"/>
  <c r="D464" i="35"/>
  <c r="A464" i="35"/>
  <c r="D463" i="35"/>
  <c r="A463" i="35"/>
  <c r="D462" i="35"/>
  <c r="A462" i="35"/>
  <c r="I461" i="35"/>
  <c r="D461" i="35"/>
  <c r="A461" i="35"/>
  <c r="I460" i="35"/>
  <c r="D460" i="35"/>
  <c r="A460" i="35"/>
  <c r="D459" i="35"/>
  <c r="A459" i="35"/>
  <c r="H457" i="35"/>
  <c r="D456" i="35"/>
  <c r="A456" i="35"/>
  <c r="I455" i="35"/>
  <c r="D455" i="35"/>
  <c r="A455" i="35"/>
  <c r="D454" i="35"/>
  <c r="A454" i="35"/>
  <c r="D453" i="35"/>
  <c r="A453" i="35"/>
  <c r="I452" i="35"/>
  <c r="D452" i="35"/>
  <c r="A452" i="35"/>
  <c r="D451" i="35"/>
  <c r="A451" i="35"/>
  <c r="R449" i="35"/>
  <c r="N449" i="35"/>
  <c r="P449" i="35" s="1"/>
  <c r="A449" i="35"/>
  <c r="D446" i="35"/>
  <c r="A446" i="35"/>
  <c r="AD445" i="35"/>
  <c r="Z445" i="35"/>
  <c r="M445" i="35"/>
  <c r="A445" i="35"/>
  <c r="H442" i="35"/>
  <c r="M442" i="35" s="1"/>
  <c r="D442" i="35"/>
  <c r="A442" i="35"/>
  <c r="D441" i="35"/>
  <c r="A441" i="35"/>
  <c r="M440" i="35"/>
  <c r="A440" i="35"/>
  <c r="H481" i="34"/>
  <c r="M481" i="34" s="1"/>
  <c r="D481" i="34"/>
  <c r="B481" i="34"/>
  <c r="A481" i="34"/>
  <c r="M480" i="34"/>
  <c r="D480" i="34"/>
  <c r="A480" i="34"/>
  <c r="D479" i="34"/>
  <c r="M479" i="34" s="1"/>
  <c r="A479" i="34"/>
  <c r="D478" i="34"/>
  <c r="A478" i="34"/>
  <c r="D477" i="34"/>
  <c r="A477" i="34"/>
  <c r="D476" i="34"/>
  <c r="A476" i="34"/>
  <c r="D475" i="34"/>
  <c r="M475" i="34" s="1"/>
  <c r="D474" i="34"/>
  <c r="A474" i="34"/>
  <c r="D473" i="34"/>
  <c r="A473" i="34"/>
  <c r="D472" i="34"/>
  <c r="A472" i="34"/>
  <c r="D471" i="34"/>
  <c r="A471" i="34"/>
  <c r="D470" i="34"/>
  <c r="A470" i="34"/>
  <c r="D469" i="34"/>
  <c r="A469" i="34"/>
  <c r="D468" i="34"/>
  <c r="A468" i="34"/>
  <c r="D465" i="34"/>
  <c r="A465" i="34"/>
  <c r="I464" i="34"/>
  <c r="D464" i="34"/>
  <c r="A464" i="34"/>
  <c r="D463" i="34"/>
  <c r="A463" i="34"/>
  <c r="D462" i="34"/>
  <c r="A462" i="34"/>
  <c r="I461" i="34"/>
  <c r="D461" i="34" s="1"/>
  <c r="A461" i="34"/>
  <c r="I460" i="34"/>
  <c r="D460" i="34" s="1"/>
  <c r="A460" i="34"/>
  <c r="D459" i="34"/>
  <c r="A459" i="34"/>
  <c r="H457" i="34"/>
  <c r="D456" i="34"/>
  <c r="A456" i="34"/>
  <c r="I455" i="34"/>
  <c r="D455" i="34"/>
  <c r="A455" i="34"/>
  <c r="D454" i="34"/>
  <c r="A454" i="34"/>
  <c r="D453" i="34"/>
  <c r="A453" i="34"/>
  <c r="I452" i="34"/>
  <c r="D452" i="34"/>
  <c r="A452" i="34"/>
  <c r="D451" i="34"/>
  <c r="A451" i="34"/>
  <c r="R449" i="34"/>
  <c r="N449" i="34"/>
  <c r="P449" i="34" s="1"/>
  <c r="A449" i="34"/>
  <c r="D446" i="34"/>
  <c r="A446" i="34"/>
  <c r="AD445" i="34"/>
  <c r="Z445" i="34"/>
  <c r="M445" i="34"/>
  <c r="A445" i="34"/>
  <c r="H442" i="34"/>
  <c r="M442" i="34" s="1"/>
  <c r="D442" i="34"/>
  <c r="A442" i="34"/>
  <c r="D441" i="34"/>
  <c r="A441" i="34"/>
  <c r="M440" i="34"/>
  <c r="A440" i="34"/>
  <c r="H481" i="33"/>
  <c r="M481" i="33" s="1"/>
  <c r="D481" i="33"/>
  <c r="B481" i="33"/>
  <c r="A481" i="33"/>
  <c r="M480" i="33"/>
  <c r="D480" i="33"/>
  <c r="A480" i="33"/>
  <c r="D479" i="33"/>
  <c r="M479" i="33" s="1"/>
  <c r="A479" i="33"/>
  <c r="D478" i="33"/>
  <c r="A478" i="33"/>
  <c r="D477" i="33"/>
  <c r="A477" i="33"/>
  <c r="D476" i="33"/>
  <c r="A476" i="33"/>
  <c r="D475" i="33"/>
  <c r="M475" i="33" s="1"/>
  <c r="D474" i="33"/>
  <c r="A474" i="33"/>
  <c r="D473" i="33"/>
  <c r="A473" i="33"/>
  <c r="D472" i="33"/>
  <c r="A472" i="33"/>
  <c r="D471" i="33"/>
  <c r="A471" i="33"/>
  <c r="D470" i="33"/>
  <c r="A470" i="33"/>
  <c r="D469" i="33"/>
  <c r="A469" i="33"/>
  <c r="D468" i="33"/>
  <c r="A468" i="33"/>
  <c r="D465" i="33"/>
  <c r="A465" i="33"/>
  <c r="I464" i="33"/>
  <c r="D464" i="33"/>
  <c r="A464" i="33"/>
  <c r="D463" i="33"/>
  <c r="A463" i="33"/>
  <c r="D462" i="33"/>
  <c r="A462" i="33"/>
  <c r="I461" i="33"/>
  <c r="D461" i="33"/>
  <c r="A461" i="33"/>
  <c r="I460" i="33"/>
  <c r="D460" i="33"/>
  <c r="A460" i="33"/>
  <c r="D459" i="33"/>
  <c r="A459" i="33"/>
  <c r="H457" i="33"/>
  <c r="D456" i="33"/>
  <c r="A456" i="33"/>
  <c r="I455" i="33"/>
  <c r="D455" i="33"/>
  <c r="A455" i="33"/>
  <c r="D454" i="33"/>
  <c r="A454" i="33"/>
  <c r="D453" i="33"/>
  <c r="A453" i="33"/>
  <c r="I452" i="33"/>
  <c r="D452" i="33"/>
  <c r="A452" i="33"/>
  <c r="D451" i="33"/>
  <c r="A451" i="33"/>
  <c r="R449" i="33"/>
  <c r="N449" i="33"/>
  <c r="P449" i="33" s="1"/>
  <c r="A449" i="33"/>
  <c r="D446" i="33"/>
  <c r="A446" i="33"/>
  <c r="AD445" i="33"/>
  <c r="Z445" i="33"/>
  <c r="M445" i="33"/>
  <c r="A445" i="33"/>
  <c r="H442" i="33"/>
  <c r="M442" i="33" s="1"/>
  <c r="D442" i="33"/>
  <c r="A442" i="33"/>
  <c r="D441" i="33"/>
  <c r="A441" i="33"/>
  <c r="M440" i="33"/>
  <c r="A440" i="33"/>
  <c r="G777" i="13"/>
  <c r="F777" i="13" s="1"/>
  <c r="G778" i="13"/>
  <c r="F778" i="13" s="1"/>
  <c r="G776" i="13"/>
  <c r="G1186" i="13"/>
  <c r="F1186" i="13" s="1"/>
  <c r="G1187" i="13"/>
  <c r="F1187" i="13" s="1"/>
  <c r="G1336" i="13"/>
  <c r="G281" i="13"/>
  <c r="G987" i="13" s="1"/>
  <c r="F987" i="13" s="1"/>
  <c r="D712" i="13"/>
  <c r="E712" i="13"/>
  <c r="D288" i="9"/>
  <c r="D289" i="9"/>
  <c r="D290" i="9"/>
  <c r="D291" i="9"/>
  <c r="D292" i="9"/>
  <c r="A292" i="9"/>
  <c r="D198" i="9"/>
  <c r="D199" i="9"/>
  <c r="A199" i="9"/>
  <c r="D170" i="9"/>
  <c r="D171" i="9"/>
  <c r="A171" i="9"/>
  <c r="D148" i="9"/>
  <c r="D149" i="9"/>
  <c r="D150" i="9"/>
  <c r="A150" i="9"/>
  <c r="D91" i="9"/>
  <c r="D92" i="9"/>
  <c r="A92" i="9"/>
  <c r="G772" i="13"/>
  <c r="F772" i="13" s="1"/>
  <c r="A772" i="13"/>
  <c r="A66" i="13"/>
  <c r="V518" i="41"/>
  <c r="V517" i="41"/>
  <c r="Q517" i="41"/>
  <c r="G516" i="41"/>
  <c r="F516" i="41"/>
  <c r="AF515" i="41" a="1"/>
  <c r="AF515" i="41" s="1"/>
  <c r="AG515" i="41" s="1"/>
  <c r="M515" i="41"/>
  <c r="H515" i="41"/>
  <c r="AF514" i="41" a="1"/>
  <c r="AF514" i="41" s="1"/>
  <c r="AG514" i="41" s="1"/>
  <c r="I514" i="41"/>
  <c r="AA513" i="41"/>
  <c r="AA516" i="41" s="1"/>
  <c r="AF512" i="41" a="1"/>
  <c r="AF512" i="41" s="1"/>
  <c r="AG512" i="41" s="1"/>
  <c r="Q509" i="41"/>
  <c r="I509" i="41"/>
  <c r="I508" i="41"/>
  <c r="I507" i="41"/>
  <c r="H507" i="41"/>
  <c r="I505" i="41"/>
  <c r="I504" i="41"/>
  <c r="G504" i="41"/>
  <c r="I501" i="41"/>
  <c r="G500" i="41"/>
  <c r="A500" i="41"/>
  <c r="H500" i="41" s="1"/>
  <c r="G499" i="41"/>
  <c r="G498" i="41"/>
  <c r="B498" i="41"/>
  <c r="C498" i="41" s="1"/>
  <c r="A498" i="41" s="1"/>
  <c r="H498" i="41" s="1"/>
  <c r="J498" i="41" s="1"/>
  <c r="G497" i="41"/>
  <c r="B497" i="41"/>
  <c r="C497" i="41" s="1"/>
  <c r="A497" i="41" s="1"/>
  <c r="G496" i="41"/>
  <c r="V495" i="41"/>
  <c r="G495" i="41"/>
  <c r="G494" i="41"/>
  <c r="G493" i="41"/>
  <c r="G492" i="41"/>
  <c r="V518" i="40"/>
  <c r="V517" i="40"/>
  <c r="Q517" i="40"/>
  <c r="G516" i="40"/>
  <c r="F516" i="40"/>
  <c r="AF515" i="40" a="1"/>
  <c r="AF515" i="40" s="1"/>
  <c r="AG515" i="40" s="1"/>
  <c r="M515" i="40"/>
  <c r="H515" i="40"/>
  <c r="AF514" i="40" a="1"/>
  <c r="AF514" i="40" s="1"/>
  <c r="AG514" i="40" s="1"/>
  <c r="I514" i="40"/>
  <c r="AA513" i="40"/>
  <c r="AA516" i="40" s="1"/>
  <c r="AF512" i="40" a="1"/>
  <c r="AF512" i="40" s="1"/>
  <c r="AG512" i="40" s="1"/>
  <c r="Q509" i="40"/>
  <c r="I509" i="40"/>
  <c r="I508" i="40"/>
  <c r="I507" i="40"/>
  <c r="H507" i="40"/>
  <c r="I505" i="40"/>
  <c r="I504" i="40"/>
  <c r="G504" i="40"/>
  <c r="I501" i="40"/>
  <c r="G500" i="40"/>
  <c r="A500" i="40"/>
  <c r="H500" i="40" s="1"/>
  <c r="G499" i="40"/>
  <c r="G498" i="40"/>
  <c r="B498" i="40"/>
  <c r="C498" i="40" s="1"/>
  <c r="A498" i="40" s="1"/>
  <c r="H498" i="40" s="1"/>
  <c r="J498" i="40" s="1"/>
  <c r="G497" i="40"/>
  <c r="B497" i="40"/>
  <c r="C497" i="40" s="1"/>
  <c r="A497" i="40" s="1"/>
  <c r="H497" i="40" s="1"/>
  <c r="J497" i="40" s="1"/>
  <c r="G496" i="40"/>
  <c r="V495" i="40"/>
  <c r="G495" i="40"/>
  <c r="G494" i="40"/>
  <c r="G493" i="40"/>
  <c r="G492" i="40"/>
  <c r="V518" i="39"/>
  <c r="V517" i="39"/>
  <c r="Q517" i="39"/>
  <c r="G516" i="39"/>
  <c r="F516" i="39"/>
  <c r="AF515" i="39" a="1"/>
  <c r="AF515" i="39" s="1"/>
  <c r="AG515" i="39" s="1"/>
  <c r="M515" i="39"/>
  <c r="H515" i="39"/>
  <c r="AF514" i="39" a="1"/>
  <c r="AF514" i="39" s="1"/>
  <c r="AG514" i="39" s="1"/>
  <c r="I514" i="39"/>
  <c r="AA513" i="39"/>
  <c r="AA516" i="39" s="1"/>
  <c r="AF512" i="39" a="1"/>
  <c r="AF512" i="39" s="1"/>
  <c r="AG512" i="39" s="1"/>
  <c r="Q509" i="39"/>
  <c r="I509" i="39"/>
  <c r="I508" i="39"/>
  <c r="I507" i="39"/>
  <c r="H507" i="39"/>
  <c r="I505" i="39"/>
  <c r="I504" i="39"/>
  <c r="G504" i="39"/>
  <c r="I501" i="39"/>
  <c r="G500" i="39"/>
  <c r="A500" i="39"/>
  <c r="H500" i="39" s="1"/>
  <c r="G499" i="39"/>
  <c r="G498" i="39"/>
  <c r="B498" i="39"/>
  <c r="C498" i="39" s="1"/>
  <c r="A498" i="39" s="1"/>
  <c r="H498" i="39" s="1"/>
  <c r="J498" i="39" s="1"/>
  <c r="G497" i="39"/>
  <c r="B497" i="39"/>
  <c r="C497" i="39" s="1"/>
  <c r="A497" i="39" s="1"/>
  <c r="H497" i="39" s="1"/>
  <c r="J497" i="39" s="1"/>
  <c r="G496" i="39"/>
  <c r="V495" i="39"/>
  <c r="G495" i="39"/>
  <c r="G494" i="39"/>
  <c r="G493" i="39"/>
  <c r="G492" i="39"/>
  <c r="V518" i="38"/>
  <c r="V517" i="38"/>
  <c r="Q517" i="38"/>
  <c r="G516" i="38"/>
  <c r="F516" i="38"/>
  <c r="AF515" i="38" a="1"/>
  <c r="AF515" i="38" s="1"/>
  <c r="AG515" i="38" s="1"/>
  <c r="M515" i="38"/>
  <c r="H515" i="38"/>
  <c r="AF514" i="38" a="1"/>
  <c r="AF514" i="38" s="1"/>
  <c r="AG514" i="38" s="1"/>
  <c r="I514" i="38"/>
  <c r="AA513" i="38"/>
  <c r="AA516" i="38" s="1"/>
  <c r="AF512" i="38" a="1"/>
  <c r="AF512" i="38" s="1"/>
  <c r="AG512" i="38" s="1"/>
  <c r="Q509" i="38"/>
  <c r="I509" i="38"/>
  <c r="I508" i="38"/>
  <c r="I507" i="38"/>
  <c r="H507" i="38"/>
  <c r="I505" i="38"/>
  <c r="I504" i="38"/>
  <c r="G504" i="38"/>
  <c r="I501" i="38"/>
  <c r="G500" i="38"/>
  <c r="A500" i="38"/>
  <c r="H500" i="38" s="1"/>
  <c r="G499" i="38"/>
  <c r="G498" i="38"/>
  <c r="B498" i="38"/>
  <c r="C498" i="38" s="1"/>
  <c r="A498" i="38" s="1"/>
  <c r="H498" i="38" s="1"/>
  <c r="J498" i="38" s="1"/>
  <c r="G497" i="38"/>
  <c r="B497" i="38"/>
  <c r="C497" i="38" s="1"/>
  <c r="A497" i="38" s="1"/>
  <c r="H497" i="38" s="1"/>
  <c r="J497" i="38" s="1"/>
  <c r="G496" i="38"/>
  <c r="V495" i="38"/>
  <c r="G495" i="38"/>
  <c r="G494" i="38"/>
  <c r="G493" i="38"/>
  <c r="G492" i="38"/>
  <c r="V518" i="37"/>
  <c r="V517" i="37"/>
  <c r="Q517" i="37"/>
  <c r="G516" i="37"/>
  <c r="F516" i="37"/>
  <c r="AF515" i="37" a="1"/>
  <c r="AF515" i="37" s="1"/>
  <c r="AG515" i="37" s="1"/>
  <c r="M515" i="37"/>
  <c r="H515" i="37"/>
  <c r="AF514" i="37" a="1"/>
  <c r="AF514" i="37" s="1"/>
  <c r="AG514" i="37" s="1"/>
  <c r="I514" i="37"/>
  <c r="AA513" i="37"/>
  <c r="AA516" i="37" s="1"/>
  <c r="AF512" i="37" a="1"/>
  <c r="AF512" i="37" s="1"/>
  <c r="AG512" i="37" s="1"/>
  <c r="Q509" i="37"/>
  <c r="I509" i="37"/>
  <c r="I508" i="37"/>
  <c r="I507" i="37"/>
  <c r="H507" i="37"/>
  <c r="I505" i="37"/>
  <c r="I504" i="37"/>
  <c r="G504" i="37"/>
  <c r="I501" i="37"/>
  <c r="G500" i="37"/>
  <c r="A500" i="37"/>
  <c r="H500" i="37" s="1"/>
  <c r="G499" i="37"/>
  <c r="G498" i="37"/>
  <c r="B498" i="37"/>
  <c r="C498" i="37" s="1"/>
  <c r="A498" i="37" s="1"/>
  <c r="H498" i="37" s="1"/>
  <c r="J498" i="37" s="1"/>
  <c r="G497" i="37"/>
  <c r="B497" i="37"/>
  <c r="C497" i="37" s="1"/>
  <c r="A497" i="37" s="1"/>
  <c r="H497" i="37" s="1"/>
  <c r="J497" i="37" s="1"/>
  <c r="G496" i="37"/>
  <c r="V495" i="37"/>
  <c r="G495" i="37"/>
  <c r="G494" i="37"/>
  <c r="G493" i="37"/>
  <c r="G492" i="37"/>
  <c r="V518" i="36"/>
  <c r="V517" i="36"/>
  <c r="Q517" i="36"/>
  <c r="G516" i="36"/>
  <c r="F516" i="36"/>
  <c r="AF515" i="36" a="1"/>
  <c r="AF515" i="36" s="1"/>
  <c r="AG515" i="36" s="1"/>
  <c r="M515" i="36"/>
  <c r="H515" i="36"/>
  <c r="AF514" i="36" a="1"/>
  <c r="AF514" i="36" s="1"/>
  <c r="AG514" i="36" s="1"/>
  <c r="I514" i="36"/>
  <c r="AA513" i="36"/>
  <c r="AA516" i="36" s="1"/>
  <c r="AF512" i="36" a="1"/>
  <c r="AF512" i="36" s="1"/>
  <c r="AG512" i="36" s="1"/>
  <c r="Q509" i="36"/>
  <c r="I509" i="36"/>
  <c r="I508" i="36"/>
  <c r="I507" i="36"/>
  <c r="H507" i="36"/>
  <c r="I505" i="36"/>
  <c r="I504" i="36"/>
  <c r="G504" i="36"/>
  <c r="I501" i="36"/>
  <c r="G500" i="36"/>
  <c r="A500" i="36"/>
  <c r="H500" i="36" s="1"/>
  <c r="G499" i="36"/>
  <c r="G498" i="36"/>
  <c r="B498" i="36"/>
  <c r="C498" i="36" s="1"/>
  <c r="A498" i="36" s="1"/>
  <c r="H498" i="36" s="1"/>
  <c r="J498" i="36" s="1"/>
  <c r="G497" i="36"/>
  <c r="B497" i="36"/>
  <c r="C497" i="36" s="1"/>
  <c r="A497" i="36" s="1"/>
  <c r="H497" i="36" s="1"/>
  <c r="J497" i="36" s="1"/>
  <c r="G496" i="36"/>
  <c r="V495" i="36"/>
  <c r="G495" i="36"/>
  <c r="G494" i="36"/>
  <c r="G493" i="36"/>
  <c r="G492" i="36"/>
  <c r="V518" i="35"/>
  <c r="V517" i="35"/>
  <c r="Q517" i="35"/>
  <c r="G516" i="35"/>
  <c r="F516" i="35"/>
  <c r="AF515" i="35" a="1"/>
  <c r="AF515" i="35" s="1"/>
  <c r="AG515" i="35" s="1"/>
  <c r="M515" i="35"/>
  <c r="H515" i="35"/>
  <c r="AF514" i="35" a="1"/>
  <c r="AF514" i="35" s="1"/>
  <c r="AG514" i="35" s="1"/>
  <c r="I514" i="35"/>
  <c r="AA513" i="35"/>
  <c r="AA516" i="35" s="1"/>
  <c r="AF512" i="35" a="1"/>
  <c r="AF512" i="35" s="1"/>
  <c r="AG512" i="35" s="1"/>
  <c r="Q509" i="35"/>
  <c r="I509" i="35"/>
  <c r="I508" i="35"/>
  <c r="I507" i="35"/>
  <c r="H507" i="35"/>
  <c r="I505" i="35"/>
  <c r="I504" i="35"/>
  <c r="G504" i="35"/>
  <c r="I501" i="35"/>
  <c r="G500" i="35"/>
  <c r="A500" i="35"/>
  <c r="H500" i="35" s="1"/>
  <c r="G499" i="35"/>
  <c r="G498" i="35"/>
  <c r="B498" i="35"/>
  <c r="C498" i="35" s="1"/>
  <c r="A498" i="35" s="1"/>
  <c r="H498" i="35" s="1"/>
  <c r="J498" i="35" s="1"/>
  <c r="G497" i="35"/>
  <c r="B497" i="35"/>
  <c r="C497" i="35" s="1"/>
  <c r="A497" i="35" s="1"/>
  <c r="H497" i="35" s="1"/>
  <c r="J497" i="35" s="1"/>
  <c r="G496" i="35"/>
  <c r="V495" i="35"/>
  <c r="G495" i="35"/>
  <c r="G494" i="35"/>
  <c r="G493" i="35"/>
  <c r="G492" i="35"/>
  <c r="V518" i="34"/>
  <c r="B498" i="34" s="1"/>
  <c r="C498" i="34" s="1"/>
  <c r="A498" i="34" s="1"/>
  <c r="H498" i="34" s="1"/>
  <c r="J498" i="34" s="1"/>
  <c r="V517" i="34"/>
  <c r="B497" i="34" s="1"/>
  <c r="C497" i="34" s="1"/>
  <c r="A497" i="34" s="1"/>
  <c r="Q517" i="34"/>
  <c r="G516" i="34"/>
  <c r="F516" i="34"/>
  <c r="AF515" i="34" a="1"/>
  <c r="AF515" i="34" s="1"/>
  <c r="AG515" i="34" s="1"/>
  <c r="M515" i="34"/>
  <c r="H515" i="34"/>
  <c r="AF514" i="34" a="1"/>
  <c r="AF514" i="34" s="1"/>
  <c r="AG514" i="34" s="1"/>
  <c r="I514" i="34"/>
  <c r="AA513" i="34"/>
  <c r="AA516" i="34" s="1"/>
  <c r="AF512" i="34" a="1"/>
  <c r="AF512" i="34" s="1"/>
  <c r="AG512" i="34" s="1"/>
  <c r="Q509" i="34"/>
  <c r="I509" i="34"/>
  <c r="I508" i="34"/>
  <c r="I507" i="34"/>
  <c r="H507" i="34"/>
  <c r="I505" i="34"/>
  <c r="I504" i="34"/>
  <c r="G504" i="34"/>
  <c r="I501" i="34"/>
  <c r="G500" i="34"/>
  <c r="A500" i="34"/>
  <c r="H500" i="34" s="1"/>
  <c r="G499" i="34"/>
  <c r="G498" i="34"/>
  <c r="G497" i="34"/>
  <c r="G496" i="34"/>
  <c r="V495" i="34"/>
  <c r="G495" i="34"/>
  <c r="G494" i="34"/>
  <c r="G493" i="34"/>
  <c r="G492" i="34"/>
  <c r="V518" i="33"/>
  <c r="V517" i="33"/>
  <c r="Q517" i="33"/>
  <c r="G516" i="33"/>
  <c r="F516" i="33"/>
  <c r="AF515" i="33" a="1"/>
  <c r="AF515" i="33" s="1"/>
  <c r="AG515" i="33" s="1"/>
  <c r="M515" i="33"/>
  <c r="H515" i="33"/>
  <c r="AF514" i="33" a="1"/>
  <c r="AF514" i="33" s="1"/>
  <c r="AG514" i="33" s="1"/>
  <c r="I514" i="33"/>
  <c r="AA513" i="33"/>
  <c r="AA516" i="33" s="1"/>
  <c r="AF512" i="33" a="1"/>
  <c r="AF512" i="33" s="1"/>
  <c r="AG512" i="33" s="1"/>
  <c r="Q509" i="33"/>
  <c r="I509" i="33"/>
  <c r="I508" i="33"/>
  <c r="I507" i="33"/>
  <c r="H507" i="33"/>
  <c r="I505" i="33"/>
  <c r="I504" i="33"/>
  <c r="G504" i="33"/>
  <c r="I501" i="33"/>
  <c r="G500" i="33"/>
  <c r="A500" i="33"/>
  <c r="H500" i="33" s="1"/>
  <c r="G499" i="33"/>
  <c r="G498" i="33"/>
  <c r="B498" i="33"/>
  <c r="C498" i="33" s="1"/>
  <c r="A498" i="33" s="1"/>
  <c r="H498" i="33" s="1"/>
  <c r="J498" i="33" s="1"/>
  <c r="G497" i="33"/>
  <c r="B497" i="33"/>
  <c r="C497" i="33" s="1"/>
  <c r="A497" i="33" s="1"/>
  <c r="H497" i="33" s="1"/>
  <c r="J497" i="33" s="1"/>
  <c r="G496" i="33"/>
  <c r="V495" i="33"/>
  <c r="G495" i="33"/>
  <c r="G494" i="33"/>
  <c r="G493" i="33"/>
  <c r="G492" i="33"/>
  <c r="V59" i="16"/>
  <c r="V61" i="16"/>
  <c r="Q509" i="9"/>
  <c r="Q517" i="9"/>
  <c r="V517" i="9"/>
  <c r="V518" i="9"/>
  <c r="G495" i="9"/>
  <c r="G493" i="9"/>
  <c r="V522" i="38"/>
  <c r="V60" i="16"/>
  <c r="C23" i="30"/>
  <c r="K574" i="41"/>
  <c r="K577" i="41" s="1"/>
  <c r="AD567" i="41"/>
  <c r="AA536" i="41"/>
  <c r="AA526" i="41"/>
  <c r="V522" i="41"/>
  <c r="R488" i="41" a="1"/>
  <c r="R488" i="41" s="1"/>
  <c r="R476" i="41" s="1"/>
  <c r="L487" i="41"/>
  <c r="H482" i="41"/>
  <c r="M482" i="41" s="1"/>
  <c r="B482" i="41"/>
  <c r="L2" i="41"/>
  <c r="H2" i="41"/>
  <c r="C2" i="41"/>
  <c r="H1" i="41"/>
  <c r="B1" i="41"/>
  <c r="K574" i="40"/>
  <c r="K577" i="40" s="1"/>
  <c r="AD567" i="40"/>
  <c r="AA536" i="40"/>
  <c r="AA526" i="40"/>
  <c r="V522" i="40"/>
  <c r="R488" i="40" a="1"/>
  <c r="R488" i="40" s="1"/>
  <c r="R476" i="40" s="1"/>
  <c r="L487" i="40"/>
  <c r="H482" i="40"/>
  <c r="M482" i="40" s="1"/>
  <c r="B482" i="40"/>
  <c r="L2" i="40"/>
  <c r="H2" i="40"/>
  <c r="C2" i="40"/>
  <c r="H1" i="40"/>
  <c r="B1" i="40"/>
  <c r="K574" i="39"/>
  <c r="K577" i="39" s="1"/>
  <c r="AD567" i="39"/>
  <c r="AA536" i="39"/>
  <c r="AA526" i="39"/>
  <c r="V522" i="39"/>
  <c r="R488" i="39" a="1"/>
  <c r="R488" i="39" s="1"/>
  <c r="R476" i="39" s="1"/>
  <c r="L487" i="39"/>
  <c r="H482" i="39"/>
  <c r="M482" i="39" s="1"/>
  <c r="B482" i="39"/>
  <c r="L2" i="39"/>
  <c r="H2" i="39"/>
  <c r="C2" i="39"/>
  <c r="H1" i="39"/>
  <c r="B1" i="39"/>
  <c r="K574" i="38"/>
  <c r="K577" i="38" s="1"/>
  <c r="AD567" i="38"/>
  <c r="AA536" i="38"/>
  <c r="AA526" i="38"/>
  <c r="R488" i="38" a="1"/>
  <c r="R488" i="38" s="1"/>
  <c r="R476" i="38" s="1"/>
  <c r="L487" i="38"/>
  <c r="H482" i="38"/>
  <c r="M482" i="38" s="1"/>
  <c r="B482" i="38"/>
  <c r="L2" i="38"/>
  <c r="H2" i="38"/>
  <c r="C2" i="38"/>
  <c r="H1" i="38"/>
  <c r="B1" i="38"/>
  <c r="K574" i="37"/>
  <c r="K577" i="37" s="1"/>
  <c r="AD567" i="37"/>
  <c r="AA536" i="37"/>
  <c r="AA526" i="37"/>
  <c r="V522" i="37"/>
  <c r="R488" i="37" a="1"/>
  <c r="R488" i="37" s="1"/>
  <c r="R476" i="37" s="1"/>
  <c r="L487" i="37"/>
  <c r="H482" i="37"/>
  <c r="M482" i="37" s="1"/>
  <c r="B482" i="37"/>
  <c r="L2" i="37"/>
  <c r="H2" i="37"/>
  <c r="C2" i="37"/>
  <c r="H1" i="37"/>
  <c r="B1" i="37"/>
  <c r="K574" i="36"/>
  <c r="K577" i="36" s="1"/>
  <c r="AD567" i="36"/>
  <c r="AA536" i="36"/>
  <c r="AA526" i="36"/>
  <c r="V522" i="36"/>
  <c r="R488" i="36" a="1"/>
  <c r="R488" i="36" s="1"/>
  <c r="R476" i="36" s="1"/>
  <c r="L487" i="36"/>
  <c r="H482" i="36"/>
  <c r="M482" i="36" s="1"/>
  <c r="B482" i="36"/>
  <c r="L2" i="36"/>
  <c r="H2" i="36"/>
  <c r="C2" i="36"/>
  <c r="H1" i="36"/>
  <c r="B1" i="36"/>
  <c r="K574" i="35"/>
  <c r="K577" i="35" s="1"/>
  <c r="AD567" i="35"/>
  <c r="AA536" i="35"/>
  <c r="AA526" i="35"/>
  <c r="V522" i="35"/>
  <c r="R488" i="35" a="1"/>
  <c r="R488" i="35" s="1"/>
  <c r="R476" i="35" s="1"/>
  <c r="L487" i="35"/>
  <c r="H482" i="35"/>
  <c r="M482" i="35" s="1"/>
  <c r="B482" i="35"/>
  <c r="L2" i="35"/>
  <c r="H2" i="35"/>
  <c r="C2" i="35"/>
  <c r="H1" i="35"/>
  <c r="B1" i="35"/>
  <c r="K574" i="34"/>
  <c r="K577" i="34" s="1"/>
  <c r="AD567" i="34"/>
  <c r="AA536" i="34"/>
  <c r="AA526" i="34"/>
  <c r="V522" i="34"/>
  <c r="R488" i="34" a="1"/>
  <c r="R488" i="34" s="1"/>
  <c r="R476" i="34" s="1"/>
  <c r="L487" i="34"/>
  <c r="H482" i="34"/>
  <c r="M482" i="34" s="1"/>
  <c r="B482" i="34"/>
  <c r="L2" i="34"/>
  <c r="H2" i="34"/>
  <c r="C2" i="34"/>
  <c r="H1" i="34"/>
  <c r="B1" i="34"/>
  <c r="K574" i="33"/>
  <c r="K577" i="33" s="1"/>
  <c r="AD567" i="33"/>
  <c r="AA536" i="33"/>
  <c r="AA526" i="33"/>
  <c r="V522" i="33"/>
  <c r="R488" i="33" a="1"/>
  <c r="R488" i="33" s="1"/>
  <c r="R476" i="33" s="1"/>
  <c r="L487" i="33"/>
  <c r="H482" i="33"/>
  <c r="M482" i="33" s="1"/>
  <c r="B482" i="33"/>
  <c r="L2" i="33"/>
  <c r="H2" i="33"/>
  <c r="C2" i="33"/>
  <c r="H1" i="33"/>
  <c r="B1" i="33"/>
  <c r="G496" i="9"/>
  <c r="D16" i="9"/>
  <c r="D17" i="9"/>
  <c r="A17" i="9"/>
  <c r="K16" i="9"/>
  <c r="J16" i="9"/>
  <c r="A16" i="9"/>
  <c r="R2" i="13"/>
  <c r="Q2" i="13"/>
  <c r="P2" i="13"/>
  <c r="H643" i="13" s="1"/>
  <c r="F643" i="13" s="1"/>
  <c r="O2" i="13"/>
  <c r="H1349" i="13" s="1"/>
  <c r="F1349" i="13" s="1"/>
  <c r="N2" i="13"/>
  <c r="H678" i="13" s="1"/>
  <c r="F678" i="13" s="1"/>
  <c r="M2" i="13"/>
  <c r="H914" i="13" s="1"/>
  <c r="L2" i="13"/>
  <c r="G1173" i="13"/>
  <c r="A467" i="13"/>
  <c r="G1184" i="13"/>
  <c r="G1185" i="13"/>
  <c r="G1188" i="13"/>
  <c r="G1191" i="13"/>
  <c r="A485" i="13"/>
  <c r="G1301" i="13"/>
  <c r="G1302" i="13"/>
  <c r="G1303" i="13"/>
  <c r="A596" i="13"/>
  <c r="A1704" i="13"/>
  <c r="A1703" i="13"/>
  <c r="A1702" i="13"/>
  <c r="A1701" i="13"/>
  <c r="A1700" i="13"/>
  <c r="A1699" i="13"/>
  <c r="A1698" i="13"/>
  <c r="A1697" i="13"/>
  <c r="A1696" i="13"/>
  <c r="A1695" i="13"/>
  <c r="A1694" i="13"/>
  <c r="A1693" i="13"/>
  <c r="A1692" i="13"/>
  <c r="A1691" i="13"/>
  <c r="A1690" i="13"/>
  <c r="A1689" i="13"/>
  <c r="A1688" i="13"/>
  <c r="A1687" i="13"/>
  <c r="A1686" i="13"/>
  <c r="A1685" i="13"/>
  <c r="A1684" i="13"/>
  <c r="A1683" i="13"/>
  <c r="A1682" i="13"/>
  <c r="A1681" i="13"/>
  <c r="A1680" i="13"/>
  <c r="A1679" i="13"/>
  <c r="A1678" i="13"/>
  <c r="A1677" i="13"/>
  <c r="A1676" i="13"/>
  <c r="A1675" i="13"/>
  <c r="A1674" i="13"/>
  <c r="A1673" i="13"/>
  <c r="A1672" i="13"/>
  <c r="A1671" i="13"/>
  <c r="A1670" i="13"/>
  <c r="A1669" i="13"/>
  <c r="A1668" i="13"/>
  <c r="A1667" i="13"/>
  <c r="A1666" i="13"/>
  <c r="A1665" i="13"/>
  <c r="A1664" i="13"/>
  <c r="A1663" i="13"/>
  <c r="A1662" i="13"/>
  <c r="A1661" i="13"/>
  <c r="A1660" i="13"/>
  <c r="A1659" i="13"/>
  <c r="A1658" i="13"/>
  <c r="A1657" i="13"/>
  <c r="A1656" i="13"/>
  <c r="A1655" i="13"/>
  <c r="A1654" i="13"/>
  <c r="A1653" i="13"/>
  <c r="A1652" i="13"/>
  <c r="A1651" i="13"/>
  <c r="A1650" i="13"/>
  <c r="A1649" i="13"/>
  <c r="A1648" i="13"/>
  <c r="A1647" i="13"/>
  <c r="A1646" i="13"/>
  <c r="A1645" i="13"/>
  <c r="A1644" i="13"/>
  <c r="A1643" i="13"/>
  <c r="A1642" i="13"/>
  <c r="A1641" i="13"/>
  <c r="A1640" i="13"/>
  <c r="A1639" i="13"/>
  <c r="A1638" i="13"/>
  <c r="A1637" i="13"/>
  <c r="A1636" i="13"/>
  <c r="A1635" i="13"/>
  <c r="A1634" i="13"/>
  <c r="A1633" i="13"/>
  <c r="A1632" i="13"/>
  <c r="A1631" i="13"/>
  <c r="A1630" i="13"/>
  <c r="A1629" i="13"/>
  <c r="A1628" i="13"/>
  <c r="A1627" i="13"/>
  <c r="A1626" i="13"/>
  <c r="A1625" i="13"/>
  <c r="A1624" i="13"/>
  <c r="A1623" i="13"/>
  <c r="A1622" i="13"/>
  <c r="A1621" i="13"/>
  <c r="A1620" i="13"/>
  <c r="A1619" i="13"/>
  <c r="A1618" i="13"/>
  <c r="A1617" i="13"/>
  <c r="A1616" i="13"/>
  <c r="A1615" i="13"/>
  <c r="A1614" i="13"/>
  <c r="A1613" i="13"/>
  <c r="A1612" i="13"/>
  <c r="A1611" i="13"/>
  <c r="A1610" i="13"/>
  <c r="A1609" i="13"/>
  <c r="A1608" i="13"/>
  <c r="A1607" i="13"/>
  <c r="A1606" i="13"/>
  <c r="A1605" i="13"/>
  <c r="A1604" i="13"/>
  <c r="A1603" i="13"/>
  <c r="A1602" i="13"/>
  <c r="A1601" i="13"/>
  <c r="A1600" i="13"/>
  <c r="A1599" i="13"/>
  <c r="A1598" i="13"/>
  <c r="A1597" i="13"/>
  <c r="A1596" i="13"/>
  <c r="A1595" i="13"/>
  <c r="A1594" i="13"/>
  <c r="A1593" i="13"/>
  <c r="A1592" i="13"/>
  <c r="A1591" i="13"/>
  <c r="A1590" i="13"/>
  <c r="A1589" i="13"/>
  <c r="A1588" i="13"/>
  <c r="A1587" i="13"/>
  <c r="A1586" i="13"/>
  <c r="A1585" i="13"/>
  <c r="A1584" i="13"/>
  <c r="B1527" i="13"/>
  <c r="A1500" i="13"/>
  <c r="A1499" i="13"/>
  <c r="A1498" i="13"/>
  <c r="A1493" i="13"/>
  <c r="A1492" i="13"/>
  <c r="A1491" i="13"/>
  <c r="A1490" i="13"/>
  <c r="A1489" i="13"/>
  <c r="A1488" i="13"/>
  <c r="A1487" i="13"/>
  <c r="A1485" i="13"/>
  <c r="A1483" i="13"/>
  <c r="A1482" i="13"/>
  <c r="A1481" i="13"/>
  <c r="A1480" i="13"/>
  <c r="A1479" i="13"/>
  <c r="A1478" i="13"/>
  <c r="A1477" i="13"/>
  <c r="A1476" i="13"/>
  <c r="A1475" i="13"/>
  <c r="A1474" i="13"/>
  <c r="A1473" i="13"/>
  <c r="A1472" i="13"/>
  <c r="A1471" i="13"/>
  <c r="A1470" i="13"/>
  <c r="A1468" i="13"/>
  <c r="A1467" i="13"/>
  <c r="A1466" i="13"/>
  <c r="A1465" i="13"/>
  <c r="A1464" i="13"/>
  <c r="A1463" i="13"/>
  <c r="A1462" i="13"/>
  <c r="A1461" i="13"/>
  <c r="A1460" i="13"/>
  <c r="A1459" i="13"/>
  <c r="A1458" i="13"/>
  <c r="A1457" i="13"/>
  <c r="A1456" i="13"/>
  <c r="A1455" i="13"/>
  <c r="A1454" i="13"/>
  <c r="A1453" i="13"/>
  <c r="A1452" i="13"/>
  <c r="A1451" i="13"/>
  <c r="A1450" i="13"/>
  <c r="A1449" i="13"/>
  <c r="A1448" i="13"/>
  <c r="A1447" i="13"/>
  <c r="A1446" i="13"/>
  <c r="A1445" i="13"/>
  <c r="A1444" i="13"/>
  <c r="A1443" i="13"/>
  <c r="A1442" i="13"/>
  <c r="A1441" i="13"/>
  <c r="A1440" i="13"/>
  <c r="A1439" i="13"/>
  <c r="A1438" i="13"/>
  <c r="A1437" i="13"/>
  <c r="A1436" i="13"/>
  <c r="A1435" i="13"/>
  <c r="A1434" i="13"/>
  <c r="A1433" i="13"/>
  <c r="A1432" i="13"/>
  <c r="A1431" i="13"/>
  <c r="A1430" i="13"/>
  <c r="A1429" i="13"/>
  <c r="A1428" i="13"/>
  <c r="A1427" i="13"/>
  <c r="A1426" i="13"/>
  <c r="A1425" i="13"/>
  <c r="A1424" i="13"/>
  <c r="A1423" i="13"/>
  <c r="A1422" i="13"/>
  <c r="A1421" i="13"/>
  <c r="A1420" i="13"/>
  <c r="A1419" i="13"/>
  <c r="A1418" i="13"/>
  <c r="A1417" i="13"/>
  <c r="A1416" i="13"/>
  <c r="A1415" i="13"/>
  <c r="A1414" i="13"/>
  <c r="A1413" i="13"/>
  <c r="A1412" i="13"/>
  <c r="A1411" i="13"/>
  <c r="A1410" i="13"/>
  <c r="A1409" i="13"/>
  <c r="A1408" i="13"/>
  <c r="G1398" i="13"/>
  <c r="F1398" i="13" s="1"/>
  <c r="G1397" i="13"/>
  <c r="F1397" i="13" s="1"/>
  <c r="G1396" i="13"/>
  <c r="F1396" i="13" s="1"/>
  <c r="F1395" i="13"/>
  <c r="F1394" i="13"/>
  <c r="F1393" i="13"/>
  <c r="G1392" i="13"/>
  <c r="F1392" i="13" s="1"/>
  <c r="G1391" i="13"/>
  <c r="F1391" i="13" s="1"/>
  <c r="G1390" i="13"/>
  <c r="F1390" i="13" s="1"/>
  <c r="G1389" i="13"/>
  <c r="F1389" i="13" s="1"/>
  <c r="G1388" i="13"/>
  <c r="F1388" i="13" s="1"/>
  <c r="G1387" i="13"/>
  <c r="F1387" i="13" s="1"/>
  <c r="G1386" i="13"/>
  <c r="F1386" i="13" s="1"/>
  <c r="G1385" i="13"/>
  <c r="G1384" i="13"/>
  <c r="G1383" i="13"/>
  <c r="G1382" i="13"/>
  <c r="G1381" i="13"/>
  <c r="G1380" i="13"/>
  <c r="G1379" i="13"/>
  <c r="G1378" i="13"/>
  <c r="G1377" i="13"/>
  <c r="G1376" i="13"/>
  <c r="G1375" i="13"/>
  <c r="G1374" i="13"/>
  <c r="G1373" i="13"/>
  <c r="G1372" i="13"/>
  <c r="G1371" i="13"/>
  <c r="G1370" i="13"/>
  <c r="G1369" i="13"/>
  <c r="G1368" i="13"/>
  <c r="G1367" i="13"/>
  <c r="G1366" i="13"/>
  <c r="G1365" i="13"/>
  <c r="G1364" i="13"/>
  <c r="G1363" i="13"/>
  <c r="G1362" i="13"/>
  <c r="G1361" i="13"/>
  <c r="G1360" i="13"/>
  <c r="F1359" i="13"/>
  <c r="F1358" i="13"/>
  <c r="G1357" i="13"/>
  <c r="F1357" i="13" s="1"/>
  <c r="G1356" i="13"/>
  <c r="F1356" i="13" s="1"/>
  <c r="G1355" i="13"/>
  <c r="F1355" i="13" s="1"/>
  <c r="G1354" i="13"/>
  <c r="F1354" i="13" s="1"/>
  <c r="G1353" i="13"/>
  <c r="F1353" i="13" s="1"/>
  <c r="G1352" i="13"/>
  <c r="F1352" i="13" s="1"/>
  <c r="G1351" i="13"/>
  <c r="F1351" i="13" s="1"/>
  <c r="G1350" i="13"/>
  <c r="F1350" i="13" s="1"/>
  <c r="G1348" i="13"/>
  <c r="F1348" i="13" s="1"/>
  <c r="G1347" i="13"/>
  <c r="F1347" i="13" s="1"/>
  <c r="G1346" i="13"/>
  <c r="F1346" i="13" s="1"/>
  <c r="G1345" i="13"/>
  <c r="F1345" i="13" s="1"/>
  <c r="H1344" i="13"/>
  <c r="F1344" i="13" s="1"/>
  <c r="H1343" i="13"/>
  <c r="F1343" i="13" s="1"/>
  <c r="H1342" i="13"/>
  <c r="G1342" i="13"/>
  <c r="H1341" i="13"/>
  <c r="G1341" i="13"/>
  <c r="H1340" i="13"/>
  <c r="G1340" i="13"/>
  <c r="H1339" i="13"/>
  <c r="G1339" i="13"/>
  <c r="H1338" i="13"/>
  <c r="G1338" i="13"/>
  <c r="H1337" i="13"/>
  <c r="G1337" i="13"/>
  <c r="H1336" i="13"/>
  <c r="H1335" i="13"/>
  <c r="G1335" i="13"/>
  <c r="H1334" i="13"/>
  <c r="G1334" i="13"/>
  <c r="H1333" i="13"/>
  <c r="G1333" i="13"/>
  <c r="G1332" i="13"/>
  <c r="F1332" i="13" s="1"/>
  <c r="G1331" i="13"/>
  <c r="G1330" i="13"/>
  <c r="G1329" i="13"/>
  <c r="G1328" i="13"/>
  <c r="G1327" i="13"/>
  <c r="G1326" i="13"/>
  <c r="F1326" i="13" s="1"/>
  <c r="G1325" i="13"/>
  <c r="F1325" i="13" s="1"/>
  <c r="G1324" i="13"/>
  <c r="F1324" i="13" s="1"/>
  <c r="G1323" i="13"/>
  <c r="F1323" i="13" s="1"/>
  <c r="G1322" i="13"/>
  <c r="F1322" i="13" s="1"/>
  <c r="G1321" i="13"/>
  <c r="G1320" i="13"/>
  <c r="G1319" i="13"/>
  <c r="G1318" i="13"/>
  <c r="G1317" i="13"/>
  <c r="G1316" i="13"/>
  <c r="G1315" i="13"/>
  <c r="G1314" i="13"/>
  <c r="G1313" i="13"/>
  <c r="G1312" i="13"/>
  <c r="G1311" i="13"/>
  <c r="F1311" i="13" s="1"/>
  <c r="G1310" i="13"/>
  <c r="G1309" i="13"/>
  <c r="G1308" i="13"/>
  <c r="G1307" i="13"/>
  <c r="G1306" i="13"/>
  <c r="G1305" i="13"/>
  <c r="G1304" i="13"/>
  <c r="G1300" i="13"/>
  <c r="G1299" i="13"/>
  <c r="G1298" i="13"/>
  <c r="G1297" i="13"/>
  <c r="G1296" i="13"/>
  <c r="G1295" i="13"/>
  <c r="G1294" i="13"/>
  <c r="G1293" i="13"/>
  <c r="G1292" i="13"/>
  <c r="G1291" i="13"/>
  <c r="G1290" i="13"/>
  <c r="G1289" i="13"/>
  <c r="G1288" i="13"/>
  <c r="G1287" i="13"/>
  <c r="G1286" i="13"/>
  <c r="G1285" i="13"/>
  <c r="G1284" i="13"/>
  <c r="G1283" i="13"/>
  <c r="G1282" i="13"/>
  <c r="G1281" i="13"/>
  <c r="G1280" i="13"/>
  <c r="G1279" i="13"/>
  <c r="G1278" i="13"/>
  <c r="G1277" i="13"/>
  <c r="G1275" i="13"/>
  <c r="G1274" i="13"/>
  <c r="G1273" i="13"/>
  <c r="G1272" i="13"/>
  <c r="G1271" i="13"/>
  <c r="G1270" i="13"/>
  <c r="F1270" i="13" s="1"/>
  <c r="G1269" i="13"/>
  <c r="F1269" i="13" s="1"/>
  <c r="G1268" i="13"/>
  <c r="G1267" i="13"/>
  <c r="G1266" i="13"/>
  <c r="G1265" i="13"/>
  <c r="G1264" i="13"/>
  <c r="G1263" i="13"/>
  <c r="G1262" i="13"/>
  <c r="G1261" i="13"/>
  <c r="G1260" i="13"/>
  <c r="G1259" i="13"/>
  <c r="G1258" i="13"/>
  <c r="G1257" i="13"/>
  <c r="G1256" i="13"/>
  <c r="G1255" i="13"/>
  <c r="F1255" i="13" s="1"/>
  <c r="G1254" i="13"/>
  <c r="F1254" i="13" s="1"/>
  <c r="G1253" i="13"/>
  <c r="F1253" i="13" s="1"/>
  <c r="G1252" i="13"/>
  <c r="F1252" i="13" s="1"/>
  <c r="G1251" i="13"/>
  <c r="F1251" i="13" s="1"/>
  <c r="G1250" i="13"/>
  <c r="F1250" i="13" s="1"/>
  <c r="G1249" i="13"/>
  <c r="F1249" i="13" s="1"/>
  <c r="G1248" i="13"/>
  <c r="F1248" i="13" s="1"/>
  <c r="G1247" i="13"/>
  <c r="F1247" i="13" s="1"/>
  <c r="G1246" i="13"/>
  <c r="F1246" i="13" s="1"/>
  <c r="G1245" i="13"/>
  <c r="F1245" i="13" s="1"/>
  <c r="G1244" i="13"/>
  <c r="F1244" i="13" s="1"/>
  <c r="G1243" i="13"/>
  <c r="F1243" i="13" s="1"/>
  <c r="G1242" i="13"/>
  <c r="F1242" i="13" s="1"/>
  <c r="G1241" i="13"/>
  <c r="F1241" i="13" s="1"/>
  <c r="G1240" i="13"/>
  <c r="F1240" i="13" s="1"/>
  <c r="G1239" i="13"/>
  <c r="F1239" i="13" s="1"/>
  <c r="G1238" i="13"/>
  <c r="F1238" i="13" s="1"/>
  <c r="G1237" i="13"/>
  <c r="F1237" i="13" s="1"/>
  <c r="G1236" i="13"/>
  <c r="F1236" i="13" s="1"/>
  <c r="G1235" i="13"/>
  <c r="F1235" i="13" s="1"/>
  <c r="G1234" i="13"/>
  <c r="F1234" i="13" s="1"/>
  <c r="G1233" i="13"/>
  <c r="F1233" i="13" s="1"/>
  <c r="G1232" i="13"/>
  <c r="F1232" i="13" s="1"/>
  <c r="G1231" i="13"/>
  <c r="F1231" i="13" s="1"/>
  <c r="G1230" i="13"/>
  <c r="F1230" i="13" s="1"/>
  <c r="G1229" i="13"/>
  <c r="G1228" i="13"/>
  <c r="G1227" i="13"/>
  <c r="G1226" i="13"/>
  <c r="G1225" i="13"/>
  <c r="G1224" i="13"/>
  <c r="G1223" i="13"/>
  <c r="G1222" i="13"/>
  <c r="G1221" i="13"/>
  <c r="G1212" i="13"/>
  <c r="G1211" i="13"/>
  <c r="G1210" i="13"/>
  <c r="G1209" i="13"/>
  <c r="G1208" i="13"/>
  <c r="G1207" i="13"/>
  <c r="G1206" i="13"/>
  <c r="G1205" i="13"/>
  <c r="G1204" i="13"/>
  <c r="G1203" i="13"/>
  <c r="G1202" i="13"/>
  <c r="F1202" i="13" s="1"/>
  <c r="G1201" i="13"/>
  <c r="F1201" i="13" s="1"/>
  <c r="G1200" i="13"/>
  <c r="F1200" i="13" s="1"/>
  <c r="G1199" i="13"/>
  <c r="F1199" i="13" s="1"/>
  <c r="G1198" i="13"/>
  <c r="F1198" i="13" s="1"/>
  <c r="G1197" i="13"/>
  <c r="G1196" i="13"/>
  <c r="G1195" i="13"/>
  <c r="G1194" i="13"/>
  <c r="G1193" i="13"/>
  <c r="G1192" i="13"/>
  <c r="G1190" i="13"/>
  <c r="G1189" i="13"/>
  <c r="G1183" i="13"/>
  <c r="G1182" i="13"/>
  <c r="G1181" i="13"/>
  <c r="G1180" i="13"/>
  <c r="G1179" i="13"/>
  <c r="L1178" i="13"/>
  <c r="K1178" i="13"/>
  <c r="L1177" i="13"/>
  <c r="K1177" i="13"/>
  <c r="G1176" i="13"/>
  <c r="F1176" i="13" s="1"/>
  <c r="G1175" i="13"/>
  <c r="F1175" i="13" s="1"/>
  <c r="G1174" i="13"/>
  <c r="F1174" i="13" s="1"/>
  <c r="G1172" i="13"/>
  <c r="G1171" i="13"/>
  <c r="G1170" i="13"/>
  <c r="G1169" i="13"/>
  <c r="G1168" i="13"/>
  <c r="G1167" i="13"/>
  <c r="G1166" i="13"/>
  <c r="G1165" i="13"/>
  <c r="G1164" i="13"/>
  <c r="G1163" i="13"/>
  <c r="G1162" i="13"/>
  <c r="G1161" i="13"/>
  <c r="G1160" i="13"/>
  <c r="G1159" i="13"/>
  <c r="G1158" i="13"/>
  <c r="G1157" i="13"/>
  <c r="G1156" i="13"/>
  <c r="G1155" i="13"/>
  <c r="G1154" i="13"/>
  <c r="G1153" i="13"/>
  <c r="G1152" i="13"/>
  <c r="G1151" i="13"/>
  <c r="G1150" i="13"/>
  <c r="G1149" i="13"/>
  <c r="G1148" i="13"/>
  <c r="G1147" i="13"/>
  <c r="G1146" i="13"/>
  <c r="G1145" i="13"/>
  <c r="G1144" i="13"/>
  <c r="G1143" i="13"/>
  <c r="G1142" i="13"/>
  <c r="G1141" i="13"/>
  <c r="G1140" i="13"/>
  <c r="G1139" i="13"/>
  <c r="G1138" i="13"/>
  <c r="G1137" i="13"/>
  <c r="G1136" i="13"/>
  <c r="G1135" i="13"/>
  <c r="G1134" i="13"/>
  <c r="G1133" i="13"/>
  <c r="G1132" i="13"/>
  <c r="G1131" i="13"/>
  <c r="G1130" i="13"/>
  <c r="G1129" i="13"/>
  <c r="G1128" i="13"/>
  <c r="G1127" i="13"/>
  <c r="G1126" i="13"/>
  <c r="G1125" i="13"/>
  <c r="G1124" i="13"/>
  <c r="G1123" i="13"/>
  <c r="G1122" i="13"/>
  <c r="G1121" i="13"/>
  <c r="G1120" i="13"/>
  <c r="G1119" i="13"/>
  <c r="G1118" i="13"/>
  <c r="G1117" i="13"/>
  <c r="G1116" i="13"/>
  <c r="G1115" i="13"/>
  <c r="G1114" i="13"/>
  <c r="G1113" i="13"/>
  <c r="G1112" i="13"/>
  <c r="G1111" i="13"/>
  <c r="G1110" i="13"/>
  <c r="G1109" i="13"/>
  <c r="G1108" i="13"/>
  <c r="G1107" i="13"/>
  <c r="G1106" i="13"/>
  <c r="G1105" i="13"/>
  <c r="G1104" i="13"/>
  <c r="G1103" i="13"/>
  <c r="G1102" i="13"/>
  <c r="G1101" i="13"/>
  <c r="G1100" i="13"/>
  <c r="G1099" i="13"/>
  <c r="G1098" i="13"/>
  <c r="G1097" i="13"/>
  <c r="G1096" i="13"/>
  <c r="G1095" i="13"/>
  <c r="G1094" i="13"/>
  <c r="G1093" i="13"/>
  <c r="G1092" i="13"/>
  <c r="G1091" i="13"/>
  <c r="G1090" i="13"/>
  <c r="G1089" i="13"/>
  <c r="G1088" i="13"/>
  <c r="G1087" i="13"/>
  <c r="G1086" i="13"/>
  <c r="F1086" i="13" s="1"/>
  <c r="G1085" i="13"/>
  <c r="F1085" i="13" s="1"/>
  <c r="G1084" i="13"/>
  <c r="F1084" i="13" s="1"/>
  <c r="G1083" i="13"/>
  <c r="F1083" i="13" s="1"/>
  <c r="G1082" i="13"/>
  <c r="F1082" i="13" s="1"/>
  <c r="G1081" i="13"/>
  <c r="F1081" i="13" s="1"/>
  <c r="G1080" i="13"/>
  <c r="G1079" i="13"/>
  <c r="G1078" i="13"/>
  <c r="G1077" i="13"/>
  <c r="G1076" i="13"/>
  <c r="G1075" i="13"/>
  <c r="G1074" i="13"/>
  <c r="G1073" i="13"/>
  <c r="G1072" i="13"/>
  <c r="G1071" i="13"/>
  <c r="G1057" i="13"/>
  <c r="F1057" i="13" s="1"/>
  <c r="A1057" i="13"/>
  <c r="G1056" i="13"/>
  <c r="F1056" i="13" s="1"/>
  <c r="A1056" i="13"/>
  <c r="G1055" i="13"/>
  <c r="F1055" i="13" s="1"/>
  <c r="A1055" i="13"/>
  <c r="G1054" i="13"/>
  <c r="F1054" i="13" s="1"/>
  <c r="A1054" i="13"/>
  <c r="G1053" i="13"/>
  <c r="F1053" i="13" s="1"/>
  <c r="A1053" i="13"/>
  <c r="G1052" i="13"/>
  <c r="F1052" i="13" s="1"/>
  <c r="A1052" i="13"/>
  <c r="A1051" i="13"/>
  <c r="A1050" i="13"/>
  <c r="G1049" i="13"/>
  <c r="F1049" i="13" s="1"/>
  <c r="A1049" i="13"/>
  <c r="G1048" i="13"/>
  <c r="F1048" i="13" s="1"/>
  <c r="A1048" i="13"/>
  <c r="G1047" i="13"/>
  <c r="F1047" i="13" s="1"/>
  <c r="A1047" i="13"/>
  <c r="G1046" i="13"/>
  <c r="F1046" i="13" s="1"/>
  <c r="A1046" i="13"/>
  <c r="G1045" i="13"/>
  <c r="F1045" i="13" s="1"/>
  <c r="A1045" i="13"/>
  <c r="G1044" i="13"/>
  <c r="F1044" i="13" s="1"/>
  <c r="A1044" i="13"/>
  <c r="G1043" i="13"/>
  <c r="F1043" i="13" s="1"/>
  <c r="A1043" i="13"/>
  <c r="G1042" i="13"/>
  <c r="F1042" i="13" s="1"/>
  <c r="A1042" i="13"/>
  <c r="G1041" i="13"/>
  <c r="F1041" i="13" s="1"/>
  <c r="A1041" i="13"/>
  <c r="G1040" i="13"/>
  <c r="F1040" i="13" s="1"/>
  <c r="A1040" i="13"/>
  <c r="G1039" i="13"/>
  <c r="F1039" i="13" s="1"/>
  <c r="A1039" i="13"/>
  <c r="G1038" i="13"/>
  <c r="F1038" i="13" s="1"/>
  <c r="A1038" i="13"/>
  <c r="G1037" i="13"/>
  <c r="F1037" i="13" s="1"/>
  <c r="A1037" i="13"/>
  <c r="G1036" i="13"/>
  <c r="F1036" i="13" s="1"/>
  <c r="A1036" i="13"/>
  <c r="G1035" i="13"/>
  <c r="F1035" i="13" s="1"/>
  <c r="A1035" i="13"/>
  <c r="G1034" i="13"/>
  <c r="F1034" i="13" s="1"/>
  <c r="A1034" i="13"/>
  <c r="G1033" i="13"/>
  <c r="F1033" i="13" s="1"/>
  <c r="A1033" i="13"/>
  <c r="G1032" i="13"/>
  <c r="F1032" i="13" s="1"/>
  <c r="A1032" i="13"/>
  <c r="G1031" i="13"/>
  <c r="F1031" i="13" s="1"/>
  <c r="A1031" i="13"/>
  <c r="G1030" i="13"/>
  <c r="F1030" i="13" s="1"/>
  <c r="A1030" i="13"/>
  <c r="G1029" i="13"/>
  <c r="F1029" i="13" s="1"/>
  <c r="A1029" i="13"/>
  <c r="G1028" i="13"/>
  <c r="F1028" i="13" s="1"/>
  <c r="A1028" i="13"/>
  <c r="G1027" i="13"/>
  <c r="F1027" i="13" s="1"/>
  <c r="A1027" i="13"/>
  <c r="G1026" i="13"/>
  <c r="F1026" i="13" s="1"/>
  <c r="A1026" i="13"/>
  <c r="G1025" i="13"/>
  <c r="F1025" i="13" s="1"/>
  <c r="A1025" i="13"/>
  <c r="G1024" i="13"/>
  <c r="F1024" i="13" s="1"/>
  <c r="A1024" i="13"/>
  <c r="G1023" i="13"/>
  <c r="F1023" i="13" s="1"/>
  <c r="A1023" i="13"/>
  <c r="G1022" i="13"/>
  <c r="F1022" i="13" s="1"/>
  <c r="A1022" i="13"/>
  <c r="G1021" i="13"/>
  <c r="F1021" i="13" s="1"/>
  <c r="A1021" i="13"/>
  <c r="G1020" i="13"/>
  <c r="F1020" i="13" s="1"/>
  <c r="A1020" i="13"/>
  <c r="G1019" i="13"/>
  <c r="F1019" i="13" s="1"/>
  <c r="A1019" i="13"/>
  <c r="G1018" i="13"/>
  <c r="F1018" i="13" s="1"/>
  <c r="A1018" i="13"/>
  <c r="G1017" i="13"/>
  <c r="F1017" i="13" s="1"/>
  <c r="A1017" i="13"/>
  <c r="G1016" i="13"/>
  <c r="F1016" i="13" s="1"/>
  <c r="A1016" i="13"/>
  <c r="G1015" i="13"/>
  <c r="F1015" i="13" s="1"/>
  <c r="A1015" i="13"/>
  <c r="G1014" i="13"/>
  <c r="F1014" i="13" s="1"/>
  <c r="A1014" i="13"/>
  <c r="G1013" i="13"/>
  <c r="F1013" i="13" s="1"/>
  <c r="A1013" i="13"/>
  <c r="G1012" i="13"/>
  <c r="F1012" i="13" s="1"/>
  <c r="A1012" i="13"/>
  <c r="G1011" i="13"/>
  <c r="F1011" i="13" s="1"/>
  <c r="A1011" i="13"/>
  <c r="G1010" i="13"/>
  <c r="F1010" i="13" s="1"/>
  <c r="A1010" i="13"/>
  <c r="G1009" i="13"/>
  <c r="F1009" i="13" s="1"/>
  <c r="A1009" i="13"/>
  <c r="G1008" i="13"/>
  <c r="F1008" i="13" s="1"/>
  <c r="A1008" i="13"/>
  <c r="G1007" i="13"/>
  <c r="F1007" i="13" s="1"/>
  <c r="A1007" i="13"/>
  <c r="G1006" i="13"/>
  <c r="F1006" i="13" s="1"/>
  <c r="A1006" i="13"/>
  <c r="G1005" i="13"/>
  <c r="F1005" i="13" s="1"/>
  <c r="A1005" i="13"/>
  <c r="G1004" i="13"/>
  <c r="F1004" i="13" s="1"/>
  <c r="A1004" i="13"/>
  <c r="G1003" i="13"/>
  <c r="F1003" i="13" s="1"/>
  <c r="A1003" i="13"/>
  <c r="G1002" i="13"/>
  <c r="F1002" i="13" s="1"/>
  <c r="A1002" i="13"/>
  <c r="G1001" i="13"/>
  <c r="F1001" i="13" s="1"/>
  <c r="A1001" i="13"/>
  <c r="G1000" i="13"/>
  <c r="F1000" i="13" s="1"/>
  <c r="A1000" i="13"/>
  <c r="G999" i="13"/>
  <c r="F999" i="13" s="1"/>
  <c r="A999" i="13"/>
  <c r="G998" i="13"/>
  <c r="F998" i="13" s="1"/>
  <c r="A998" i="13"/>
  <c r="L997" i="13"/>
  <c r="K997" i="13"/>
  <c r="A997" i="13"/>
  <c r="G996" i="13"/>
  <c r="F996" i="13" s="1"/>
  <c r="A996" i="13"/>
  <c r="G995" i="13"/>
  <c r="F995" i="13" s="1"/>
  <c r="A995" i="13"/>
  <c r="G994" i="13"/>
  <c r="F994" i="13" s="1"/>
  <c r="A994" i="13"/>
  <c r="G993" i="13"/>
  <c r="F993" i="13" s="1"/>
  <c r="A993" i="13"/>
  <c r="G992" i="13"/>
  <c r="F992" i="13" s="1"/>
  <c r="A992" i="13"/>
  <c r="L991" i="13"/>
  <c r="K991" i="13"/>
  <c r="A991" i="13"/>
  <c r="L990" i="13"/>
  <c r="K990" i="13"/>
  <c r="A990" i="13"/>
  <c r="L989" i="13"/>
  <c r="K989" i="13"/>
  <c r="A989" i="13"/>
  <c r="L988" i="13"/>
  <c r="K988" i="13"/>
  <c r="A988" i="13"/>
  <c r="L987" i="13"/>
  <c r="K987" i="13"/>
  <c r="A987" i="13"/>
  <c r="L986" i="13"/>
  <c r="K986" i="13"/>
  <c r="A986" i="13"/>
  <c r="L985" i="13"/>
  <c r="K985" i="13"/>
  <c r="A985" i="13"/>
  <c r="L984" i="13"/>
  <c r="K984" i="13"/>
  <c r="A984" i="13"/>
  <c r="L983" i="13"/>
  <c r="K983" i="13"/>
  <c r="A983" i="13"/>
  <c r="L982" i="13"/>
  <c r="K982" i="13"/>
  <c r="A982" i="13"/>
  <c r="G981" i="13"/>
  <c r="F981" i="13" s="1"/>
  <c r="A981" i="13"/>
  <c r="G980" i="13"/>
  <c r="A980" i="13"/>
  <c r="G979" i="13"/>
  <c r="A979" i="13"/>
  <c r="G978" i="13"/>
  <c r="A978" i="13"/>
  <c r="G977" i="13"/>
  <c r="A977" i="13"/>
  <c r="G976" i="13"/>
  <c r="A976" i="13"/>
  <c r="G975" i="13"/>
  <c r="A975" i="13"/>
  <c r="G974" i="13"/>
  <c r="A974" i="13"/>
  <c r="G973" i="13"/>
  <c r="A973" i="13"/>
  <c r="G972" i="13"/>
  <c r="A972" i="13"/>
  <c r="G971" i="13"/>
  <c r="A971" i="13"/>
  <c r="G970" i="13"/>
  <c r="A970" i="13"/>
  <c r="G969" i="13"/>
  <c r="A969" i="13"/>
  <c r="G968" i="13"/>
  <c r="A968" i="13"/>
  <c r="G967" i="13"/>
  <c r="A967" i="13"/>
  <c r="G966" i="13"/>
  <c r="A966" i="13"/>
  <c r="G965" i="13"/>
  <c r="A965" i="13"/>
  <c r="G964" i="13"/>
  <c r="A964" i="13"/>
  <c r="G963" i="13"/>
  <c r="A963" i="13"/>
  <c r="G962" i="13"/>
  <c r="A962" i="13"/>
  <c r="G961" i="13"/>
  <c r="A961" i="13"/>
  <c r="G960" i="13"/>
  <c r="A960" i="13"/>
  <c r="G959" i="13"/>
  <c r="A959" i="13"/>
  <c r="G958" i="13"/>
  <c r="A958" i="13"/>
  <c r="G957" i="13"/>
  <c r="A957" i="13"/>
  <c r="G956" i="13"/>
  <c r="A956" i="13"/>
  <c r="G955" i="13"/>
  <c r="A955" i="13"/>
  <c r="G954" i="13"/>
  <c r="A954" i="13"/>
  <c r="G953" i="13"/>
  <c r="A953" i="13"/>
  <c r="G952" i="13"/>
  <c r="A952" i="13"/>
  <c r="G951" i="13"/>
  <c r="A951" i="13"/>
  <c r="G950" i="13"/>
  <c r="A950" i="13"/>
  <c r="G949" i="13"/>
  <c r="A949" i="13"/>
  <c r="G948" i="13"/>
  <c r="A948" i="13"/>
  <c r="G947" i="13"/>
  <c r="A947" i="13"/>
  <c r="G946" i="13"/>
  <c r="A946" i="13"/>
  <c r="G945" i="13"/>
  <c r="A945" i="13"/>
  <c r="G944" i="13"/>
  <c r="A944" i="13"/>
  <c r="G943" i="13"/>
  <c r="A943" i="13"/>
  <c r="G942" i="13"/>
  <c r="A942" i="13"/>
  <c r="G941" i="13"/>
  <c r="A941" i="13"/>
  <c r="G940" i="13"/>
  <c r="A940" i="13"/>
  <c r="G939" i="13"/>
  <c r="A939" i="13"/>
  <c r="G938" i="13"/>
  <c r="A938" i="13"/>
  <c r="G937" i="13"/>
  <c r="A937" i="13"/>
  <c r="G936" i="13"/>
  <c r="A936" i="13"/>
  <c r="G935" i="13"/>
  <c r="A935" i="13"/>
  <c r="G934" i="13"/>
  <c r="A934" i="13"/>
  <c r="G933" i="13"/>
  <c r="A933" i="13"/>
  <c r="G932" i="13"/>
  <c r="A932" i="13"/>
  <c r="G931" i="13"/>
  <c r="A931" i="13"/>
  <c r="G930" i="13"/>
  <c r="A930" i="13"/>
  <c r="G929" i="13"/>
  <c r="A929" i="13"/>
  <c r="G928" i="13"/>
  <c r="A928" i="13"/>
  <c r="G927" i="13"/>
  <c r="A927" i="13"/>
  <c r="G926" i="13"/>
  <c r="A926" i="13"/>
  <c r="G925" i="13"/>
  <c r="A925" i="13"/>
  <c r="G924" i="13"/>
  <c r="A924" i="13"/>
  <c r="G923" i="13"/>
  <c r="A923" i="13"/>
  <c r="G922" i="13"/>
  <c r="A922" i="13"/>
  <c r="G921" i="13"/>
  <c r="A921" i="13"/>
  <c r="G920" i="13"/>
  <c r="A920" i="13"/>
  <c r="G919" i="13"/>
  <c r="A919" i="13"/>
  <c r="G918" i="13"/>
  <c r="A918" i="13"/>
  <c r="G917" i="13"/>
  <c r="A917" i="13"/>
  <c r="A916" i="13"/>
  <c r="G915" i="13"/>
  <c r="F915" i="13" s="1"/>
  <c r="A915" i="13"/>
  <c r="G914" i="13"/>
  <c r="A914" i="13"/>
  <c r="G913" i="13"/>
  <c r="A913" i="13"/>
  <c r="G912" i="13"/>
  <c r="A912" i="13"/>
  <c r="G911" i="13"/>
  <c r="A911" i="13"/>
  <c r="G910" i="13"/>
  <c r="A910" i="13"/>
  <c r="A909" i="13"/>
  <c r="A908" i="13"/>
  <c r="A907" i="13"/>
  <c r="A906" i="13"/>
  <c r="A905" i="13"/>
  <c r="A904" i="13"/>
  <c r="A903" i="13"/>
  <c r="A902" i="13"/>
  <c r="A901" i="13"/>
  <c r="A900" i="13"/>
  <c r="G899" i="13"/>
  <c r="A899" i="13"/>
  <c r="G898" i="13"/>
  <c r="A898" i="13"/>
  <c r="G897" i="13"/>
  <c r="A897" i="13"/>
  <c r="G896" i="13"/>
  <c r="A896" i="13"/>
  <c r="G895" i="13"/>
  <c r="A895" i="13"/>
  <c r="G894" i="13"/>
  <c r="A894" i="13"/>
  <c r="G893" i="13"/>
  <c r="A893" i="13"/>
  <c r="G892" i="13"/>
  <c r="F892" i="13" s="1"/>
  <c r="A892" i="13"/>
  <c r="G891" i="13"/>
  <c r="F891" i="13" s="1"/>
  <c r="A891" i="13"/>
  <c r="G890" i="13"/>
  <c r="F890" i="13" s="1"/>
  <c r="A890" i="13"/>
  <c r="G889" i="13"/>
  <c r="F889" i="13" s="1"/>
  <c r="A889" i="13"/>
  <c r="G888" i="13"/>
  <c r="F888" i="13" s="1"/>
  <c r="A888" i="13"/>
  <c r="G887" i="13"/>
  <c r="F887" i="13" s="1"/>
  <c r="A887" i="13"/>
  <c r="G886" i="13"/>
  <c r="F886" i="13" s="1"/>
  <c r="A886" i="13"/>
  <c r="G885" i="13"/>
  <c r="F885" i="13" s="1"/>
  <c r="A885" i="13"/>
  <c r="G884" i="13"/>
  <c r="F884" i="13" s="1"/>
  <c r="A884" i="13"/>
  <c r="G883" i="13"/>
  <c r="F883" i="13" s="1"/>
  <c r="A883" i="13"/>
  <c r="G882" i="13"/>
  <c r="F882" i="13" s="1"/>
  <c r="A882" i="13"/>
  <c r="G881" i="13"/>
  <c r="F881" i="13" s="1"/>
  <c r="A881" i="13"/>
  <c r="G879" i="13"/>
  <c r="A879" i="13"/>
  <c r="G878" i="13"/>
  <c r="A878" i="13"/>
  <c r="G877" i="13"/>
  <c r="A877" i="13"/>
  <c r="G876" i="13"/>
  <c r="A876" i="13"/>
  <c r="G875" i="13"/>
  <c r="A875" i="13"/>
  <c r="G874" i="13"/>
  <c r="A874" i="13"/>
  <c r="G873" i="13"/>
  <c r="A873" i="13"/>
  <c r="G872" i="13"/>
  <c r="A872" i="13"/>
  <c r="G871" i="13"/>
  <c r="A871" i="13"/>
  <c r="G870" i="13"/>
  <c r="A870" i="13"/>
  <c r="G869" i="13"/>
  <c r="A869" i="13"/>
  <c r="G868" i="13"/>
  <c r="A868" i="13"/>
  <c r="G867" i="13"/>
  <c r="A867" i="13"/>
  <c r="G866" i="13"/>
  <c r="A866" i="13"/>
  <c r="G865" i="13"/>
  <c r="A865" i="13"/>
  <c r="G864" i="13"/>
  <c r="A864" i="13"/>
  <c r="G863" i="13"/>
  <c r="F863" i="13" s="1"/>
  <c r="A863" i="13"/>
  <c r="G862" i="13"/>
  <c r="F862" i="13" s="1"/>
  <c r="A862" i="13"/>
  <c r="G861" i="13"/>
  <c r="F861" i="13" s="1"/>
  <c r="A861" i="13"/>
  <c r="G860" i="13"/>
  <c r="A860" i="13"/>
  <c r="G859" i="13"/>
  <c r="A859" i="13"/>
  <c r="G858" i="13"/>
  <c r="A858" i="13"/>
  <c r="G857" i="13"/>
  <c r="A857" i="13"/>
  <c r="G856" i="13"/>
  <c r="A856" i="13"/>
  <c r="G855" i="13"/>
  <c r="A855" i="13"/>
  <c r="G854" i="13"/>
  <c r="F854" i="13" s="1"/>
  <c r="A854" i="13"/>
  <c r="G853" i="13"/>
  <c r="F853" i="13" s="1"/>
  <c r="A853" i="13"/>
  <c r="G852" i="13"/>
  <c r="F852" i="13" s="1"/>
  <c r="A852" i="13"/>
  <c r="G851" i="13"/>
  <c r="F851" i="13" s="1"/>
  <c r="A851" i="13"/>
  <c r="G850" i="13"/>
  <c r="F850" i="13" s="1"/>
  <c r="A850" i="13"/>
  <c r="G849" i="13"/>
  <c r="A849" i="13"/>
  <c r="A848" i="13"/>
  <c r="A847" i="13"/>
  <c r="A846" i="13"/>
  <c r="A845" i="13"/>
  <c r="A844" i="13"/>
  <c r="G843" i="13"/>
  <c r="A843" i="13"/>
  <c r="G842" i="13"/>
  <c r="A842" i="13"/>
  <c r="G841" i="13"/>
  <c r="A841" i="13"/>
  <c r="G840" i="13"/>
  <c r="A840" i="13"/>
  <c r="G839" i="13"/>
  <c r="A839" i="13"/>
  <c r="G838" i="13"/>
  <c r="A838" i="13"/>
  <c r="G837" i="13"/>
  <c r="A837" i="13"/>
  <c r="G836" i="13"/>
  <c r="A836" i="13"/>
  <c r="G835" i="13"/>
  <c r="A835" i="13"/>
  <c r="G834" i="13"/>
  <c r="A834" i="13"/>
  <c r="G833" i="13"/>
  <c r="A833" i="13"/>
  <c r="G832" i="13"/>
  <c r="A832" i="13"/>
  <c r="G831" i="13"/>
  <c r="A831" i="13"/>
  <c r="G830" i="13"/>
  <c r="A830" i="13"/>
  <c r="G829" i="13"/>
  <c r="F829" i="13" s="1"/>
  <c r="A829" i="13"/>
  <c r="G828" i="13"/>
  <c r="F828" i="13" s="1"/>
  <c r="A828" i="13"/>
  <c r="G827" i="13"/>
  <c r="F827" i="13" s="1"/>
  <c r="A827" i="13"/>
  <c r="G826" i="13"/>
  <c r="F826" i="13" s="1"/>
  <c r="A826" i="13"/>
  <c r="G825" i="13"/>
  <c r="F825" i="13" s="1"/>
  <c r="A825" i="13"/>
  <c r="G824" i="13"/>
  <c r="F824" i="13" s="1"/>
  <c r="A824" i="13"/>
  <c r="G823" i="13"/>
  <c r="F823" i="13" s="1"/>
  <c r="A823" i="13"/>
  <c r="G822" i="13"/>
  <c r="F822" i="13" s="1"/>
  <c r="A822" i="13"/>
  <c r="G821" i="13"/>
  <c r="F821" i="13" s="1"/>
  <c r="A821" i="13"/>
  <c r="G820" i="13"/>
  <c r="F820" i="13" s="1"/>
  <c r="A820" i="13"/>
  <c r="G819" i="13"/>
  <c r="F819" i="13" s="1"/>
  <c r="A819" i="13"/>
  <c r="G818" i="13"/>
  <c r="F818" i="13" s="1"/>
  <c r="A818" i="13"/>
  <c r="G817" i="13"/>
  <c r="F817" i="13" s="1"/>
  <c r="A817" i="13"/>
  <c r="G816" i="13"/>
  <c r="F816" i="13" s="1"/>
  <c r="A816" i="13"/>
  <c r="G815" i="13"/>
  <c r="F815" i="13" s="1"/>
  <c r="A815" i="13"/>
  <c r="G814" i="13"/>
  <c r="F814" i="13" s="1"/>
  <c r="A814" i="13"/>
  <c r="G813" i="13"/>
  <c r="F813" i="13" s="1"/>
  <c r="A813" i="13"/>
  <c r="G812" i="13"/>
  <c r="F812" i="13" s="1"/>
  <c r="A812" i="13"/>
  <c r="G811" i="13"/>
  <c r="F811" i="13" s="1"/>
  <c r="A811" i="13"/>
  <c r="A810" i="13"/>
  <c r="G809" i="13"/>
  <c r="F809" i="13" s="1"/>
  <c r="A809" i="13"/>
  <c r="A808" i="13"/>
  <c r="G807" i="13"/>
  <c r="F807" i="13" s="1"/>
  <c r="A807" i="13"/>
  <c r="G806" i="13"/>
  <c r="F806" i="13" s="1"/>
  <c r="A806" i="13"/>
  <c r="A805" i="13"/>
  <c r="G804" i="13"/>
  <c r="F804" i="13" s="1"/>
  <c r="A804" i="13"/>
  <c r="G803" i="13"/>
  <c r="F803" i="13" s="1"/>
  <c r="A803" i="13"/>
  <c r="G802" i="13"/>
  <c r="F802" i="13" s="1"/>
  <c r="A802" i="13"/>
  <c r="G801" i="13"/>
  <c r="F801" i="13" s="1"/>
  <c r="A801" i="13"/>
  <c r="A800" i="13"/>
  <c r="A799" i="13"/>
  <c r="G798" i="13"/>
  <c r="F798" i="13" s="1"/>
  <c r="A798" i="13"/>
  <c r="G797" i="13"/>
  <c r="F797" i="13" s="1"/>
  <c r="A797" i="13"/>
  <c r="G796" i="13"/>
  <c r="F796" i="13" s="1"/>
  <c r="A796" i="13"/>
  <c r="G795" i="13"/>
  <c r="F795" i="13" s="1"/>
  <c r="A795" i="13"/>
  <c r="G794" i="13"/>
  <c r="F794" i="13" s="1"/>
  <c r="A794" i="13"/>
  <c r="G793" i="13"/>
  <c r="F793" i="13" s="1"/>
  <c r="A793" i="13"/>
  <c r="G792" i="13"/>
  <c r="F792" i="13" s="1"/>
  <c r="A792" i="13"/>
  <c r="G791" i="13"/>
  <c r="F791" i="13" s="1"/>
  <c r="A791" i="13"/>
  <c r="G790" i="13"/>
  <c r="F790" i="13" s="1"/>
  <c r="A790" i="13"/>
  <c r="G789" i="13"/>
  <c r="F789" i="13" s="1"/>
  <c r="A789" i="13"/>
  <c r="G788" i="13"/>
  <c r="F788" i="13" s="1"/>
  <c r="A788" i="13"/>
  <c r="G787" i="13"/>
  <c r="F787" i="13" s="1"/>
  <c r="A787" i="13"/>
  <c r="G786" i="13"/>
  <c r="F786" i="13" s="1"/>
  <c r="A786" i="13"/>
  <c r="G785" i="13"/>
  <c r="F785" i="13" s="1"/>
  <c r="A785" i="13"/>
  <c r="G784" i="13"/>
  <c r="F784" i="13" s="1"/>
  <c r="A784" i="13"/>
  <c r="G783" i="13"/>
  <c r="F783" i="13" s="1"/>
  <c r="A783" i="13"/>
  <c r="G782" i="13"/>
  <c r="F782" i="13" s="1"/>
  <c r="A782" i="13"/>
  <c r="G781" i="13"/>
  <c r="F781" i="13" s="1"/>
  <c r="A781" i="13"/>
  <c r="G780" i="13"/>
  <c r="F780" i="13" s="1"/>
  <c r="A780" i="13"/>
  <c r="G779" i="13"/>
  <c r="F779" i="13" s="1"/>
  <c r="A779" i="13"/>
  <c r="A778" i="13"/>
  <c r="A777" i="13"/>
  <c r="A776" i="13"/>
  <c r="G775" i="13"/>
  <c r="F775" i="13" s="1"/>
  <c r="A775" i="13"/>
  <c r="G774" i="13"/>
  <c r="A774" i="13"/>
  <c r="G773" i="13"/>
  <c r="A773" i="13"/>
  <c r="G771" i="13"/>
  <c r="F771" i="13" s="1"/>
  <c r="A771" i="13"/>
  <c r="G770" i="13"/>
  <c r="F770" i="13" s="1"/>
  <c r="A770" i="13"/>
  <c r="G769" i="13"/>
  <c r="F769" i="13" s="1"/>
  <c r="A769" i="13"/>
  <c r="G768" i="13"/>
  <c r="F768" i="13" s="1"/>
  <c r="A768" i="13"/>
  <c r="G767" i="13"/>
  <c r="F767" i="13" s="1"/>
  <c r="A767" i="13"/>
  <c r="G766" i="13"/>
  <c r="F766" i="13" s="1"/>
  <c r="A766" i="13"/>
  <c r="G765" i="13"/>
  <c r="F765" i="13" s="1"/>
  <c r="A765" i="13"/>
  <c r="G764" i="13"/>
  <c r="F764" i="13" s="1"/>
  <c r="A764" i="13"/>
  <c r="G763" i="13"/>
  <c r="A763" i="13"/>
  <c r="G762" i="13"/>
  <c r="A762" i="13"/>
  <c r="G761" i="13"/>
  <c r="A761" i="13"/>
  <c r="G760" i="13"/>
  <c r="A760" i="13"/>
  <c r="G759" i="13"/>
  <c r="A759" i="13"/>
  <c r="G758" i="13"/>
  <c r="A758" i="13"/>
  <c r="G757" i="13"/>
  <c r="A757" i="13"/>
  <c r="G756" i="13"/>
  <c r="A756" i="13"/>
  <c r="G755" i="13"/>
  <c r="A755" i="13"/>
  <c r="G754" i="13"/>
  <c r="F754" i="13" s="1"/>
  <c r="A754" i="13"/>
  <c r="G753" i="13"/>
  <c r="F753" i="13" s="1"/>
  <c r="A753" i="13"/>
  <c r="G752" i="13"/>
  <c r="A752" i="13"/>
  <c r="G751" i="13"/>
  <c r="A751" i="13"/>
  <c r="G750" i="13"/>
  <c r="A750" i="13"/>
  <c r="G749" i="13"/>
  <c r="A749" i="13"/>
  <c r="G748" i="13"/>
  <c r="A748" i="13"/>
  <c r="G747" i="13"/>
  <c r="A747" i="13"/>
  <c r="G746" i="13"/>
  <c r="A746" i="13"/>
  <c r="G745" i="13"/>
  <c r="A745" i="13"/>
  <c r="G744" i="13"/>
  <c r="A744" i="13"/>
  <c r="G743" i="13"/>
  <c r="A743" i="13"/>
  <c r="A742" i="13"/>
  <c r="G741" i="13"/>
  <c r="F741" i="13" s="1"/>
  <c r="A741" i="13"/>
  <c r="A740" i="13"/>
  <c r="G739" i="13"/>
  <c r="F739" i="13" s="1"/>
  <c r="A739" i="13"/>
  <c r="A738" i="13"/>
  <c r="G737" i="13"/>
  <c r="F737" i="13" s="1"/>
  <c r="A737" i="13"/>
  <c r="G736" i="13"/>
  <c r="F736" i="13" s="1"/>
  <c r="A736" i="13"/>
  <c r="G735" i="13"/>
  <c r="F735" i="13" s="1"/>
  <c r="A735" i="13"/>
  <c r="G733" i="13"/>
  <c r="F733" i="13" s="1"/>
  <c r="A733" i="13"/>
  <c r="G732" i="13"/>
  <c r="F732" i="13" s="1"/>
  <c r="A732" i="13"/>
  <c r="G731" i="13"/>
  <c r="F731" i="13" s="1"/>
  <c r="A731" i="13"/>
  <c r="G730" i="13"/>
  <c r="A730" i="13"/>
  <c r="G729" i="13"/>
  <c r="A729" i="13"/>
  <c r="G728" i="13"/>
  <c r="F728" i="13" s="1"/>
  <c r="A728" i="13"/>
  <c r="G727" i="13"/>
  <c r="A727" i="13"/>
  <c r="G726" i="13"/>
  <c r="F726" i="13" s="1"/>
  <c r="A726" i="13"/>
  <c r="G725" i="13"/>
  <c r="F725" i="13" s="1"/>
  <c r="A725" i="13"/>
  <c r="G724" i="13"/>
  <c r="F724" i="13" s="1"/>
  <c r="A724" i="13"/>
  <c r="G723" i="13"/>
  <c r="F723" i="13" s="1"/>
  <c r="A723" i="13"/>
  <c r="G722" i="13"/>
  <c r="F722" i="13" s="1"/>
  <c r="A722" i="13"/>
  <c r="G721" i="13"/>
  <c r="F721" i="13" s="1"/>
  <c r="A721" i="13"/>
  <c r="G720" i="13"/>
  <c r="F720" i="13" s="1"/>
  <c r="G719" i="13"/>
  <c r="F719" i="13" s="1"/>
  <c r="A719" i="13"/>
  <c r="G718" i="13"/>
  <c r="F718" i="13" s="1"/>
  <c r="A718" i="13"/>
  <c r="G717" i="13"/>
  <c r="F717" i="13" s="1"/>
  <c r="A717" i="13"/>
  <c r="G716" i="13"/>
  <c r="F716" i="13" s="1"/>
  <c r="A716" i="13"/>
  <c r="G715" i="13"/>
  <c r="F715" i="13" s="1"/>
  <c r="A715" i="13"/>
  <c r="G714" i="13"/>
  <c r="F714" i="13" s="1"/>
  <c r="A714" i="13"/>
  <c r="G713" i="13"/>
  <c r="F713" i="13" s="1"/>
  <c r="A713" i="13"/>
  <c r="G712" i="13"/>
  <c r="F712" i="13" s="1"/>
  <c r="A712" i="13"/>
  <c r="F709" i="13"/>
  <c r="A709" i="13"/>
  <c r="F708" i="13"/>
  <c r="A708" i="13"/>
  <c r="F707" i="13"/>
  <c r="A707" i="13"/>
  <c r="F706" i="13"/>
  <c r="A706" i="13"/>
  <c r="F705" i="13"/>
  <c r="A705" i="13"/>
  <c r="A704" i="13"/>
  <c r="A703" i="13"/>
  <c r="F702" i="13"/>
  <c r="A702" i="13"/>
  <c r="A701" i="13"/>
  <c r="F700" i="13"/>
  <c r="A700" i="13"/>
  <c r="A699" i="13"/>
  <c r="A698" i="13"/>
  <c r="A694" i="13"/>
  <c r="A693" i="13"/>
  <c r="A692" i="13"/>
  <c r="A689" i="13"/>
  <c r="A688" i="13"/>
  <c r="A687" i="13"/>
  <c r="A686" i="13"/>
  <c r="A685" i="13"/>
  <c r="A684" i="13"/>
  <c r="A683" i="13"/>
  <c r="A682" i="13"/>
  <c r="A681" i="13"/>
  <c r="A680" i="13"/>
  <c r="A679" i="13"/>
  <c r="A678" i="13"/>
  <c r="A677" i="13"/>
  <c r="A676" i="13"/>
  <c r="A675" i="13"/>
  <c r="A674" i="13"/>
  <c r="A673" i="13"/>
  <c r="A672" i="13"/>
  <c r="A671" i="13"/>
  <c r="A670" i="13"/>
  <c r="A669" i="13"/>
  <c r="A668" i="13"/>
  <c r="A667" i="13"/>
  <c r="A666" i="13"/>
  <c r="A665" i="13"/>
  <c r="A664" i="13"/>
  <c r="A663" i="13"/>
  <c r="A662" i="13"/>
  <c r="A661" i="13"/>
  <c r="A660" i="13"/>
  <c r="A659" i="13"/>
  <c r="A658" i="13"/>
  <c r="A657" i="13"/>
  <c r="A656" i="13"/>
  <c r="A655" i="13"/>
  <c r="G654" i="13"/>
  <c r="A654" i="13"/>
  <c r="G653" i="13"/>
  <c r="A653" i="13"/>
  <c r="A652" i="13"/>
  <c r="A651" i="13"/>
  <c r="A650" i="13"/>
  <c r="A649" i="13"/>
  <c r="A648" i="13"/>
  <c r="A647" i="13"/>
  <c r="A646" i="13"/>
  <c r="A645" i="13"/>
  <c r="A644" i="13"/>
  <c r="A642" i="13"/>
  <c r="A641" i="13"/>
  <c r="A640" i="13"/>
  <c r="A639" i="13"/>
  <c r="A638" i="13"/>
  <c r="A637" i="13"/>
  <c r="A636" i="13"/>
  <c r="A635" i="13"/>
  <c r="A634" i="13"/>
  <c r="A633" i="13"/>
  <c r="A632" i="13"/>
  <c r="A631" i="13"/>
  <c r="A630" i="13"/>
  <c r="A629" i="13"/>
  <c r="A628" i="13"/>
  <c r="A627" i="13"/>
  <c r="A626" i="13"/>
  <c r="A625" i="13"/>
  <c r="A624" i="13"/>
  <c r="A623" i="13"/>
  <c r="A622" i="13"/>
  <c r="A621" i="13"/>
  <c r="A620" i="13"/>
  <c r="A619" i="13"/>
  <c r="A618" i="13"/>
  <c r="A617" i="13"/>
  <c r="A616" i="13"/>
  <c r="A615" i="13"/>
  <c r="A614" i="13"/>
  <c r="A613" i="13"/>
  <c r="A612" i="13"/>
  <c r="A611" i="13"/>
  <c r="A610" i="13"/>
  <c r="A609" i="13"/>
  <c r="A608" i="13"/>
  <c r="A607" i="13"/>
  <c r="A606" i="13"/>
  <c r="A605" i="13"/>
  <c r="A604" i="13"/>
  <c r="A603" i="13"/>
  <c r="A602" i="13"/>
  <c r="A601" i="13"/>
  <c r="A600" i="13"/>
  <c r="A599" i="13"/>
  <c r="A598" i="13"/>
  <c r="A597" i="13"/>
  <c r="A595" i="13"/>
  <c r="A594" i="13"/>
  <c r="A593" i="13"/>
  <c r="A592" i="13"/>
  <c r="A591" i="13"/>
  <c r="A590" i="13"/>
  <c r="A589" i="13"/>
  <c r="A588" i="13"/>
  <c r="A587" i="13"/>
  <c r="A586" i="13"/>
  <c r="A585" i="13"/>
  <c r="A584" i="13"/>
  <c r="A583" i="13"/>
  <c r="A582" i="13"/>
  <c r="A581" i="13"/>
  <c r="A580" i="13"/>
  <c r="A579" i="13"/>
  <c r="A578" i="13"/>
  <c r="A577" i="13"/>
  <c r="A576" i="13"/>
  <c r="A575" i="13"/>
  <c r="A574" i="13"/>
  <c r="A573" i="13"/>
  <c r="A572" i="13"/>
  <c r="A571" i="13"/>
  <c r="G570" i="13"/>
  <c r="G1276" i="13" s="1"/>
  <c r="F1276" i="13" s="1"/>
  <c r="A570" i="13"/>
  <c r="A569" i="13"/>
  <c r="A568" i="13"/>
  <c r="A567" i="13"/>
  <c r="A566" i="13"/>
  <c r="A565" i="13"/>
  <c r="A564" i="13"/>
  <c r="A563" i="13"/>
  <c r="A562" i="13"/>
  <c r="A561" i="13"/>
  <c r="A560" i="13"/>
  <c r="A559" i="13"/>
  <c r="A558" i="13"/>
  <c r="A557" i="13"/>
  <c r="A556" i="13"/>
  <c r="A555" i="13"/>
  <c r="A554" i="13"/>
  <c r="A553" i="13"/>
  <c r="A552" i="13"/>
  <c r="A551" i="13"/>
  <c r="A550" i="13"/>
  <c r="A549" i="13"/>
  <c r="A548" i="13"/>
  <c r="A547" i="13"/>
  <c r="A546" i="13"/>
  <c r="A545" i="13"/>
  <c r="A544" i="13"/>
  <c r="A543" i="13"/>
  <c r="A542" i="13"/>
  <c r="A541" i="13"/>
  <c r="A540" i="13"/>
  <c r="A539" i="13"/>
  <c r="A538" i="13"/>
  <c r="A537" i="13"/>
  <c r="A536" i="13"/>
  <c r="A535" i="13"/>
  <c r="A534" i="13"/>
  <c r="A533" i="13"/>
  <c r="A532" i="13"/>
  <c r="A531" i="13"/>
  <c r="A530" i="13"/>
  <c r="A529" i="13"/>
  <c r="A528" i="13"/>
  <c r="A527" i="13"/>
  <c r="A526" i="13"/>
  <c r="A525" i="13"/>
  <c r="A524" i="13"/>
  <c r="A523" i="13"/>
  <c r="A522" i="13"/>
  <c r="A521" i="13"/>
  <c r="A520" i="13"/>
  <c r="A519" i="13"/>
  <c r="A518" i="13"/>
  <c r="A517" i="13"/>
  <c r="A516" i="13"/>
  <c r="A515" i="13"/>
  <c r="A510" i="13"/>
  <c r="A506" i="13"/>
  <c r="A505" i="13"/>
  <c r="A504" i="13"/>
  <c r="A503" i="13"/>
  <c r="A502" i="13"/>
  <c r="A501" i="13"/>
  <c r="A500" i="13"/>
  <c r="A499" i="13"/>
  <c r="A498" i="13"/>
  <c r="A497" i="13"/>
  <c r="A496" i="13"/>
  <c r="A495" i="13"/>
  <c r="A494" i="13"/>
  <c r="A493" i="13"/>
  <c r="A492" i="13"/>
  <c r="A491" i="13"/>
  <c r="A490" i="13"/>
  <c r="A489" i="13"/>
  <c r="A488" i="13"/>
  <c r="A487" i="13"/>
  <c r="A486" i="13"/>
  <c r="A484" i="13"/>
  <c r="A483" i="13"/>
  <c r="A482" i="13"/>
  <c r="A479" i="13"/>
  <c r="A478" i="13"/>
  <c r="A477" i="13"/>
  <c r="A476" i="13"/>
  <c r="A475" i="13"/>
  <c r="A474" i="13"/>
  <c r="A473" i="13"/>
  <c r="G1178" i="13"/>
  <c r="A472" i="13"/>
  <c r="A471" i="13"/>
  <c r="A470" i="13"/>
  <c r="A469" i="13"/>
  <c r="A468" i="13"/>
  <c r="A466" i="13"/>
  <c r="A465" i="13"/>
  <c r="A464" i="13"/>
  <c r="A463" i="13"/>
  <c r="A462" i="13"/>
  <c r="A461" i="13"/>
  <c r="A460" i="13"/>
  <c r="A459" i="13"/>
  <c r="A458" i="13"/>
  <c r="A457" i="13"/>
  <c r="A456" i="13"/>
  <c r="A455" i="13"/>
  <c r="A454" i="13"/>
  <c r="A453" i="13"/>
  <c r="A452" i="13"/>
  <c r="A451" i="13"/>
  <c r="A450" i="13"/>
  <c r="A449" i="13"/>
  <c r="A448" i="13"/>
  <c r="A447" i="13"/>
  <c r="A446" i="13"/>
  <c r="A445" i="13"/>
  <c r="A444" i="13"/>
  <c r="A443" i="13"/>
  <c r="A442" i="13"/>
  <c r="A441" i="13"/>
  <c r="A440" i="13"/>
  <c r="A439" i="13"/>
  <c r="A438" i="13"/>
  <c r="A437" i="13"/>
  <c r="A436" i="13"/>
  <c r="A435" i="13"/>
  <c r="A434" i="13"/>
  <c r="A433" i="13"/>
  <c r="A432" i="13"/>
  <c r="A431" i="13"/>
  <c r="A430" i="13"/>
  <c r="A429" i="13"/>
  <c r="A428" i="13"/>
  <c r="A427" i="13"/>
  <c r="A426" i="13"/>
  <c r="A425" i="13"/>
  <c r="A424" i="13"/>
  <c r="A423" i="13"/>
  <c r="A422" i="13"/>
  <c r="A421" i="13"/>
  <c r="A420" i="13"/>
  <c r="A419" i="13"/>
  <c r="A418" i="13"/>
  <c r="A417" i="13"/>
  <c r="A416" i="13"/>
  <c r="A415" i="13"/>
  <c r="A414" i="13"/>
  <c r="A413" i="13"/>
  <c r="A412" i="13"/>
  <c r="A411" i="13"/>
  <c r="A410" i="13"/>
  <c r="A409" i="13"/>
  <c r="A408" i="13"/>
  <c r="A407" i="13"/>
  <c r="A406" i="13"/>
  <c r="A405" i="13"/>
  <c r="A404" i="13"/>
  <c r="A403" i="13"/>
  <c r="A402" i="13"/>
  <c r="A401" i="13"/>
  <c r="A400" i="13"/>
  <c r="A399" i="13"/>
  <c r="A398" i="13"/>
  <c r="A397" i="13"/>
  <c r="A396" i="13"/>
  <c r="A395" i="13"/>
  <c r="A394" i="13"/>
  <c r="A393" i="13"/>
  <c r="A392" i="13"/>
  <c r="A391" i="13"/>
  <c r="A390" i="13"/>
  <c r="A389" i="13"/>
  <c r="A388" i="13"/>
  <c r="A387" i="13"/>
  <c r="A386" i="13"/>
  <c r="A385" i="13"/>
  <c r="A384" i="13"/>
  <c r="A383" i="13"/>
  <c r="A382" i="13"/>
  <c r="A381" i="13"/>
  <c r="A380" i="13"/>
  <c r="A379" i="13"/>
  <c r="A378" i="13"/>
  <c r="A377" i="13"/>
  <c r="A376" i="13"/>
  <c r="A375" i="13"/>
  <c r="A374" i="13"/>
  <c r="A373" i="13"/>
  <c r="A372" i="13"/>
  <c r="A371" i="13"/>
  <c r="A370" i="13"/>
  <c r="A369" i="13"/>
  <c r="A368" i="13"/>
  <c r="A367" i="13"/>
  <c r="A366" i="13"/>
  <c r="A365" i="13"/>
  <c r="A351" i="13"/>
  <c r="A350" i="13"/>
  <c r="A349" i="13"/>
  <c r="A348" i="13"/>
  <c r="A347" i="13"/>
  <c r="A346" i="13"/>
  <c r="G345" i="13"/>
  <c r="G1051" i="13" s="1"/>
  <c r="F1051" i="13" s="1"/>
  <c r="A345" i="13"/>
  <c r="G344" i="13"/>
  <c r="G1050" i="13" s="1"/>
  <c r="F1050" i="13" s="1"/>
  <c r="A344" i="13"/>
  <c r="A343" i="13"/>
  <c r="A342" i="13"/>
  <c r="A341" i="13"/>
  <c r="A340" i="13"/>
  <c r="A339" i="13"/>
  <c r="A338" i="13"/>
  <c r="A337" i="13"/>
  <c r="A336" i="13"/>
  <c r="A335" i="13"/>
  <c r="A334" i="13"/>
  <c r="A333" i="13"/>
  <c r="A332" i="13"/>
  <c r="A331" i="13"/>
  <c r="A330" i="13"/>
  <c r="A329" i="13"/>
  <c r="A328" i="13"/>
  <c r="A327" i="13"/>
  <c r="A326" i="13"/>
  <c r="A325" i="13"/>
  <c r="A324" i="13"/>
  <c r="A323" i="13"/>
  <c r="A322" i="13"/>
  <c r="A321" i="13"/>
  <c r="A320" i="13"/>
  <c r="A319" i="13"/>
  <c r="A318" i="13"/>
  <c r="A317" i="13"/>
  <c r="A316" i="13"/>
  <c r="A315" i="13"/>
  <c r="A314" i="13"/>
  <c r="A313" i="13"/>
  <c r="A312" i="13"/>
  <c r="A311" i="13"/>
  <c r="A310" i="13"/>
  <c r="A309" i="13"/>
  <c r="A308" i="13"/>
  <c r="A307" i="13"/>
  <c r="A306" i="13"/>
  <c r="A305" i="13"/>
  <c r="A304" i="13"/>
  <c r="A303" i="13"/>
  <c r="A302" i="13"/>
  <c r="A301" i="13"/>
  <c r="A300" i="13"/>
  <c r="A299" i="13"/>
  <c r="A298" i="13"/>
  <c r="A297" i="13"/>
  <c r="A296" i="13"/>
  <c r="A295" i="13"/>
  <c r="A294" i="13"/>
  <c r="A293" i="13"/>
  <c r="A292" i="13"/>
  <c r="G291" i="13"/>
  <c r="G997" i="13" s="1"/>
  <c r="F997" i="13" s="1"/>
  <c r="A291" i="13"/>
  <c r="A290" i="13"/>
  <c r="A289" i="13"/>
  <c r="A288" i="13"/>
  <c r="A287" i="13"/>
  <c r="A286" i="13"/>
  <c r="G285" i="13"/>
  <c r="G991" i="13" s="1"/>
  <c r="F991" i="13" s="1"/>
  <c r="A285" i="13"/>
  <c r="G284" i="13"/>
  <c r="G990" i="13" s="1"/>
  <c r="F990" i="13" s="1"/>
  <c r="A284" i="13"/>
  <c r="G283" i="13"/>
  <c r="A283" i="13"/>
  <c r="G282" i="13"/>
  <c r="A282" i="13"/>
  <c r="A281" i="13"/>
  <c r="G280" i="13"/>
  <c r="A280" i="13"/>
  <c r="G279" i="13"/>
  <c r="G985" i="13" s="1"/>
  <c r="F985" i="13" s="1"/>
  <c r="A279" i="13"/>
  <c r="G278" i="13"/>
  <c r="G984" i="13" s="1"/>
  <c r="F984" i="13" s="1"/>
  <c r="A278" i="13"/>
  <c r="G277" i="13"/>
  <c r="A277" i="13"/>
  <c r="G276" i="13"/>
  <c r="A276" i="13"/>
  <c r="A275" i="13"/>
  <c r="A274" i="13"/>
  <c r="A273" i="13"/>
  <c r="A272" i="13"/>
  <c r="A271" i="13"/>
  <c r="A270" i="13"/>
  <c r="A269" i="13"/>
  <c r="A268" i="13"/>
  <c r="A267" i="13"/>
  <c r="A266" i="13"/>
  <c r="A265" i="13"/>
  <c r="A264" i="13"/>
  <c r="A263" i="13"/>
  <c r="A262" i="13"/>
  <c r="A261" i="13"/>
  <c r="A260" i="13"/>
  <c r="A259" i="13"/>
  <c r="A258" i="13"/>
  <c r="A257" i="13"/>
  <c r="A256" i="13"/>
  <c r="A255" i="13"/>
  <c r="A254" i="13"/>
  <c r="A253" i="13"/>
  <c r="A252" i="13"/>
  <c r="A251" i="13"/>
  <c r="A250" i="13"/>
  <c r="A249" i="13"/>
  <c r="A248" i="13"/>
  <c r="A247" i="13"/>
  <c r="A246" i="13"/>
  <c r="A245" i="13"/>
  <c r="A244" i="13"/>
  <c r="A243" i="13"/>
  <c r="A242" i="13"/>
  <c r="A241" i="13"/>
  <c r="A240" i="13"/>
  <c r="A239" i="13"/>
  <c r="A238" i="13"/>
  <c r="A237" i="13"/>
  <c r="A236" i="13"/>
  <c r="A235" i="13"/>
  <c r="A234" i="13"/>
  <c r="A233" i="13"/>
  <c r="A232" i="13"/>
  <c r="A231" i="13"/>
  <c r="A230" i="13"/>
  <c r="A229" i="13"/>
  <c r="A228" i="13"/>
  <c r="A227" i="13"/>
  <c r="A226" i="13"/>
  <c r="A225" i="13"/>
  <c r="A224" i="13"/>
  <c r="A223" i="13"/>
  <c r="A222" i="13"/>
  <c r="A221" i="13"/>
  <c r="A220" i="13"/>
  <c r="A219" i="13"/>
  <c r="A218" i="13"/>
  <c r="A217" i="13"/>
  <c r="A216" i="13"/>
  <c r="A215" i="13"/>
  <c r="A214" i="13"/>
  <c r="A213" i="13"/>
  <c r="A212" i="13"/>
  <c r="A211" i="13"/>
  <c r="A210" i="13"/>
  <c r="A209" i="13"/>
  <c r="A208" i="13"/>
  <c r="A207" i="13"/>
  <c r="A206" i="13"/>
  <c r="A205" i="13"/>
  <c r="A204" i="13"/>
  <c r="G203" i="13"/>
  <c r="G909" i="13" s="1"/>
  <c r="A203" i="13"/>
  <c r="G202" i="13"/>
  <c r="G908" i="13" s="1"/>
  <c r="A202" i="13"/>
  <c r="G201" i="13"/>
  <c r="G907" i="13" s="1"/>
  <c r="A201" i="13"/>
  <c r="G200" i="13"/>
  <c r="G906" i="13" s="1"/>
  <c r="A200" i="13"/>
  <c r="G199" i="13"/>
  <c r="G905" i="13" s="1"/>
  <c r="A199" i="13"/>
  <c r="G198" i="13"/>
  <c r="G904" i="13" s="1"/>
  <c r="A198" i="13"/>
  <c r="G197" i="13"/>
  <c r="A197" i="13"/>
  <c r="G196" i="13"/>
  <c r="G902" i="13" s="1"/>
  <c r="A196" i="13"/>
  <c r="G195" i="13"/>
  <c r="G901" i="13" s="1"/>
  <c r="A195" i="13"/>
  <c r="G194" i="13"/>
  <c r="G900" i="13" s="1"/>
  <c r="A194" i="13"/>
  <c r="A193" i="13"/>
  <c r="A192" i="13"/>
  <c r="A191" i="13"/>
  <c r="A190" i="13"/>
  <c r="A189" i="13"/>
  <c r="A188" i="13"/>
  <c r="A187" i="13"/>
  <c r="A186" i="13"/>
  <c r="A185" i="13"/>
  <c r="A184" i="13"/>
  <c r="A183" i="13"/>
  <c r="A182" i="13"/>
  <c r="A181" i="13"/>
  <c r="A180" i="13"/>
  <c r="A179" i="13"/>
  <c r="A178" i="13"/>
  <c r="A177" i="13"/>
  <c r="A176" i="13"/>
  <c r="A175"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G142" i="13"/>
  <c r="A142" i="13"/>
  <c r="G141" i="13"/>
  <c r="G847" i="13" s="1"/>
  <c r="A141" i="13"/>
  <c r="G140" i="13"/>
  <c r="A140" i="13"/>
  <c r="G139" i="13"/>
  <c r="G845" i="13" s="1"/>
  <c r="A139" i="13"/>
  <c r="G138"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G104" i="13"/>
  <c r="G810" i="13" s="1"/>
  <c r="F810" i="13" s="1"/>
  <c r="A104" i="13"/>
  <c r="A103" i="13"/>
  <c r="G102" i="13"/>
  <c r="A102" i="13"/>
  <c r="A101" i="13"/>
  <c r="A100" i="13"/>
  <c r="G99" i="13"/>
  <c r="G805" i="13" s="1"/>
  <c r="F805" i="13" s="1"/>
  <c r="A99" i="13"/>
  <c r="A98" i="13"/>
  <c r="A97" i="13"/>
  <c r="A96" i="13"/>
  <c r="A95" i="13"/>
  <c r="G94" i="13"/>
  <c r="G800" i="13" s="1"/>
  <c r="F800" i="13" s="1"/>
  <c r="A94" i="13"/>
  <c r="G93" i="13"/>
  <c r="A93" i="13"/>
  <c r="A92" i="13"/>
  <c r="A91" i="13"/>
  <c r="A90" i="13"/>
  <c r="A89" i="13"/>
  <c r="A88" i="13"/>
  <c r="A87" i="13"/>
  <c r="A86" i="13"/>
  <c r="A85" i="13"/>
  <c r="A84" i="13"/>
  <c r="A83" i="13"/>
  <c r="A82" i="13"/>
  <c r="A81" i="13"/>
  <c r="A80" i="13"/>
  <c r="A79" i="13"/>
  <c r="A78" i="13"/>
  <c r="A77" i="13"/>
  <c r="A76" i="13"/>
  <c r="A75" i="13"/>
  <c r="A74" i="13"/>
  <c r="A73" i="13"/>
  <c r="F72" i="13"/>
  <c r="A72" i="13"/>
  <c r="F71" i="13"/>
  <c r="A71" i="13"/>
  <c r="A70" i="13"/>
  <c r="A69" i="13"/>
  <c r="A68" i="13"/>
  <c r="A67"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G36" i="13"/>
  <c r="G742" i="13" s="1"/>
  <c r="F742" i="13" s="1"/>
  <c r="A36" i="13"/>
  <c r="A35" i="13"/>
  <c r="G34" i="13"/>
  <c r="G740" i="13" s="1"/>
  <c r="F740" i="13" s="1"/>
  <c r="A34" i="13"/>
  <c r="A33" i="13"/>
  <c r="G32" i="13"/>
  <c r="A32" i="13"/>
  <c r="A31" i="13"/>
  <c r="A30" i="13"/>
  <c r="A29"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c r="H497" i="34" l="1"/>
  <c r="J497" i="34" s="1"/>
  <c r="H495" i="13"/>
  <c r="F495" i="13" s="1"/>
  <c r="H159" i="13"/>
  <c r="H155" i="13"/>
  <c r="F155" i="13" s="1"/>
  <c r="H156" i="13"/>
  <c r="F156" i="13" s="1"/>
  <c r="H157" i="13"/>
  <c r="F157" i="13" s="1"/>
  <c r="H734" i="13"/>
  <c r="F734" i="13" s="1"/>
  <c r="H28" i="13"/>
  <c r="F28" i="13" s="1"/>
  <c r="H1215" i="13"/>
  <c r="F1215" i="13" s="1"/>
  <c r="H1214" i="13"/>
  <c r="F1214" i="13" s="1"/>
  <c r="H1213" i="13"/>
  <c r="F1213" i="13" s="1"/>
  <c r="H1067" i="13"/>
  <c r="F1067" i="13" s="1"/>
  <c r="H368" i="13"/>
  <c r="H372" i="13"/>
  <c r="H365" i="13"/>
  <c r="F365" i="13" s="1"/>
  <c r="H371" i="13"/>
  <c r="H366" i="13"/>
  <c r="H370" i="13"/>
  <c r="H374" i="13"/>
  <c r="F374" i="13" s="1"/>
  <c r="H367" i="13"/>
  <c r="H369" i="13"/>
  <c r="F369" i="13" s="1"/>
  <c r="H373" i="13"/>
  <c r="H509" i="13"/>
  <c r="F509" i="13" s="1"/>
  <c r="H508" i="13"/>
  <c r="F508" i="13" s="1"/>
  <c r="H507" i="13"/>
  <c r="F507" i="13" s="1"/>
  <c r="H627" i="13"/>
  <c r="F627" i="13" s="1"/>
  <c r="H880" i="13"/>
  <c r="F880" i="13" s="1"/>
  <c r="B344" i="41"/>
  <c r="B343" i="36"/>
  <c r="B344" i="35"/>
  <c r="B344" i="36"/>
  <c r="B343" i="39"/>
  <c r="B343" i="33"/>
  <c r="B344" i="38"/>
  <c r="B343" i="40"/>
  <c r="B344" i="39"/>
  <c r="B343" i="34"/>
  <c r="B343" i="41"/>
  <c r="B343" i="37"/>
  <c r="B344" i="34"/>
  <c r="B344" i="40"/>
  <c r="B344" i="33"/>
  <c r="B344" i="37"/>
  <c r="B343" i="35"/>
  <c r="B343" i="38"/>
  <c r="H410" i="41"/>
  <c r="M410" i="41" s="1"/>
  <c r="B433" i="41"/>
  <c r="B366" i="41"/>
  <c r="B427" i="41"/>
  <c r="H409" i="41"/>
  <c r="M409" i="41" s="1"/>
  <c r="B435" i="41"/>
  <c r="H435" i="39"/>
  <c r="M435" i="39" s="1"/>
  <c r="B426" i="41"/>
  <c r="H435" i="40"/>
  <c r="M435" i="40" s="1"/>
  <c r="H367" i="41"/>
  <c r="M367" i="41" s="1"/>
  <c r="B434" i="41"/>
  <c r="B428" i="41"/>
  <c r="B433" i="40"/>
  <c r="B367" i="41"/>
  <c r="B433" i="39"/>
  <c r="B433" i="37"/>
  <c r="H367" i="40"/>
  <c r="M367" i="40" s="1"/>
  <c r="B355" i="40"/>
  <c r="H433" i="40"/>
  <c r="M433" i="40" s="1"/>
  <c r="B366" i="40"/>
  <c r="B367" i="39"/>
  <c r="B435" i="36"/>
  <c r="B433" i="33"/>
  <c r="B435" i="38"/>
  <c r="H355" i="40"/>
  <c r="M355" i="40" s="1"/>
  <c r="B426" i="39"/>
  <c r="H409" i="37"/>
  <c r="M409" i="37" s="1"/>
  <c r="B427" i="36"/>
  <c r="H435" i="41"/>
  <c r="M435" i="41" s="1"/>
  <c r="B367" i="40"/>
  <c r="B428" i="39"/>
  <c r="B427" i="38"/>
  <c r="H409" i="38"/>
  <c r="M409" i="38" s="1"/>
  <c r="H367" i="38"/>
  <c r="M367" i="38" s="1"/>
  <c r="B428" i="40"/>
  <c r="H409" i="40"/>
  <c r="M409" i="40" s="1"/>
  <c r="B367" i="38"/>
  <c r="B434" i="40"/>
  <c r="H409" i="39"/>
  <c r="M409" i="39" s="1"/>
  <c r="B435" i="39"/>
  <c r="H433" i="37"/>
  <c r="M433" i="37" s="1"/>
  <c r="B367" i="37"/>
  <c r="B435" i="40"/>
  <c r="H367" i="39"/>
  <c r="M367" i="39" s="1"/>
  <c r="H435" i="38"/>
  <c r="M435" i="38" s="1"/>
  <c r="B427" i="39"/>
  <c r="H367" i="36"/>
  <c r="M367" i="36" s="1"/>
  <c r="B435" i="35"/>
  <c r="B428" i="35"/>
  <c r="B428" i="34"/>
  <c r="H433" i="41"/>
  <c r="M433" i="41" s="1"/>
  <c r="H409" i="36"/>
  <c r="M409" i="36" s="1"/>
  <c r="B366" i="34"/>
  <c r="B435" i="33"/>
  <c r="B427" i="37"/>
  <c r="H367" i="35"/>
  <c r="M367" i="35" s="1"/>
  <c r="B428" i="33"/>
  <c r="H409" i="33"/>
  <c r="M409" i="33" s="1"/>
  <c r="H433" i="34"/>
  <c r="M433" i="34" s="1"/>
  <c r="H409" i="34"/>
  <c r="M409" i="34" s="1"/>
  <c r="H355" i="33"/>
  <c r="M355" i="33" s="1"/>
  <c r="B426" i="37"/>
  <c r="B426" i="36"/>
  <c r="H410" i="39"/>
  <c r="M410" i="39" s="1"/>
  <c r="H355" i="37"/>
  <c r="M355" i="37" s="1"/>
  <c r="H435" i="35"/>
  <c r="M435" i="35" s="1"/>
  <c r="B426" i="38"/>
  <c r="H435" i="37"/>
  <c r="M435" i="37" s="1"/>
  <c r="B426" i="34"/>
  <c r="H355" i="34"/>
  <c r="M355" i="34" s="1"/>
  <c r="H367" i="33"/>
  <c r="M367" i="33" s="1"/>
  <c r="H409" i="35"/>
  <c r="M409" i="35" s="1"/>
  <c r="B435" i="37"/>
  <c r="B428" i="37"/>
  <c r="H367" i="37"/>
  <c r="M367" i="37" s="1"/>
  <c r="H410" i="37"/>
  <c r="M410" i="37" s="1"/>
  <c r="H367" i="34"/>
  <c r="M367" i="34" s="1"/>
  <c r="H434" i="9"/>
  <c r="M434" i="9" s="1"/>
  <c r="H433" i="33"/>
  <c r="M433" i="33" s="1"/>
  <c r="B367" i="34"/>
  <c r="H435" i="34"/>
  <c r="M435" i="34" s="1"/>
  <c r="B367" i="35"/>
  <c r="B426" i="33"/>
  <c r="B435" i="34"/>
  <c r="H410" i="34"/>
  <c r="M410" i="34" s="1"/>
  <c r="B433" i="34"/>
  <c r="B367" i="36"/>
  <c r="H410" i="35"/>
  <c r="M410" i="35" s="1"/>
  <c r="H410" i="33"/>
  <c r="M410" i="33" s="1"/>
  <c r="B428" i="36"/>
  <c r="H435" i="33"/>
  <c r="M435" i="33" s="1"/>
  <c r="H435" i="36"/>
  <c r="M435" i="36" s="1"/>
  <c r="B367" i="33"/>
  <c r="H366" i="33"/>
  <c r="M366" i="33" s="1"/>
  <c r="B434" i="9"/>
  <c r="H434" i="34"/>
  <c r="M434" i="34" s="1"/>
  <c r="B426" i="40"/>
  <c r="H366" i="40"/>
  <c r="M366" i="40" s="1"/>
  <c r="B436" i="9"/>
  <c r="H355" i="35"/>
  <c r="M355" i="35" s="1"/>
  <c r="H435" i="9"/>
  <c r="M435" i="9" s="1"/>
  <c r="B426" i="35"/>
  <c r="B355" i="37"/>
  <c r="B355" i="33"/>
  <c r="H436" i="36"/>
  <c r="M436" i="36" s="1"/>
  <c r="H355" i="38"/>
  <c r="M355" i="38" s="1"/>
  <c r="H410" i="36"/>
  <c r="M410" i="36" s="1"/>
  <c r="B355" i="34"/>
  <c r="H434" i="35"/>
  <c r="M434" i="35" s="1"/>
  <c r="H434" i="41"/>
  <c r="M434" i="41" s="1"/>
  <c r="H436" i="38"/>
  <c r="M436" i="38" s="1"/>
  <c r="B436" i="34"/>
  <c r="H434" i="33"/>
  <c r="M434" i="33" s="1"/>
  <c r="H366" i="34"/>
  <c r="M366" i="34" s="1"/>
  <c r="H410" i="40"/>
  <c r="M410" i="40" s="1"/>
  <c r="H355" i="36"/>
  <c r="M355" i="36" s="1"/>
  <c r="H434" i="40"/>
  <c r="M434" i="40" s="1"/>
  <c r="H433" i="38"/>
  <c r="M433" i="38" s="1"/>
  <c r="B436" i="40"/>
  <c r="H436" i="35"/>
  <c r="M436" i="35" s="1"/>
  <c r="H433" i="35"/>
  <c r="M433" i="35" s="1"/>
  <c r="H366" i="41"/>
  <c r="M366" i="41" s="1"/>
  <c r="B355" i="38"/>
  <c r="H433" i="36"/>
  <c r="M433" i="36" s="1"/>
  <c r="H436" i="41"/>
  <c r="M436" i="41" s="1"/>
  <c r="H436" i="33"/>
  <c r="M436" i="33" s="1"/>
  <c r="B436" i="41"/>
  <c r="B427" i="40"/>
  <c r="H355" i="39"/>
  <c r="M355" i="39" s="1"/>
  <c r="B436" i="39"/>
  <c r="B434" i="39"/>
  <c r="B355" i="39"/>
  <c r="H366" i="39"/>
  <c r="M366" i="39" s="1"/>
  <c r="B355" i="41"/>
  <c r="B434" i="37"/>
  <c r="B366" i="39"/>
  <c r="H436" i="40"/>
  <c r="M436" i="40" s="1"/>
  <c r="H433" i="39"/>
  <c r="M433" i="39" s="1"/>
  <c r="H410" i="38"/>
  <c r="M410" i="38" s="1"/>
  <c r="B434" i="38"/>
  <c r="H434" i="37"/>
  <c r="M434" i="37" s="1"/>
  <c r="B355" i="36"/>
  <c r="B433" i="35"/>
  <c r="B436" i="36"/>
  <c r="B427" i="34"/>
  <c r="H366" i="38"/>
  <c r="M366" i="38" s="1"/>
  <c r="B366" i="37"/>
  <c r="B366" i="36"/>
  <c r="H366" i="35"/>
  <c r="M366" i="35" s="1"/>
  <c r="B366" i="38"/>
  <c r="H366" i="37"/>
  <c r="M366" i="37" s="1"/>
  <c r="H436" i="37"/>
  <c r="M436" i="37" s="1"/>
  <c r="B433" i="38"/>
  <c r="H434" i="38"/>
  <c r="M434" i="38" s="1"/>
  <c r="B434" i="36"/>
  <c r="B434" i="35"/>
  <c r="B436" i="33"/>
  <c r="B427" i="33"/>
  <c r="H436" i="9"/>
  <c r="M436" i="9" s="1"/>
  <c r="B435" i="9"/>
  <c r="H355" i="41"/>
  <c r="M355" i="41" s="1"/>
  <c r="B436" i="38"/>
  <c r="H434" i="39"/>
  <c r="M434" i="39" s="1"/>
  <c r="B436" i="35"/>
  <c r="B366" i="33"/>
  <c r="B436" i="37"/>
  <c r="B434" i="34"/>
  <c r="H366" i="36"/>
  <c r="M366" i="36" s="1"/>
  <c r="B434" i="33"/>
  <c r="H436" i="39"/>
  <c r="M436" i="39" s="1"/>
  <c r="B433" i="36"/>
  <c r="B427" i="35"/>
  <c r="H436" i="34"/>
  <c r="M436" i="34" s="1"/>
  <c r="B428" i="38"/>
  <c r="B366" i="35"/>
  <c r="H434" i="36"/>
  <c r="M434" i="36" s="1"/>
  <c r="B355" i="35"/>
  <c r="H174" i="13"/>
  <c r="F174" i="13" s="1"/>
  <c r="H1217" i="13"/>
  <c r="F1217" i="13" s="1"/>
  <c r="H1218" i="13"/>
  <c r="F1218" i="13" s="1"/>
  <c r="H1219" i="13"/>
  <c r="F1219" i="13" s="1"/>
  <c r="H1220" i="13"/>
  <c r="F1220" i="13" s="1"/>
  <c r="H512" i="13"/>
  <c r="F512" i="13" s="1"/>
  <c r="H513" i="13"/>
  <c r="F513" i="13" s="1"/>
  <c r="H514" i="13"/>
  <c r="F514" i="13" s="1"/>
  <c r="H511" i="13"/>
  <c r="F511" i="13" s="1"/>
  <c r="F1334" i="13"/>
  <c r="F1340" i="13"/>
  <c r="H1069" i="13"/>
  <c r="F1069" i="13" s="1"/>
  <c r="H1068" i="13"/>
  <c r="F1068" i="13" s="1"/>
  <c r="H497" i="41"/>
  <c r="J497" i="41" s="1"/>
  <c r="H361" i="13"/>
  <c r="F361" i="13" s="1"/>
  <c r="H362" i="13"/>
  <c r="F362" i="13" s="1"/>
  <c r="H363" i="13"/>
  <c r="F363" i="13" s="1"/>
  <c r="H1062" i="13"/>
  <c r="F1062" i="13" s="1"/>
  <c r="H1063" i="13"/>
  <c r="F1063" i="13" s="1"/>
  <c r="H1064" i="13"/>
  <c r="F1064" i="13" s="1"/>
  <c r="H1065" i="13"/>
  <c r="F1065" i="13" s="1"/>
  <c r="H1066" i="13"/>
  <c r="F1066" i="13" s="1"/>
  <c r="H1070" i="13"/>
  <c r="F1070" i="13" s="1"/>
  <c r="H360" i="13"/>
  <c r="F360" i="13" s="1"/>
  <c r="H364" i="13"/>
  <c r="F364" i="13" s="1"/>
  <c r="H356" i="13"/>
  <c r="F356" i="13" s="1"/>
  <c r="H357" i="13"/>
  <c r="F357" i="13" s="1"/>
  <c r="H358" i="13"/>
  <c r="F358" i="13" s="1"/>
  <c r="H359" i="13"/>
  <c r="F359" i="13" s="1"/>
  <c r="H1061" i="13"/>
  <c r="F1061" i="13" s="1"/>
  <c r="H1060" i="13"/>
  <c r="F1060" i="13" s="1"/>
  <c r="H1059" i="13"/>
  <c r="F1059" i="13" s="1"/>
  <c r="H1058" i="13"/>
  <c r="F1058" i="13" s="1"/>
  <c r="H353" i="13"/>
  <c r="F353" i="13" s="1"/>
  <c r="H354" i="13"/>
  <c r="F354" i="13" s="1"/>
  <c r="H355" i="13"/>
  <c r="F355" i="13" s="1"/>
  <c r="H352" i="13"/>
  <c r="F352" i="13" s="1"/>
  <c r="C499" i="41"/>
  <c r="A499" i="41" s="1"/>
  <c r="H499" i="41" s="1"/>
  <c r="J499" i="41" s="1"/>
  <c r="C499" i="36"/>
  <c r="A499" i="36" s="1"/>
  <c r="H499" i="36" s="1"/>
  <c r="J499" i="36" s="1"/>
  <c r="C499" i="35"/>
  <c r="A499" i="35" s="1"/>
  <c r="H499" i="35" s="1"/>
  <c r="J499" i="35" s="1"/>
  <c r="C499" i="34"/>
  <c r="A499" i="34" s="1"/>
  <c r="H499" i="34" s="1"/>
  <c r="J499" i="34" s="1"/>
  <c r="H232" i="9"/>
  <c r="M232" i="9" s="1"/>
  <c r="B232" i="9"/>
  <c r="C499" i="37"/>
  <c r="A499" i="37" s="1"/>
  <c r="H499" i="37" s="1"/>
  <c r="J499" i="37" s="1"/>
  <c r="J483" i="41"/>
  <c r="F541" i="41" s="1"/>
  <c r="K483" i="41"/>
  <c r="G541" i="41" s="1"/>
  <c r="V482" i="41"/>
  <c r="AD482" i="41"/>
  <c r="Z482" i="41"/>
  <c r="V497" i="41" s="1"/>
  <c r="B494" i="41" s="1"/>
  <c r="C494" i="41" s="1"/>
  <c r="A494" i="41" s="1"/>
  <c r="H494" i="41" s="1"/>
  <c r="J494" i="41" s="1"/>
  <c r="R482" i="41"/>
  <c r="V482" i="40"/>
  <c r="K483" i="40"/>
  <c r="G541" i="40" s="1"/>
  <c r="J483" i="40"/>
  <c r="F541" i="40" s="1"/>
  <c r="R482" i="40"/>
  <c r="AD482" i="40"/>
  <c r="Z482" i="40"/>
  <c r="V497" i="40" s="1"/>
  <c r="B494" i="40" s="1"/>
  <c r="C494" i="40" s="1"/>
  <c r="A494" i="40" s="1"/>
  <c r="H494" i="40" s="1"/>
  <c r="J494" i="40" s="1"/>
  <c r="K483" i="39"/>
  <c r="G541" i="39" s="1"/>
  <c r="J483" i="39"/>
  <c r="F541" i="39" s="1"/>
  <c r="V482" i="39"/>
  <c r="Z482" i="39"/>
  <c r="V497" i="39" s="1"/>
  <c r="B494" i="39" s="1"/>
  <c r="C494" i="39" s="1"/>
  <c r="A494" i="39" s="1"/>
  <c r="H494" i="39" s="1"/>
  <c r="J494" i="39" s="1"/>
  <c r="AD482" i="39"/>
  <c r="R482" i="39"/>
  <c r="K483" i="38"/>
  <c r="G541" i="38" s="1"/>
  <c r="J483" i="38"/>
  <c r="F541" i="38" s="1"/>
  <c r="Z482" i="38"/>
  <c r="V497" i="38" s="1"/>
  <c r="B494" i="38" s="1"/>
  <c r="C494" i="38" s="1"/>
  <c r="A494" i="38" s="1"/>
  <c r="H494" i="38" s="1"/>
  <c r="J494" i="38" s="1"/>
  <c r="AD482" i="38"/>
  <c r="R482" i="38"/>
  <c r="V482" i="38"/>
  <c r="K483" i="37"/>
  <c r="G541" i="37" s="1"/>
  <c r="J483" i="37"/>
  <c r="F541" i="37" s="1"/>
  <c r="Z482" i="37"/>
  <c r="V497" i="37" s="1"/>
  <c r="B494" i="37" s="1"/>
  <c r="C494" i="37" s="1"/>
  <c r="A494" i="37" s="1"/>
  <c r="H494" i="37" s="1"/>
  <c r="J494" i="37" s="1"/>
  <c r="R482" i="37"/>
  <c r="AD482" i="37"/>
  <c r="V482" i="37"/>
  <c r="K483" i="35"/>
  <c r="G541" i="35" s="1"/>
  <c r="J483" i="35"/>
  <c r="F541" i="35" s="1"/>
  <c r="R482" i="35"/>
  <c r="AD482" i="35"/>
  <c r="Z482" i="35"/>
  <c r="V497" i="35" s="1"/>
  <c r="B494" i="35" s="1"/>
  <c r="C494" i="35" s="1"/>
  <c r="A494" i="35" s="1"/>
  <c r="H494" i="35" s="1"/>
  <c r="J494" i="35" s="1"/>
  <c r="V482" i="35"/>
  <c r="J483" i="34"/>
  <c r="F541" i="34" s="1"/>
  <c r="K483" i="34"/>
  <c r="G541" i="34" s="1"/>
  <c r="V482" i="34"/>
  <c r="R482" i="34"/>
  <c r="Z482" i="34"/>
  <c r="V497" i="34" s="1"/>
  <c r="B494" i="34" s="1"/>
  <c r="C494" i="34" s="1"/>
  <c r="A494" i="34" s="1"/>
  <c r="H494" i="34" s="1"/>
  <c r="J494" i="34" s="1"/>
  <c r="AD482" i="34"/>
  <c r="J483" i="33"/>
  <c r="F541" i="33" s="1"/>
  <c r="K483" i="33"/>
  <c r="G541" i="33" s="1"/>
  <c r="R482" i="33"/>
  <c r="C499" i="38"/>
  <c r="A499" i="38" s="1"/>
  <c r="H499" i="38" s="1"/>
  <c r="J499" i="38" s="1"/>
  <c r="B478" i="33"/>
  <c r="H499" i="13"/>
  <c r="F499" i="13" s="1"/>
  <c r="H497" i="13"/>
  <c r="F497" i="13" s="1"/>
  <c r="B478" i="37"/>
  <c r="B478" i="41"/>
  <c r="B477" i="41"/>
  <c r="B476" i="41"/>
  <c r="B474" i="41"/>
  <c r="B473" i="41"/>
  <c r="B472" i="41"/>
  <c r="B471" i="41"/>
  <c r="B470" i="41"/>
  <c r="B469" i="41"/>
  <c r="B468" i="41"/>
  <c r="B465" i="41"/>
  <c r="B464" i="41"/>
  <c r="B463" i="41"/>
  <c r="B462" i="41"/>
  <c r="B461" i="41"/>
  <c r="B460" i="41"/>
  <c r="B459" i="41"/>
  <c r="B456" i="41"/>
  <c r="B455" i="41"/>
  <c r="B454" i="41"/>
  <c r="B453" i="41"/>
  <c r="B452" i="41"/>
  <c r="B451" i="41"/>
  <c r="V449" i="41"/>
  <c r="Z449" i="41"/>
  <c r="AD449" i="41"/>
  <c r="H446" i="41"/>
  <c r="M446" i="41" s="1"/>
  <c r="B446" i="41"/>
  <c r="C499" i="40"/>
  <c r="A499" i="40" s="1"/>
  <c r="H499" i="40" s="1"/>
  <c r="J499" i="40" s="1"/>
  <c r="B478" i="40"/>
  <c r="B477" i="40"/>
  <c r="B476" i="40"/>
  <c r="B474" i="40"/>
  <c r="B473" i="40"/>
  <c r="B472" i="40"/>
  <c r="B471" i="40"/>
  <c r="B470" i="40"/>
  <c r="B469" i="40"/>
  <c r="B468" i="40"/>
  <c r="B465" i="40"/>
  <c r="B464" i="40"/>
  <c r="B463" i="40"/>
  <c r="B462" i="40"/>
  <c r="B461" i="40"/>
  <c r="B460" i="40"/>
  <c r="B459" i="40"/>
  <c r="B456" i="40"/>
  <c r="B455" i="40"/>
  <c r="B454" i="40"/>
  <c r="B453" i="40"/>
  <c r="B452" i="40"/>
  <c r="B451" i="40"/>
  <c r="V449" i="40"/>
  <c r="Z449" i="40"/>
  <c r="AD449" i="40"/>
  <c r="H446" i="40"/>
  <c r="M446" i="40" s="1"/>
  <c r="B446" i="40"/>
  <c r="C499" i="39"/>
  <c r="A499" i="39" s="1"/>
  <c r="H499" i="39" s="1"/>
  <c r="J499" i="39" s="1"/>
  <c r="B478" i="39"/>
  <c r="B477" i="39"/>
  <c r="B476" i="39"/>
  <c r="B474" i="39"/>
  <c r="B473" i="39"/>
  <c r="B472" i="39"/>
  <c r="B471" i="39"/>
  <c r="B470" i="39"/>
  <c r="B469" i="39"/>
  <c r="B468" i="39"/>
  <c r="B465" i="39"/>
  <c r="B464" i="39"/>
  <c r="B463" i="39"/>
  <c r="B462" i="39"/>
  <c r="B461" i="39"/>
  <c r="B460" i="39"/>
  <c r="B459" i="39"/>
  <c r="B456" i="39"/>
  <c r="B455" i="39"/>
  <c r="B454" i="39"/>
  <c r="B453" i="39"/>
  <c r="B452" i="39"/>
  <c r="B451" i="39"/>
  <c r="V449" i="39"/>
  <c r="Z449" i="39"/>
  <c r="AD449" i="39"/>
  <c r="H446" i="39"/>
  <c r="M446" i="39" s="1"/>
  <c r="B446" i="39"/>
  <c r="B478" i="38"/>
  <c r="B477" i="38"/>
  <c r="B476" i="38"/>
  <c r="B474" i="38"/>
  <c r="B473" i="38"/>
  <c r="B472" i="38"/>
  <c r="B471" i="38"/>
  <c r="B470" i="38"/>
  <c r="B469" i="38"/>
  <c r="B468" i="38"/>
  <c r="B465" i="38"/>
  <c r="B464" i="38"/>
  <c r="B463" i="38"/>
  <c r="B462" i="38"/>
  <c r="B461" i="38"/>
  <c r="B460" i="38"/>
  <c r="B459" i="38"/>
  <c r="B456" i="38"/>
  <c r="B455" i="38"/>
  <c r="B454" i="38"/>
  <c r="B453" i="38"/>
  <c r="B452" i="38"/>
  <c r="B451" i="38"/>
  <c r="V449" i="38"/>
  <c r="Z449" i="38"/>
  <c r="AD449" i="38"/>
  <c r="H446" i="38"/>
  <c r="M446" i="38" s="1"/>
  <c r="B446" i="38"/>
  <c r="B477" i="37"/>
  <c r="B476" i="37"/>
  <c r="B474" i="37"/>
  <c r="B473" i="37"/>
  <c r="B472" i="37"/>
  <c r="B471" i="37"/>
  <c r="B470" i="37"/>
  <c r="B469" i="37"/>
  <c r="B468" i="37"/>
  <c r="B465" i="37"/>
  <c r="B464" i="37"/>
  <c r="B463" i="37"/>
  <c r="B462" i="37"/>
  <c r="B461" i="37"/>
  <c r="B460" i="37"/>
  <c r="B459" i="37"/>
  <c r="B456" i="37"/>
  <c r="B455" i="37"/>
  <c r="B454" i="37"/>
  <c r="B453" i="37"/>
  <c r="B452" i="37"/>
  <c r="B451" i="37"/>
  <c r="V449" i="37"/>
  <c r="Z449" i="37"/>
  <c r="AD449" i="37"/>
  <c r="H446" i="37"/>
  <c r="M446" i="37" s="1"/>
  <c r="B446" i="37"/>
  <c r="B478" i="36"/>
  <c r="B477" i="36"/>
  <c r="B476" i="36"/>
  <c r="B474" i="36"/>
  <c r="B473" i="36"/>
  <c r="B472" i="36"/>
  <c r="B471" i="36"/>
  <c r="B470" i="36"/>
  <c r="B469" i="36"/>
  <c r="B468" i="36"/>
  <c r="B465" i="36"/>
  <c r="B464" i="36"/>
  <c r="B463" i="36"/>
  <c r="B462" i="36"/>
  <c r="B461" i="36"/>
  <c r="B460" i="36"/>
  <c r="B459" i="36"/>
  <c r="B456" i="36"/>
  <c r="B455" i="36"/>
  <c r="B454" i="36"/>
  <c r="B453" i="36"/>
  <c r="B452" i="36"/>
  <c r="B451" i="36"/>
  <c r="V449" i="36"/>
  <c r="Z449" i="36"/>
  <c r="AD449" i="36"/>
  <c r="B446" i="36"/>
  <c r="H446" i="36"/>
  <c r="M446" i="36" s="1"/>
  <c r="B478" i="35"/>
  <c r="B477" i="35"/>
  <c r="B476" i="35"/>
  <c r="B474" i="35"/>
  <c r="B473" i="35"/>
  <c r="B472" i="35"/>
  <c r="B471" i="35"/>
  <c r="B470" i="35"/>
  <c r="B469" i="35"/>
  <c r="B468" i="35"/>
  <c r="B465" i="35"/>
  <c r="B464" i="35"/>
  <c r="B463" i="35"/>
  <c r="B462" i="35"/>
  <c r="B461" i="35"/>
  <c r="B460" i="35"/>
  <c r="B459" i="35"/>
  <c r="B456" i="35"/>
  <c r="B455" i="35"/>
  <c r="B454" i="35"/>
  <c r="B453" i="35"/>
  <c r="B452" i="35"/>
  <c r="B451" i="35"/>
  <c r="V449" i="35"/>
  <c r="Z449" i="35"/>
  <c r="AD449" i="35"/>
  <c r="H446" i="35"/>
  <c r="M446" i="35" s="1"/>
  <c r="B446" i="35"/>
  <c r="B478" i="34"/>
  <c r="B477" i="34"/>
  <c r="B476" i="34"/>
  <c r="B474" i="34"/>
  <c r="B473" i="34"/>
  <c r="B472" i="34"/>
  <c r="B471" i="34"/>
  <c r="B470" i="34"/>
  <c r="B469" i="34"/>
  <c r="B468" i="34"/>
  <c r="B465" i="34"/>
  <c r="B464" i="34"/>
  <c r="B463" i="34"/>
  <c r="B462" i="34"/>
  <c r="B461" i="34"/>
  <c r="B460" i="34"/>
  <c r="B459" i="34"/>
  <c r="B456" i="34"/>
  <c r="B455" i="34"/>
  <c r="B454" i="34"/>
  <c r="B453" i="34"/>
  <c r="B452" i="34"/>
  <c r="B451" i="34"/>
  <c r="V449" i="34"/>
  <c r="Z449" i="34"/>
  <c r="AD449" i="34"/>
  <c r="H446" i="34"/>
  <c r="M446" i="34" s="1"/>
  <c r="B446" i="34"/>
  <c r="C499" i="33"/>
  <c r="A499" i="33" s="1"/>
  <c r="H499" i="33" s="1"/>
  <c r="J499" i="33" s="1"/>
  <c r="B477" i="33"/>
  <c r="B476" i="33"/>
  <c r="B474" i="33"/>
  <c r="B473" i="33"/>
  <c r="B472" i="33"/>
  <c r="B471" i="33"/>
  <c r="B470" i="33"/>
  <c r="B469" i="33"/>
  <c r="B468" i="33"/>
  <c r="B465" i="33"/>
  <c r="B464" i="33"/>
  <c r="B463" i="33"/>
  <c r="B462" i="33"/>
  <c r="B461" i="33"/>
  <c r="B460" i="33"/>
  <c r="B459" i="33"/>
  <c r="B456" i="33"/>
  <c r="B455" i="33"/>
  <c r="B454" i="33"/>
  <c r="B453" i="33"/>
  <c r="B452" i="33"/>
  <c r="B451" i="33"/>
  <c r="V449" i="33"/>
  <c r="V482" i="33" s="1"/>
  <c r="Z449" i="33"/>
  <c r="Z482" i="33" s="1"/>
  <c r="V497" i="33" s="1"/>
  <c r="B494" i="33" s="1"/>
  <c r="C494" i="33" s="1"/>
  <c r="A494" i="33" s="1"/>
  <c r="H494" i="33" s="1"/>
  <c r="J494" i="33" s="1"/>
  <c r="AD449" i="33"/>
  <c r="AD482" i="33" s="1"/>
  <c r="H446" i="33"/>
  <c r="M446" i="33" s="1"/>
  <c r="B446" i="33"/>
  <c r="F1341" i="13"/>
  <c r="H41" i="13"/>
  <c r="F41" i="13" s="1"/>
  <c r="H42" i="13"/>
  <c r="F42" i="13" s="1"/>
  <c r="H43" i="13"/>
  <c r="F43" i="13" s="1"/>
  <c r="H44" i="13"/>
  <c r="F44" i="13" s="1"/>
  <c r="H45" i="13"/>
  <c r="F45" i="13" s="1"/>
  <c r="H46" i="13"/>
  <c r="F46" i="13" s="1"/>
  <c r="H39" i="13"/>
  <c r="F39" i="13" s="1"/>
  <c r="H38" i="13"/>
  <c r="F38" i="13" s="1"/>
  <c r="H37" i="13"/>
  <c r="F37" i="13" s="1"/>
  <c r="H66" i="13"/>
  <c r="F66" i="13" s="1"/>
  <c r="H40" i="13"/>
  <c r="F40" i="13" s="1"/>
  <c r="H480" i="13"/>
  <c r="F480" i="13" s="1"/>
  <c r="H481" i="13"/>
  <c r="F481" i="13" s="1"/>
  <c r="H292" i="9"/>
  <c r="M292" i="9" s="1"/>
  <c r="B292" i="9"/>
  <c r="H199" i="9"/>
  <c r="M199" i="9" s="1"/>
  <c r="B199" i="9"/>
  <c r="H171" i="9"/>
  <c r="M171" i="9" s="1"/>
  <c r="B171" i="9"/>
  <c r="H150" i="9"/>
  <c r="M150" i="9" s="1"/>
  <c r="B150" i="9"/>
  <c r="B92" i="9"/>
  <c r="M507" i="41"/>
  <c r="J507" i="41"/>
  <c r="M507" i="40"/>
  <c r="J507" i="40"/>
  <c r="M507" i="39"/>
  <c r="J507" i="39"/>
  <c r="M507" i="38"/>
  <c r="J507" i="38"/>
  <c r="M507" i="37"/>
  <c r="J507" i="37"/>
  <c r="M507" i="36"/>
  <c r="J507" i="36"/>
  <c r="M507" i="35"/>
  <c r="J507" i="35"/>
  <c r="M507" i="34"/>
  <c r="J507" i="34"/>
  <c r="M507" i="33"/>
  <c r="J507" i="33"/>
  <c r="V39" i="30"/>
  <c r="Z567" i="41"/>
  <c r="Z567" i="40"/>
  <c r="Z567" i="39"/>
  <c r="Z567" i="38"/>
  <c r="Z567" i="37"/>
  <c r="Z567" i="36"/>
  <c r="Z567" i="35"/>
  <c r="Z567" i="34"/>
  <c r="Z567" i="33"/>
  <c r="H682" i="13"/>
  <c r="F682" i="13" s="1"/>
  <c r="H683" i="13"/>
  <c r="F683" i="13" s="1"/>
  <c r="H684" i="13"/>
  <c r="F684" i="13" s="1"/>
  <c r="H685" i="13"/>
  <c r="F685" i="13" s="1"/>
  <c r="H686" i="13"/>
  <c r="F686" i="13" s="1"/>
  <c r="H687" i="13"/>
  <c r="F687" i="13" s="1"/>
  <c r="H688" i="13"/>
  <c r="F688" i="13" s="1"/>
  <c r="H689" i="13"/>
  <c r="F689" i="13" s="1"/>
  <c r="H690" i="13"/>
  <c r="F690" i="13" s="1"/>
  <c r="H691" i="13"/>
  <c r="F691" i="13" s="1"/>
  <c r="H692" i="13"/>
  <c r="F692" i="13" s="1"/>
  <c r="H693" i="13"/>
  <c r="F693" i="13" s="1"/>
  <c r="H694" i="13"/>
  <c r="F694" i="13" s="1"/>
  <c r="H640" i="13"/>
  <c r="F640" i="13" s="1"/>
  <c r="H641" i="13"/>
  <c r="F641" i="13" s="1"/>
  <c r="H642" i="13"/>
  <c r="F642" i="13" s="1"/>
  <c r="H644" i="13"/>
  <c r="F644" i="13" s="1"/>
  <c r="H645" i="13"/>
  <c r="F645" i="13" s="1"/>
  <c r="H646" i="13"/>
  <c r="F646" i="13" s="1"/>
  <c r="H647" i="13"/>
  <c r="F647" i="13" s="1"/>
  <c r="H648" i="13"/>
  <c r="F648" i="13" s="1"/>
  <c r="H649" i="13"/>
  <c r="F649" i="13" s="1"/>
  <c r="H650" i="13"/>
  <c r="F650" i="13" s="1"/>
  <c r="H651" i="13"/>
  <c r="F651" i="13" s="1"/>
  <c r="H652" i="13"/>
  <c r="F652" i="13" s="1"/>
  <c r="H653" i="13"/>
  <c r="F653" i="13" s="1"/>
  <c r="H654" i="13"/>
  <c r="F654" i="13" s="1"/>
  <c r="H655" i="13"/>
  <c r="F655" i="13" s="1"/>
  <c r="H639" i="13"/>
  <c r="F639" i="13" s="1"/>
  <c r="H626" i="13"/>
  <c r="F626" i="13" s="1"/>
  <c r="H620" i="13"/>
  <c r="F620" i="13" s="1"/>
  <c r="H619" i="13"/>
  <c r="F619" i="13" s="1"/>
  <c r="H605" i="13"/>
  <c r="F605" i="13" s="1"/>
  <c r="H564" i="13"/>
  <c r="F564" i="13" s="1"/>
  <c r="H563" i="13"/>
  <c r="F563" i="13" s="1"/>
  <c r="H525" i="13"/>
  <c r="F525" i="13" s="1"/>
  <c r="H526" i="13"/>
  <c r="F526" i="13" s="1"/>
  <c r="H527" i="13"/>
  <c r="F527" i="13" s="1"/>
  <c r="H528" i="13"/>
  <c r="F528" i="13" s="1"/>
  <c r="H529" i="13"/>
  <c r="F529" i="13" s="1"/>
  <c r="H530" i="13"/>
  <c r="F530" i="13" s="1"/>
  <c r="H531" i="13"/>
  <c r="F531" i="13" s="1"/>
  <c r="H532" i="13"/>
  <c r="F532" i="13" s="1"/>
  <c r="H533" i="13"/>
  <c r="F533" i="13" s="1"/>
  <c r="H534" i="13"/>
  <c r="F534" i="13" s="1"/>
  <c r="H535" i="13"/>
  <c r="F535" i="13" s="1"/>
  <c r="H536" i="13"/>
  <c r="F536" i="13" s="1"/>
  <c r="H537" i="13"/>
  <c r="F537" i="13" s="1"/>
  <c r="H538" i="13"/>
  <c r="F538" i="13" s="1"/>
  <c r="H539" i="13"/>
  <c r="F539" i="13" s="1"/>
  <c r="H540" i="13"/>
  <c r="F540" i="13" s="1"/>
  <c r="H541" i="13"/>
  <c r="F541" i="13" s="1"/>
  <c r="H542" i="13"/>
  <c r="F542" i="13" s="1"/>
  <c r="H543" i="13"/>
  <c r="F543" i="13" s="1"/>
  <c r="H544" i="13"/>
  <c r="F544" i="13" s="1"/>
  <c r="H545" i="13"/>
  <c r="F545" i="13" s="1"/>
  <c r="H546" i="13"/>
  <c r="F546" i="13" s="1"/>
  <c r="H547" i="13"/>
  <c r="F547" i="13" s="1"/>
  <c r="H548" i="13"/>
  <c r="F548" i="13" s="1"/>
  <c r="H549" i="13"/>
  <c r="F549" i="13" s="1"/>
  <c r="H524" i="13"/>
  <c r="F524" i="13" s="1"/>
  <c r="H376" i="13"/>
  <c r="F376" i="13" s="1"/>
  <c r="H377" i="13"/>
  <c r="F377" i="13" s="1"/>
  <c r="H378" i="13"/>
  <c r="F378" i="13" s="1"/>
  <c r="H379" i="13"/>
  <c r="F379" i="13" s="1"/>
  <c r="H380" i="13"/>
  <c r="F380" i="13" s="1"/>
  <c r="H375" i="13"/>
  <c r="F375" i="13" s="1"/>
  <c r="H276" i="13"/>
  <c r="F276" i="13" s="1"/>
  <c r="H277" i="13"/>
  <c r="F277" i="13" s="1"/>
  <c r="H278" i="13"/>
  <c r="F278" i="13" s="1"/>
  <c r="H279" i="13"/>
  <c r="F279" i="13" s="1"/>
  <c r="H280" i="13"/>
  <c r="F280" i="13" s="1"/>
  <c r="H281" i="13"/>
  <c r="F281" i="13" s="1"/>
  <c r="H282" i="13"/>
  <c r="F282" i="13" s="1"/>
  <c r="H283" i="13"/>
  <c r="F283" i="13" s="1"/>
  <c r="H284" i="13"/>
  <c r="F284" i="13" s="1"/>
  <c r="H285" i="13"/>
  <c r="F285" i="13" s="1"/>
  <c r="H286" i="13"/>
  <c r="F286" i="13" s="1"/>
  <c r="H287" i="13"/>
  <c r="F287" i="13" s="1"/>
  <c r="H288" i="13"/>
  <c r="F288" i="13" s="1"/>
  <c r="H289" i="13"/>
  <c r="F289" i="13" s="1"/>
  <c r="H290" i="13"/>
  <c r="F290" i="13" s="1"/>
  <c r="H291" i="13"/>
  <c r="F291" i="13" s="1"/>
  <c r="H292" i="13"/>
  <c r="F292" i="13" s="1"/>
  <c r="H293" i="13"/>
  <c r="F293" i="13" s="1"/>
  <c r="H294" i="13"/>
  <c r="F294" i="13" s="1"/>
  <c r="H295" i="13"/>
  <c r="F295" i="13" s="1"/>
  <c r="H296" i="13"/>
  <c r="F296" i="13" s="1"/>
  <c r="H297" i="13"/>
  <c r="F297" i="13" s="1"/>
  <c r="H298" i="13"/>
  <c r="F298" i="13" s="1"/>
  <c r="H299" i="13"/>
  <c r="F299" i="13" s="1"/>
  <c r="H300" i="13"/>
  <c r="F300" i="13" s="1"/>
  <c r="H301" i="13"/>
  <c r="F301" i="13" s="1"/>
  <c r="H302" i="13"/>
  <c r="F302" i="13" s="1"/>
  <c r="H303" i="13"/>
  <c r="F303" i="13" s="1"/>
  <c r="H304" i="13"/>
  <c r="F304" i="13" s="1"/>
  <c r="H305" i="13"/>
  <c r="F305" i="13" s="1"/>
  <c r="H306" i="13"/>
  <c r="F306" i="13" s="1"/>
  <c r="H307" i="13"/>
  <c r="F307" i="13" s="1"/>
  <c r="H308" i="13"/>
  <c r="F308" i="13" s="1"/>
  <c r="H309" i="13"/>
  <c r="F309" i="13" s="1"/>
  <c r="H310" i="13"/>
  <c r="F310" i="13" s="1"/>
  <c r="H311" i="13"/>
  <c r="F311" i="13" s="1"/>
  <c r="H312" i="13"/>
  <c r="F312" i="13" s="1"/>
  <c r="H313" i="13"/>
  <c r="F313" i="13" s="1"/>
  <c r="H314" i="13"/>
  <c r="F314" i="13" s="1"/>
  <c r="H315" i="13"/>
  <c r="F315" i="13" s="1"/>
  <c r="H316" i="13"/>
  <c r="F316" i="13" s="1"/>
  <c r="H317" i="13"/>
  <c r="F317" i="13" s="1"/>
  <c r="H318" i="13"/>
  <c r="F318" i="13" s="1"/>
  <c r="H319" i="13"/>
  <c r="F319" i="13" s="1"/>
  <c r="H320" i="13"/>
  <c r="F320" i="13" s="1"/>
  <c r="H321" i="13"/>
  <c r="F321" i="13" s="1"/>
  <c r="H322" i="13"/>
  <c r="F322" i="13" s="1"/>
  <c r="H323" i="13"/>
  <c r="F323" i="13" s="1"/>
  <c r="H324" i="13"/>
  <c r="F324" i="13" s="1"/>
  <c r="H325" i="13"/>
  <c r="F325" i="13" s="1"/>
  <c r="H326" i="13"/>
  <c r="F326" i="13" s="1"/>
  <c r="H327" i="13"/>
  <c r="F327" i="13" s="1"/>
  <c r="H328" i="13"/>
  <c r="F328" i="13" s="1"/>
  <c r="H329" i="13"/>
  <c r="F329" i="13" s="1"/>
  <c r="H330" i="13"/>
  <c r="F330" i="13" s="1"/>
  <c r="H331" i="13"/>
  <c r="F331" i="13" s="1"/>
  <c r="H332" i="13"/>
  <c r="F332" i="13" s="1"/>
  <c r="H333" i="13"/>
  <c r="F333" i="13" s="1"/>
  <c r="H334" i="13"/>
  <c r="F334" i="13" s="1"/>
  <c r="H335" i="13"/>
  <c r="F335" i="13" s="1"/>
  <c r="H336" i="13"/>
  <c r="F336" i="13" s="1"/>
  <c r="H337" i="13"/>
  <c r="F337" i="13" s="1"/>
  <c r="H338" i="13"/>
  <c r="F338" i="13" s="1"/>
  <c r="H339" i="13"/>
  <c r="F339" i="13" s="1"/>
  <c r="H340" i="13"/>
  <c r="F340" i="13" s="1"/>
  <c r="H341" i="13"/>
  <c r="F341" i="13" s="1"/>
  <c r="H342" i="13"/>
  <c r="F342" i="13" s="1"/>
  <c r="H343" i="13"/>
  <c r="F343" i="13" s="1"/>
  <c r="H344" i="13"/>
  <c r="F344" i="13" s="1"/>
  <c r="H345" i="13"/>
  <c r="F345" i="13" s="1"/>
  <c r="H346" i="13"/>
  <c r="F346" i="13" s="1"/>
  <c r="H347" i="13"/>
  <c r="F347" i="13" s="1"/>
  <c r="H348" i="13"/>
  <c r="F348" i="13" s="1"/>
  <c r="H349" i="13"/>
  <c r="F349" i="13" s="1"/>
  <c r="H350" i="13"/>
  <c r="F350" i="13" s="1"/>
  <c r="H351" i="13"/>
  <c r="F351" i="13" s="1"/>
  <c r="H275" i="13"/>
  <c r="F275" i="13" s="1"/>
  <c r="H176" i="13"/>
  <c r="F176" i="13" s="1"/>
  <c r="H177" i="13"/>
  <c r="F177" i="13" s="1"/>
  <c r="H178" i="13"/>
  <c r="F178" i="13" s="1"/>
  <c r="H179" i="13"/>
  <c r="F179" i="13" s="1"/>
  <c r="H180" i="13"/>
  <c r="F180" i="13" s="1"/>
  <c r="H181" i="13"/>
  <c r="F181" i="13" s="1"/>
  <c r="H182" i="13"/>
  <c r="F182" i="13" s="1"/>
  <c r="H183" i="13"/>
  <c r="F183" i="13" s="1"/>
  <c r="H184" i="13"/>
  <c r="F184" i="13" s="1"/>
  <c r="H185" i="13"/>
  <c r="F185" i="13" s="1"/>
  <c r="H186" i="13"/>
  <c r="F186" i="13" s="1"/>
  <c r="H175" i="13"/>
  <c r="F175" i="13" s="1"/>
  <c r="H145" i="13"/>
  <c r="F145" i="13" s="1"/>
  <c r="H146" i="13"/>
  <c r="F146" i="13" s="1"/>
  <c r="H147" i="13"/>
  <c r="F147" i="13" s="1"/>
  <c r="H148" i="13"/>
  <c r="F148" i="13" s="1"/>
  <c r="H144" i="13"/>
  <c r="F144" i="13" s="1"/>
  <c r="H74" i="13"/>
  <c r="F74" i="13" s="1"/>
  <c r="H75" i="13"/>
  <c r="F75" i="13" s="1"/>
  <c r="H76" i="13"/>
  <c r="F76" i="13" s="1"/>
  <c r="H77" i="13"/>
  <c r="F77" i="13" s="1"/>
  <c r="H78" i="13"/>
  <c r="F78" i="13" s="1"/>
  <c r="H79" i="13"/>
  <c r="F79" i="13" s="1"/>
  <c r="H80" i="13"/>
  <c r="F80" i="13" s="1"/>
  <c r="H81" i="13"/>
  <c r="F81" i="13" s="1"/>
  <c r="H82" i="13"/>
  <c r="F82" i="13" s="1"/>
  <c r="H83" i="13"/>
  <c r="F83" i="13" s="1"/>
  <c r="H84" i="13"/>
  <c r="F84" i="13" s="1"/>
  <c r="H85" i="13"/>
  <c r="F85" i="13" s="1"/>
  <c r="H86" i="13"/>
  <c r="F86" i="13" s="1"/>
  <c r="H87" i="13"/>
  <c r="F87" i="13" s="1"/>
  <c r="H88" i="13"/>
  <c r="F88" i="13" s="1"/>
  <c r="H89" i="13"/>
  <c r="F89" i="13" s="1"/>
  <c r="H90" i="13"/>
  <c r="F90" i="13" s="1"/>
  <c r="H91" i="13"/>
  <c r="F91" i="13" s="1"/>
  <c r="H92" i="13"/>
  <c r="F92" i="13" s="1"/>
  <c r="H93" i="13"/>
  <c r="F93" i="13" s="1"/>
  <c r="H94" i="13"/>
  <c r="F94" i="13" s="1"/>
  <c r="H95" i="13"/>
  <c r="F95" i="13" s="1"/>
  <c r="H96" i="13"/>
  <c r="F96" i="13" s="1"/>
  <c r="H97" i="13"/>
  <c r="F97" i="13" s="1"/>
  <c r="H98" i="13"/>
  <c r="F98" i="13" s="1"/>
  <c r="H99" i="13"/>
  <c r="F99" i="13" s="1"/>
  <c r="H100" i="13"/>
  <c r="F100" i="13" s="1"/>
  <c r="H101" i="13"/>
  <c r="F101" i="13" s="1"/>
  <c r="H102" i="13"/>
  <c r="F102" i="13" s="1"/>
  <c r="H103" i="13"/>
  <c r="F103" i="13" s="1"/>
  <c r="H104" i="13"/>
  <c r="F104" i="13" s="1"/>
  <c r="F105" i="13"/>
  <c r="F106" i="13"/>
  <c r="F107" i="13"/>
  <c r="F108" i="13"/>
  <c r="F109" i="13"/>
  <c r="F110" i="13"/>
  <c r="F111" i="13"/>
  <c r="F112" i="13"/>
  <c r="F113" i="13"/>
  <c r="F114" i="13"/>
  <c r="F115" i="13"/>
  <c r="F116" i="13"/>
  <c r="H117" i="13"/>
  <c r="F117" i="13" s="1"/>
  <c r="H118" i="13"/>
  <c r="F118" i="13" s="1"/>
  <c r="H119" i="13"/>
  <c r="F119" i="13" s="1"/>
  <c r="H120" i="13"/>
  <c r="F120" i="13" s="1"/>
  <c r="H121" i="13"/>
  <c r="F121" i="13" s="1"/>
  <c r="H122" i="13"/>
  <c r="F122" i="13" s="1"/>
  <c r="H123" i="13"/>
  <c r="F123" i="13" s="1"/>
  <c r="H73" i="13"/>
  <c r="F73" i="13" s="1"/>
  <c r="H70" i="13"/>
  <c r="F70" i="13" s="1"/>
  <c r="H69" i="13"/>
  <c r="F69" i="13" s="1"/>
  <c r="H60" i="13"/>
  <c r="F60" i="13" s="1"/>
  <c r="H61" i="13"/>
  <c r="F61" i="13" s="1"/>
  <c r="H62" i="13"/>
  <c r="F62" i="13" s="1"/>
  <c r="H63" i="13"/>
  <c r="F63" i="13" s="1"/>
  <c r="H64" i="13"/>
  <c r="F64" i="13" s="1"/>
  <c r="H65" i="13"/>
  <c r="F65" i="13" s="1"/>
  <c r="H59" i="13"/>
  <c r="F59" i="13" s="1"/>
  <c r="H58" i="13"/>
  <c r="F58" i="13" s="1"/>
  <c r="H48" i="13"/>
  <c r="F48" i="13" s="1"/>
  <c r="H47" i="13"/>
  <c r="F47" i="13" s="1"/>
  <c r="H32" i="13"/>
  <c r="F32" i="13" s="1"/>
  <c r="H33" i="13"/>
  <c r="F33" i="13" s="1"/>
  <c r="H34" i="13"/>
  <c r="F34" i="13" s="1"/>
  <c r="H35" i="13"/>
  <c r="F35" i="13" s="1"/>
  <c r="H36" i="13"/>
  <c r="F36" i="13" s="1"/>
  <c r="H31" i="13"/>
  <c r="F31" i="13" s="1"/>
  <c r="H30" i="13"/>
  <c r="F30" i="13" s="1"/>
  <c r="H29" i="13"/>
  <c r="F29" i="13" s="1"/>
  <c r="H27" i="13"/>
  <c r="F27" i="13" s="1"/>
  <c r="H26" i="13"/>
  <c r="F26" i="13" s="1"/>
  <c r="H25" i="13"/>
  <c r="F25" i="13" s="1"/>
  <c r="H22" i="13"/>
  <c r="F22" i="13" s="1"/>
  <c r="H3" i="13"/>
  <c r="F3" i="13" s="1"/>
  <c r="H4" i="13"/>
  <c r="F4" i="13" s="1"/>
  <c r="H5" i="13"/>
  <c r="F5" i="13" s="1"/>
  <c r="H6" i="13"/>
  <c r="F6" i="13" s="1"/>
  <c r="H7" i="13"/>
  <c r="F7" i="13" s="1"/>
  <c r="H8" i="13"/>
  <c r="F8" i="13" s="1"/>
  <c r="H9" i="13"/>
  <c r="F9" i="13" s="1"/>
  <c r="H10" i="13"/>
  <c r="F10" i="13" s="1"/>
  <c r="H11" i="13"/>
  <c r="F11" i="13" s="1"/>
  <c r="H12" i="13"/>
  <c r="F12" i="13" s="1"/>
  <c r="H13" i="13"/>
  <c r="F13" i="13" s="1"/>
  <c r="H14" i="13"/>
  <c r="F14" i="13" s="1"/>
  <c r="H15" i="13"/>
  <c r="F15" i="13" s="1"/>
  <c r="H16" i="13"/>
  <c r="F16" i="13" s="1"/>
  <c r="H17" i="13"/>
  <c r="F17" i="13" s="1"/>
  <c r="H18" i="13"/>
  <c r="F18" i="13" s="1"/>
  <c r="H19" i="13"/>
  <c r="F19" i="13" s="1"/>
  <c r="H20" i="13"/>
  <c r="F20" i="13" s="1"/>
  <c r="H2" i="13"/>
  <c r="F2" i="13" s="1"/>
  <c r="B17" i="9"/>
  <c r="B16" i="9"/>
  <c r="H1173" i="13"/>
  <c r="F1173" i="13" s="1"/>
  <c r="H467" i="13"/>
  <c r="F467" i="13" s="1"/>
  <c r="H1185" i="13"/>
  <c r="F1185" i="13" s="1"/>
  <c r="H576" i="13"/>
  <c r="F576" i="13" s="1"/>
  <c r="H1191" i="13"/>
  <c r="F1191" i="13" s="1"/>
  <c r="H485" i="13"/>
  <c r="F485" i="13" s="1"/>
  <c r="F1338" i="13"/>
  <c r="H1301" i="13"/>
  <c r="F1301" i="13" s="1"/>
  <c r="H977" i="13"/>
  <c r="F977" i="13" s="1"/>
  <c r="H1302" i="13"/>
  <c r="F1302" i="13" s="1"/>
  <c r="F1335" i="13"/>
  <c r="H596" i="13"/>
  <c r="F596" i="13" s="1"/>
  <c r="H1303" i="13"/>
  <c r="F1303" i="13" s="1"/>
  <c r="H522" i="13"/>
  <c r="F522" i="13" s="1"/>
  <c r="H133" i="13"/>
  <c r="F133" i="13" s="1"/>
  <c r="H154" i="13"/>
  <c r="F154" i="13" s="1"/>
  <c r="H166" i="13"/>
  <c r="F166" i="13" s="1"/>
  <c r="H632" i="13"/>
  <c r="F632" i="13" s="1"/>
  <c r="H515" i="13"/>
  <c r="F515" i="13" s="1"/>
  <c r="H274" i="13"/>
  <c r="F274" i="13" s="1"/>
  <c r="H878" i="13"/>
  <c r="F878" i="13" s="1"/>
  <c r="H519" i="13"/>
  <c r="F519" i="13" s="1"/>
  <c r="H970" i="13"/>
  <c r="F970" i="13" s="1"/>
  <c r="H615" i="13"/>
  <c r="F615" i="13" s="1"/>
  <c r="H24" i="13"/>
  <c r="F24" i="13" s="1"/>
  <c r="H223" i="13"/>
  <c r="F223" i="13" s="1"/>
  <c r="H385" i="13"/>
  <c r="F385" i="13" s="1"/>
  <c r="H901" i="13"/>
  <c r="F901" i="13" s="1"/>
  <c r="H849" i="13"/>
  <c r="F849" i="13" s="1"/>
  <c r="H1111" i="13"/>
  <c r="F1111" i="13" s="1"/>
  <c r="H55" i="13"/>
  <c r="F55" i="13" s="1"/>
  <c r="H209" i="13"/>
  <c r="F209" i="13" s="1"/>
  <c r="H407" i="13"/>
  <c r="F407" i="13" s="1"/>
  <c r="H240" i="13"/>
  <c r="F240" i="13" s="1"/>
  <c r="H255" i="13"/>
  <c r="F255" i="13" s="1"/>
  <c r="F370" i="13"/>
  <c r="H597" i="13"/>
  <c r="F597" i="13" s="1"/>
  <c r="H1077" i="13"/>
  <c r="F1077" i="13" s="1"/>
  <c r="H939" i="13"/>
  <c r="F939" i="13" s="1"/>
  <c r="H1118" i="13"/>
  <c r="F1118" i="13" s="1"/>
  <c r="H51" i="13"/>
  <c r="F51" i="13" s="1"/>
  <c r="H474" i="13"/>
  <c r="F474" i="13" s="1"/>
  <c r="H590" i="13"/>
  <c r="F590" i="13" s="1"/>
  <c r="F1333" i="13"/>
  <c r="H585" i="13"/>
  <c r="F585" i="13" s="1"/>
  <c r="H1194" i="13"/>
  <c r="F1194" i="13" s="1"/>
  <c r="H68" i="13"/>
  <c r="F68" i="13" s="1"/>
  <c r="G982" i="13"/>
  <c r="F982" i="13" s="1"/>
  <c r="F367" i="13"/>
  <c r="H417" i="13"/>
  <c r="F417" i="13" s="1"/>
  <c r="H487" i="13"/>
  <c r="F487" i="13" s="1"/>
  <c r="H553" i="13"/>
  <c r="F553" i="13" s="1"/>
  <c r="H601" i="13"/>
  <c r="F601" i="13" s="1"/>
  <c r="H136" i="13"/>
  <c r="F136" i="13" s="1"/>
  <c r="H190" i="13"/>
  <c r="F190" i="13" s="1"/>
  <c r="H250" i="13"/>
  <c r="F250" i="13" s="1"/>
  <c r="H442" i="13"/>
  <c r="F442" i="13" s="1"/>
  <c r="H834" i="13"/>
  <c r="F834" i="13" s="1"/>
  <c r="H855" i="13"/>
  <c r="F855" i="13" s="1"/>
  <c r="G738" i="13"/>
  <c r="F738" i="13" s="1"/>
  <c r="H1184" i="13"/>
  <c r="F1184" i="13" s="1"/>
  <c r="H1164" i="13"/>
  <c r="F1164" i="13" s="1"/>
  <c r="H1157" i="13"/>
  <c r="F1157" i="13" s="1"/>
  <c r="H593" i="13"/>
  <c r="F593" i="13" s="1"/>
  <c r="H561" i="13"/>
  <c r="F561" i="13" s="1"/>
  <c r="H466" i="13"/>
  <c r="F466" i="13" s="1"/>
  <c r="H446" i="13"/>
  <c r="F446" i="13" s="1"/>
  <c r="H441" i="13"/>
  <c r="F441" i="13" s="1"/>
  <c r="H592" i="13"/>
  <c r="F592" i="13" s="1"/>
  <c r="H582" i="13"/>
  <c r="F582" i="13" s="1"/>
  <c r="H449" i="13"/>
  <c r="F449" i="13" s="1"/>
  <c r="H1148" i="13"/>
  <c r="F1148" i="13" s="1"/>
  <c r="H1298" i="13"/>
  <c r="F1298" i="13" s="1"/>
  <c r="H1160" i="13"/>
  <c r="F1160" i="13" s="1"/>
  <c r="H1153" i="13"/>
  <c r="F1153" i="13" s="1"/>
  <c r="H557" i="13"/>
  <c r="F557" i="13" s="1"/>
  <c r="H488" i="13"/>
  <c r="F488" i="13" s="1"/>
  <c r="H460" i="13"/>
  <c r="F460" i="13" s="1"/>
  <c r="H1264" i="13"/>
  <c r="F1264" i="13" s="1"/>
  <c r="H1308" i="13"/>
  <c r="F1308" i="13" s="1"/>
  <c r="H1294" i="13"/>
  <c r="F1294" i="13" s="1"/>
  <c r="H1268" i="13"/>
  <c r="F1268" i="13" s="1"/>
  <c r="H604" i="13"/>
  <c r="F604" i="13" s="1"/>
  <c r="H588" i="13"/>
  <c r="F588" i="13" s="1"/>
  <c r="H572" i="13"/>
  <c r="F572" i="13" s="1"/>
  <c r="H569" i="13"/>
  <c r="F569" i="13" s="1"/>
  <c r="H483" i="13"/>
  <c r="F483" i="13" s="1"/>
  <c r="H471" i="13"/>
  <c r="F471" i="13" s="1"/>
  <c r="H455" i="13"/>
  <c r="F455" i="13" s="1"/>
  <c r="H560" i="13"/>
  <c r="F560" i="13" s="1"/>
  <c r="H550" i="13"/>
  <c r="F550" i="13" s="1"/>
  <c r="H1177" i="13"/>
  <c r="H457" i="13"/>
  <c r="F457" i="13" s="1"/>
  <c r="H463" i="13"/>
  <c r="F463" i="13" s="1"/>
  <c r="H484" i="13"/>
  <c r="F484" i="13" s="1"/>
  <c r="H579" i="13"/>
  <c r="F579" i="13" s="1"/>
  <c r="G799" i="13"/>
  <c r="F799" i="13" s="1"/>
  <c r="H1273" i="13"/>
  <c r="F1273" i="13" s="1"/>
  <c r="H1139" i="13"/>
  <c r="F1139" i="13" s="1"/>
  <c r="H843" i="13"/>
  <c r="F843" i="13" s="1"/>
  <c r="H431" i="13"/>
  <c r="F431" i="13" s="1"/>
  <c r="H410" i="13"/>
  <c r="F410" i="13" s="1"/>
  <c r="H271" i="13"/>
  <c r="F271" i="13" s="1"/>
  <c r="H266" i="13"/>
  <c r="F266" i="13" s="1"/>
  <c r="H243" i="13"/>
  <c r="F243" i="13" s="1"/>
  <c r="H230" i="13"/>
  <c r="F230" i="13" s="1"/>
  <c r="H208" i="13"/>
  <c r="F208" i="13" s="1"/>
  <c r="H199" i="13"/>
  <c r="F199" i="13" s="1"/>
  <c r="H193" i="13"/>
  <c r="F193" i="13" s="1"/>
  <c r="H141" i="13"/>
  <c r="F141" i="13" s="1"/>
  <c r="H126" i="13"/>
  <c r="F126" i="13" s="1"/>
  <c r="H54" i="13"/>
  <c r="F54" i="13" s="1"/>
  <c r="H234" i="13"/>
  <c r="F234" i="13" s="1"/>
  <c r="H153" i="13"/>
  <c r="F153" i="13" s="1"/>
  <c r="H50" i="13"/>
  <c r="F50" i="13" s="1"/>
  <c r="H434" i="13"/>
  <c r="F434" i="13" s="1"/>
  <c r="H414" i="13"/>
  <c r="F414" i="13" s="1"/>
  <c r="H269" i="13"/>
  <c r="F269" i="13" s="1"/>
  <c r="H242" i="13"/>
  <c r="F242" i="13" s="1"/>
  <c r="H187" i="13"/>
  <c r="F187" i="13" s="1"/>
  <c r="H143" i="13"/>
  <c r="F143" i="13" s="1"/>
  <c r="H138" i="13"/>
  <c r="F138" i="13" s="1"/>
  <c r="H129" i="13"/>
  <c r="F129" i="13" s="1"/>
  <c r="H1141" i="13"/>
  <c r="F1141" i="13" s="1"/>
  <c r="H955" i="13"/>
  <c r="F955" i="13" s="1"/>
  <c r="H846" i="13"/>
  <c r="H904" i="13"/>
  <c r="F904" i="13" s="1"/>
  <c r="H833" i="13"/>
  <c r="F833" i="13" s="1"/>
  <c r="H761" i="13"/>
  <c r="F761" i="13" s="1"/>
  <c r="H743" i="13"/>
  <c r="F743" i="13" s="1"/>
  <c r="H698" i="13"/>
  <c r="F698" i="13" s="1"/>
  <c r="H425" i="13"/>
  <c r="F425" i="13" s="1"/>
  <c r="H420" i="13"/>
  <c r="F420" i="13" s="1"/>
  <c r="H393" i="13"/>
  <c r="F393" i="13" s="1"/>
  <c r="H388" i="13"/>
  <c r="F388" i="13" s="1"/>
  <c r="H247" i="13"/>
  <c r="F247" i="13" s="1"/>
  <c r="H239" i="13"/>
  <c r="F239" i="13" s="1"/>
  <c r="H130" i="13"/>
  <c r="F130" i="13" s="1"/>
  <c r="H842" i="13"/>
  <c r="F842" i="13" s="1"/>
  <c r="H1123" i="13"/>
  <c r="F1123" i="13" s="1"/>
  <c r="H945" i="13"/>
  <c r="F945" i="13" s="1"/>
  <c r="H931" i="13"/>
  <c r="F931" i="13" s="1"/>
  <c r="H857" i="13"/>
  <c r="F857" i="13" s="1"/>
  <c r="H839" i="13"/>
  <c r="F839" i="13" s="1"/>
  <c r="H382" i="13"/>
  <c r="F382" i="13" s="1"/>
  <c r="F373" i="13"/>
  <c r="H224" i="13"/>
  <c r="F224" i="13" s="1"/>
  <c r="H195" i="13"/>
  <c r="F195" i="13" s="1"/>
  <c r="H57" i="13"/>
  <c r="F57" i="13" s="1"/>
  <c r="H1145" i="13"/>
  <c r="F1145" i="13" s="1"/>
  <c r="H1130" i="13"/>
  <c r="F1130" i="13" s="1"/>
  <c r="H948" i="13"/>
  <c r="F948" i="13" s="1"/>
  <c r="H934" i="13"/>
  <c r="F934" i="13" s="1"/>
  <c r="H701" i="13"/>
  <c r="F701" i="13" s="1"/>
  <c r="H439" i="13"/>
  <c r="F439" i="13" s="1"/>
  <c r="H409" i="13"/>
  <c r="F409" i="13" s="1"/>
  <c r="H246" i="13"/>
  <c r="F246" i="13" s="1"/>
  <c r="H210" i="13"/>
  <c r="G210" i="13" s="1"/>
  <c r="F210" i="13" s="1"/>
  <c r="H192" i="13"/>
  <c r="F192" i="13" s="1"/>
  <c r="H125" i="13"/>
  <c r="F125" i="13" s="1"/>
  <c r="H898" i="13"/>
  <c r="F898" i="13" s="1"/>
  <c r="H150" i="13"/>
  <c r="F150" i="13" s="1"/>
  <c r="H197" i="13"/>
  <c r="F197" i="13" s="1"/>
  <c r="H205" i="13"/>
  <c r="F205" i="13" s="1"/>
  <c r="H428" i="13"/>
  <c r="F428" i="13" s="1"/>
  <c r="H452" i="13"/>
  <c r="F452" i="13" s="1"/>
  <c r="H574" i="13"/>
  <c r="F574" i="13" s="1"/>
  <c r="H894" i="13"/>
  <c r="F894" i="13" s="1"/>
  <c r="H936" i="13"/>
  <c r="F936" i="13" s="1"/>
  <c r="H674" i="13"/>
  <c r="F674" i="13" s="1"/>
  <c r="H659" i="13"/>
  <c r="F659" i="13" s="1"/>
  <c r="H52" i="13"/>
  <c r="F52" i="13" s="1"/>
  <c r="H139" i="13"/>
  <c r="F139" i="13" s="1"/>
  <c r="H226" i="13"/>
  <c r="F226" i="13" s="1"/>
  <c r="H231" i="13"/>
  <c r="F231" i="13" s="1"/>
  <c r="H237" i="13"/>
  <c r="F237" i="13" s="1"/>
  <c r="H423" i="13"/>
  <c r="F423" i="13" s="1"/>
  <c r="H477" i="13"/>
  <c r="F477" i="13" s="1"/>
  <c r="H558" i="13"/>
  <c r="F558" i="13" s="1"/>
  <c r="H140" i="13"/>
  <c r="F140" i="13" s="1"/>
  <c r="H227" i="13"/>
  <c r="F227" i="13" s="1"/>
  <c r="H391" i="13"/>
  <c r="F391" i="13" s="1"/>
  <c r="H438" i="13"/>
  <c r="F438" i="13" s="1"/>
  <c r="H566" i="13"/>
  <c r="F566" i="13" s="1"/>
  <c r="H571" i="13"/>
  <c r="F571" i="13" s="1"/>
  <c r="H751" i="13"/>
  <c r="F751" i="13" s="1"/>
  <c r="H774" i="13"/>
  <c r="F774" i="13" s="1"/>
  <c r="H831" i="13"/>
  <c r="F831" i="13" s="1"/>
  <c r="H1114" i="13"/>
  <c r="F1114" i="13" s="1"/>
  <c r="H1169" i="13"/>
  <c r="F1169" i="13" s="1"/>
  <c r="H258" i="13"/>
  <c r="F258" i="13" s="1"/>
  <c r="H629" i="13"/>
  <c r="F629" i="13" s="1"/>
  <c r="H875" i="13"/>
  <c r="F875" i="13" s="1"/>
  <c r="H1209" i="13"/>
  <c r="F1209" i="13" s="1"/>
  <c r="F1339" i="13"/>
  <c r="H399" i="13"/>
  <c r="F399" i="13" s="1"/>
  <c r="H406" i="13"/>
  <c r="F406" i="13" s="1"/>
  <c r="H1206" i="13"/>
  <c r="F1206" i="13" s="1"/>
  <c r="H923" i="13"/>
  <c r="F923" i="13" s="1"/>
  <c r="H170" i="13"/>
  <c r="F170" i="13" s="1"/>
  <c r="F1342" i="13"/>
  <c r="G989" i="13"/>
  <c r="F989" i="13" s="1"/>
  <c r="G986" i="13"/>
  <c r="F986" i="13" s="1"/>
  <c r="H1317" i="13"/>
  <c r="F1317" i="13" s="1"/>
  <c r="H1315" i="13"/>
  <c r="F1315" i="13" s="1"/>
  <c r="H1330" i="13"/>
  <c r="F1330" i="13" s="1"/>
  <c r="H1328" i="13"/>
  <c r="F1328" i="13" s="1"/>
  <c r="H1331" i="13"/>
  <c r="F1331" i="13" s="1"/>
  <c r="H1197" i="13"/>
  <c r="F1197" i="13" s="1"/>
  <c r="H1106" i="13"/>
  <c r="F1106" i="13" s="1"/>
  <c r="H1104" i="13"/>
  <c r="F1104" i="13" s="1"/>
  <c r="H1102" i="13"/>
  <c r="F1102" i="13" s="1"/>
  <c r="H1100" i="13"/>
  <c r="F1100" i="13" s="1"/>
  <c r="H1316" i="13"/>
  <c r="F1316" i="13" s="1"/>
  <c r="H1212" i="13"/>
  <c r="F1212" i="13" s="1"/>
  <c r="H1108" i="13"/>
  <c r="F1108" i="13" s="1"/>
  <c r="H1318" i="13"/>
  <c r="F1318" i="13" s="1"/>
  <c r="H1207" i="13"/>
  <c r="F1207" i="13" s="1"/>
  <c r="H1110" i="13"/>
  <c r="F1110" i="13" s="1"/>
  <c r="H1105" i="13"/>
  <c r="F1105" i="13" s="1"/>
  <c r="H965" i="13"/>
  <c r="F965" i="13" s="1"/>
  <c r="H924" i="13"/>
  <c r="F924" i="13" s="1"/>
  <c r="H917" i="13"/>
  <c r="F917" i="13" s="1"/>
  <c r="H1208" i="13"/>
  <c r="F1208" i="13" s="1"/>
  <c r="H967" i="13"/>
  <c r="F967" i="13" s="1"/>
  <c r="H958" i="13"/>
  <c r="F958" i="13" s="1"/>
  <c r="H926" i="13"/>
  <c r="F926" i="13" s="1"/>
  <c r="H1107" i="13"/>
  <c r="F1107" i="13" s="1"/>
  <c r="H969" i="13"/>
  <c r="F969" i="13" s="1"/>
  <c r="H960" i="13"/>
  <c r="F960" i="13" s="1"/>
  <c r="H921" i="13"/>
  <c r="F921" i="13" s="1"/>
  <c r="H867" i="13"/>
  <c r="F867" i="13" s="1"/>
  <c r="H979" i="13"/>
  <c r="F979" i="13" s="1"/>
  <c r="H957" i="13"/>
  <c r="F957" i="13" s="1"/>
  <c r="H927" i="13"/>
  <c r="F927" i="13" s="1"/>
  <c r="H922" i="13"/>
  <c r="F922" i="13" s="1"/>
  <c r="H623" i="13"/>
  <c r="F623" i="13" s="1"/>
  <c r="H617" i="13"/>
  <c r="F617" i="13" s="1"/>
  <c r="H609" i="13"/>
  <c r="F609" i="13" s="1"/>
  <c r="H501" i="13"/>
  <c r="F501" i="13" s="1"/>
  <c r="H403" i="13"/>
  <c r="F403" i="13" s="1"/>
  <c r="H395" i="13"/>
  <c r="F395" i="13" s="1"/>
  <c r="H260" i="13"/>
  <c r="F260" i="13" s="1"/>
  <c r="H252" i="13"/>
  <c r="F252" i="13" s="1"/>
  <c r="H220" i="13"/>
  <c r="F220" i="13" s="1"/>
  <c r="H212" i="13"/>
  <c r="F212" i="13" s="1"/>
  <c r="H160" i="13"/>
  <c r="F160" i="13" s="1"/>
  <c r="H1103" i="13"/>
  <c r="F1103" i="13" s="1"/>
  <c r="H968" i="13"/>
  <c r="F968" i="13" s="1"/>
  <c r="H919" i="13"/>
  <c r="F919" i="13" s="1"/>
  <c r="H506" i="13"/>
  <c r="F506" i="13" s="1"/>
  <c r="H498" i="13"/>
  <c r="F498" i="13" s="1"/>
  <c r="H494" i="13"/>
  <c r="F494" i="13" s="1"/>
  <c r="H400" i="13"/>
  <c r="F400" i="13" s="1"/>
  <c r="H273" i="13"/>
  <c r="F273" i="13" s="1"/>
  <c r="H265" i="13"/>
  <c r="F265" i="13" s="1"/>
  <c r="H257" i="13"/>
  <c r="F257" i="13" s="1"/>
  <c r="H217" i="13"/>
  <c r="F217" i="13" s="1"/>
  <c r="H1204" i="13"/>
  <c r="F1204" i="13" s="1"/>
  <c r="H1112" i="13"/>
  <c r="F1112" i="13" s="1"/>
  <c r="H1109" i="13"/>
  <c r="F1109" i="13" s="1"/>
  <c r="H962" i="13"/>
  <c r="F962" i="13" s="1"/>
  <c r="H959" i="13"/>
  <c r="F959" i="13" s="1"/>
  <c r="H864" i="13"/>
  <c r="F864" i="13" s="1"/>
  <c r="H625" i="13"/>
  <c r="F625" i="13" s="1"/>
  <c r="H611" i="13"/>
  <c r="F611" i="13" s="1"/>
  <c r="H503" i="13"/>
  <c r="F503" i="13" s="1"/>
  <c r="H491" i="13"/>
  <c r="F491" i="13" s="1"/>
  <c r="H405" i="13"/>
  <c r="F405" i="13" s="1"/>
  <c r="H397" i="13"/>
  <c r="F397" i="13" s="1"/>
  <c r="H1329" i="13"/>
  <c r="F1329" i="13" s="1"/>
  <c r="H920" i="13"/>
  <c r="F920" i="13" s="1"/>
  <c r="H500" i="13"/>
  <c r="F500" i="13" s="1"/>
  <c r="H398" i="13"/>
  <c r="F398" i="13" s="1"/>
  <c r="H394" i="13"/>
  <c r="F394" i="13" s="1"/>
  <c r="H264" i="13"/>
  <c r="F264" i="13" s="1"/>
  <c r="H261" i="13"/>
  <c r="F261" i="13" s="1"/>
  <c r="H251" i="13"/>
  <c r="F251" i="13" s="1"/>
  <c r="H219" i="13"/>
  <c r="F219" i="13" s="1"/>
  <c r="H216" i="13"/>
  <c r="F216" i="13" s="1"/>
  <c r="H213" i="13"/>
  <c r="F213" i="13" s="1"/>
  <c r="H980" i="13"/>
  <c r="F980" i="13" s="1"/>
  <c r="H971" i="13"/>
  <c r="F971" i="13" s="1"/>
  <c r="H492" i="13"/>
  <c r="F492" i="13" s="1"/>
  <c r="H253" i="13"/>
  <c r="F253" i="13" s="1"/>
  <c r="H622" i="13"/>
  <c r="F622" i="13" s="1"/>
  <c r="H1211" i="13"/>
  <c r="F1211" i="13" s="1"/>
  <c r="H978" i="13"/>
  <c r="F978" i="13" s="1"/>
  <c r="H624" i="13"/>
  <c r="F624" i="13" s="1"/>
  <c r="H610" i="13"/>
  <c r="F610" i="13" s="1"/>
  <c r="H493" i="13"/>
  <c r="F493" i="13" s="1"/>
  <c r="H401" i="13"/>
  <c r="F401" i="13" s="1"/>
  <c r="H254" i="13"/>
  <c r="F254" i="13" s="1"/>
  <c r="H162" i="13"/>
  <c r="F162" i="13" s="1"/>
  <c r="H616" i="13"/>
  <c r="F616" i="13" s="1"/>
  <c r="H218" i="13"/>
  <c r="F218" i="13" s="1"/>
  <c r="H215" i="13"/>
  <c r="F215" i="13" s="1"/>
  <c r="H158" i="13"/>
  <c r="F158" i="13" s="1"/>
  <c r="H1101" i="13"/>
  <c r="F1101" i="13" s="1"/>
  <c r="H502" i="13"/>
  <c r="F502" i="13" s="1"/>
  <c r="H396" i="13"/>
  <c r="F396" i="13" s="1"/>
  <c r="H272" i="13"/>
  <c r="F272" i="13" s="1"/>
  <c r="H259" i="13"/>
  <c r="F259" i="13" s="1"/>
  <c r="H221" i="13"/>
  <c r="F221" i="13" s="1"/>
  <c r="H211" i="13"/>
  <c r="F211" i="13" s="1"/>
  <c r="H161" i="13"/>
  <c r="F161" i="13" s="1"/>
  <c r="H612" i="13"/>
  <c r="F612" i="13" s="1"/>
  <c r="H966" i="13"/>
  <c r="F966" i="13" s="1"/>
  <c r="H963" i="13"/>
  <c r="F963" i="13" s="1"/>
  <c r="H925" i="13"/>
  <c r="F925" i="13" s="1"/>
  <c r="H868" i="13"/>
  <c r="F868" i="13" s="1"/>
  <c r="H496" i="13"/>
  <c r="F496" i="13" s="1"/>
  <c r="H404" i="13"/>
  <c r="F404" i="13" s="1"/>
  <c r="H263" i="13"/>
  <c r="F263" i="13" s="1"/>
  <c r="H256" i="13"/>
  <c r="F256" i="13" s="1"/>
  <c r="H656" i="13"/>
  <c r="F656" i="13" s="1"/>
  <c r="H1321" i="13"/>
  <c r="F1321" i="13" s="1"/>
  <c r="H1319" i="13"/>
  <c r="F1319" i="13" s="1"/>
  <c r="H1313" i="13"/>
  <c r="F1313" i="13" s="1"/>
  <c r="H1314" i="13"/>
  <c r="F1314" i="13" s="1"/>
  <c r="H1210" i="13"/>
  <c r="F1210" i="13" s="1"/>
  <c r="H1203" i="13"/>
  <c r="F1203" i="13" s="1"/>
  <c r="H1205" i="13"/>
  <c r="F1205" i="13" s="1"/>
  <c r="H1327" i="13"/>
  <c r="F1327" i="13" s="1"/>
  <c r="H1312" i="13"/>
  <c r="F1312" i="13" s="1"/>
  <c r="H869" i="13"/>
  <c r="F869" i="13" s="1"/>
  <c r="H614" i="13"/>
  <c r="F614" i="13" s="1"/>
  <c r="H606" i="13"/>
  <c r="F606" i="13" s="1"/>
  <c r="H730" i="13"/>
  <c r="F730" i="13" s="1"/>
  <c r="H621" i="13"/>
  <c r="F621" i="13" s="1"/>
  <c r="H607" i="13"/>
  <c r="F607" i="13" s="1"/>
  <c r="H504" i="13"/>
  <c r="F504" i="13" s="1"/>
  <c r="F159" i="13"/>
  <c r="H23" i="13"/>
  <c r="F23" i="13" s="1"/>
  <c r="H727" i="13"/>
  <c r="F727" i="13" s="1"/>
  <c r="H1320" i="13"/>
  <c r="F1320" i="13" s="1"/>
  <c r="H729" i="13"/>
  <c r="F729" i="13" s="1"/>
  <c r="H608" i="13"/>
  <c r="F608" i="13" s="1"/>
  <c r="H865" i="13"/>
  <c r="F865" i="13" s="1"/>
  <c r="H613" i="13"/>
  <c r="F613" i="13" s="1"/>
  <c r="H21" i="13"/>
  <c r="F21" i="13" s="1"/>
  <c r="G1177" i="13"/>
  <c r="H505" i="13"/>
  <c r="F505" i="13" s="1"/>
  <c r="H618" i="13"/>
  <c r="F618" i="13" s="1"/>
  <c r="H866" i="13"/>
  <c r="F866" i="13" s="1"/>
  <c r="H964" i="13"/>
  <c r="F964" i="13" s="1"/>
  <c r="H214" i="13"/>
  <c r="F214" i="13" s="1"/>
  <c r="H163" i="13"/>
  <c r="F163" i="13" s="1"/>
  <c r="G903" i="13"/>
  <c r="H402" i="13"/>
  <c r="F402" i="13" s="1"/>
  <c r="H918" i="13"/>
  <c r="F918" i="13" s="1"/>
  <c r="H961" i="13"/>
  <c r="F961" i="13" s="1"/>
  <c r="G844" i="13"/>
  <c r="G983" i="13"/>
  <c r="F983" i="13" s="1"/>
  <c r="H1384" i="13"/>
  <c r="F1384" i="13" s="1"/>
  <c r="H1382" i="13"/>
  <c r="F1382" i="13" s="1"/>
  <c r="H1380" i="13"/>
  <c r="F1380" i="13" s="1"/>
  <c r="H1378" i="13"/>
  <c r="F1378" i="13" s="1"/>
  <c r="H1376" i="13"/>
  <c r="F1376" i="13" s="1"/>
  <c r="H1374" i="13"/>
  <c r="F1374" i="13" s="1"/>
  <c r="H1372" i="13"/>
  <c r="F1372" i="13" s="1"/>
  <c r="H1370" i="13"/>
  <c r="F1370" i="13" s="1"/>
  <c r="H1368" i="13"/>
  <c r="F1368" i="13" s="1"/>
  <c r="H1366" i="13"/>
  <c r="F1366" i="13" s="1"/>
  <c r="H1364" i="13"/>
  <c r="F1364" i="13" s="1"/>
  <c r="H1362" i="13"/>
  <c r="F1362" i="13" s="1"/>
  <c r="H1360" i="13"/>
  <c r="F1360" i="13" s="1"/>
  <c r="H1379" i="13"/>
  <c r="F1379" i="13" s="1"/>
  <c r="H1363" i="13"/>
  <c r="F1363" i="13" s="1"/>
  <c r="H1381" i="13"/>
  <c r="F1381" i="13" s="1"/>
  <c r="H1365" i="13"/>
  <c r="F1365" i="13" s="1"/>
  <c r="H1383" i="13"/>
  <c r="F1383" i="13" s="1"/>
  <c r="H1367" i="13"/>
  <c r="F1367" i="13" s="1"/>
  <c r="H1375" i="13"/>
  <c r="F1375" i="13" s="1"/>
  <c r="H679" i="13"/>
  <c r="F679" i="13" s="1"/>
  <c r="H671" i="13"/>
  <c r="F671" i="13" s="1"/>
  <c r="H1361" i="13"/>
  <c r="F1361" i="13" s="1"/>
  <c r="H1377" i="13"/>
  <c r="F1377" i="13" s="1"/>
  <c r="H1369" i="13"/>
  <c r="F1369" i="13" s="1"/>
  <c r="H675" i="13"/>
  <c r="F675" i="13" s="1"/>
  <c r="H672" i="13"/>
  <c r="F672" i="13" s="1"/>
  <c r="H669" i="13"/>
  <c r="F669" i="13" s="1"/>
  <c r="H661" i="13"/>
  <c r="F661" i="13" s="1"/>
  <c r="H1373" i="13"/>
  <c r="F1373" i="13" s="1"/>
  <c r="H666" i="13"/>
  <c r="F666" i="13" s="1"/>
  <c r="H658" i="13"/>
  <c r="F658" i="13" s="1"/>
  <c r="H680" i="13"/>
  <c r="F680" i="13" s="1"/>
  <c r="H677" i="13"/>
  <c r="F677" i="13" s="1"/>
  <c r="H663" i="13"/>
  <c r="F663" i="13" s="1"/>
  <c r="H681" i="13"/>
  <c r="F681" i="13" s="1"/>
  <c r="H673" i="13"/>
  <c r="F673" i="13" s="1"/>
  <c r="H662" i="13"/>
  <c r="F662" i="13" s="1"/>
  <c r="H664" i="13"/>
  <c r="F664" i="13" s="1"/>
  <c r="H660" i="13"/>
  <c r="F660" i="13" s="1"/>
  <c r="H665" i="13"/>
  <c r="F665" i="13" s="1"/>
  <c r="H1385" i="13"/>
  <c r="F1385" i="13" s="1"/>
  <c r="H1371" i="13"/>
  <c r="F1371" i="13" s="1"/>
  <c r="H676" i="13"/>
  <c r="F676" i="13" s="1"/>
  <c r="H668" i="13"/>
  <c r="F668" i="13" s="1"/>
  <c r="H657" i="13"/>
  <c r="F657" i="13" s="1"/>
  <c r="H667" i="13"/>
  <c r="F667" i="13" s="1"/>
  <c r="G808" i="13"/>
  <c r="F808" i="13" s="1"/>
  <c r="H262" i="13"/>
  <c r="F262" i="13" s="1"/>
  <c r="H670" i="13"/>
  <c r="F670" i="13" s="1"/>
  <c r="H164" i="13"/>
  <c r="F164" i="13" s="1"/>
  <c r="H523" i="13"/>
  <c r="F523" i="13" s="1"/>
  <c r="H637" i="13"/>
  <c r="F637" i="13" s="1"/>
  <c r="H171" i="13"/>
  <c r="F171" i="13" s="1"/>
  <c r="H630" i="13"/>
  <c r="F630" i="13" s="1"/>
  <c r="H1227" i="13"/>
  <c r="F1227" i="13" s="1"/>
  <c r="G988" i="13"/>
  <c r="F988" i="13" s="1"/>
  <c r="H386" i="13"/>
  <c r="F386" i="13" s="1"/>
  <c r="H390" i="13"/>
  <c r="F390" i="13" s="1"/>
  <c r="H418" i="13"/>
  <c r="F418" i="13" s="1"/>
  <c r="H422" i="13"/>
  <c r="F422" i="13" s="1"/>
  <c r="H436" i="13"/>
  <c r="F436" i="13" s="1"/>
  <c r="H450" i="13"/>
  <c r="F450" i="13" s="1"/>
  <c r="H454" i="13"/>
  <c r="F454" i="13" s="1"/>
  <c r="H469" i="13"/>
  <c r="F469" i="13" s="1"/>
  <c r="H479" i="13"/>
  <c r="F479" i="13" s="1"/>
  <c r="H517" i="13"/>
  <c r="F517" i="13" s="1"/>
  <c r="H555" i="13"/>
  <c r="F555" i="13" s="1"/>
  <c r="H587" i="13"/>
  <c r="F587" i="13" s="1"/>
  <c r="H602" i="13"/>
  <c r="F602" i="13" s="1"/>
  <c r="H902" i="13"/>
  <c r="F902" i="13" s="1"/>
  <c r="H947" i="13"/>
  <c r="F947" i="13" s="1"/>
  <c r="H950" i="13"/>
  <c r="F950" i="13" s="1"/>
  <c r="H1071" i="13"/>
  <c r="F1071" i="13" s="1"/>
  <c r="H1095" i="13"/>
  <c r="F1095" i="13" s="1"/>
  <c r="H1125" i="13"/>
  <c r="F1125" i="13" s="1"/>
  <c r="H1136" i="13"/>
  <c r="F1136" i="13" s="1"/>
  <c r="H1152" i="13"/>
  <c r="F1152" i="13" s="1"/>
  <c r="H1226" i="13"/>
  <c r="F1226" i="13" s="1"/>
  <c r="H1228" i="13"/>
  <c r="F1228" i="13" s="1"/>
  <c r="H1221" i="13"/>
  <c r="F1221" i="13" s="1"/>
  <c r="H1229" i="13"/>
  <c r="F1229" i="13" s="1"/>
  <c r="H879" i="13"/>
  <c r="F879" i="13" s="1"/>
  <c r="H870" i="13"/>
  <c r="F870" i="13" s="1"/>
  <c r="H1223" i="13"/>
  <c r="F1223" i="13" s="1"/>
  <c r="H1216" i="13"/>
  <c r="F1216" i="13" s="1"/>
  <c r="H874" i="13"/>
  <c r="F874" i="13" s="1"/>
  <c r="H877" i="13"/>
  <c r="F877" i="13" s="1"/>
  <c r="H872" i="13"/>
  <c r="F872" i="13" s="1"/>
  <c r="H634" i="13"/>
  <c r="F634" i="13" s="1"/>
  <c r="H516" i="13"/>
  <c r="F516" i="13" s="1"/>
  <c r="H168" i="13"/>
  <c r="F168" i="13" s="1"/>
  <c r="H631" i="13"/>
  <c r="F631" i="13" s="1"/>
  <c r="H521" i="13"/>
  <c r="F521" i="13" s="1"/>
  <c r="H173" i="13"/>
  <c r="F173" i="13" s="1"/>
  <c r="H165" i="13"/>
  <c r="F165" i="13" s="1"/>
  <c r="H636" i="13"/>
  <c r="F636" i="13" s="1"/>
  <c r="H628" i="13"/>
  <c r="F628" i="13" s="1"/>
  <c r="H518" i="13"/>
  <c r="F518" i="13" s="1"/>
  <c r="H520" i="13"/>
  <c r="F520" i="13" s="1"/>
  <c r="H873" i="13"/>
  <c r="F873" i="13" s="1"/>
  <c r="H1224" i="13"/>
  <c r="F1224" i="13" s="1"/>
  <c r="H1267" i="13"/>
  <c r="F1267" i="13" s="1"/>
  <c r="H1265" i="13"/>
  <c r="F1265" i="13" s="1"/>
  <c r="H1263" i="13"/>
  <c r="F1263" i="13" s="1"/>
  <c r="H1261" i="13"/>
  <c r="F1261" i="13" s="1"/>
  <c r="H1259" i="13"/>
  <c r="F1259" i="13" s="1"/>
  <c r="H1257" i="13"/>
  <c r="F1257" i="13" s="1"/>
  <c r="H1305" i="13"/>
  <c r="F1305" i="13" s="1"/>
  <c r="H1295" i="13"/>
  <c r="F1295" i="13" s="1"/>
  <c r="H1286" i="13"/>
  <c r="F1286" i="13" s="1"/>
  <c r="H1279" i="13"/>
  <c r="F1279" i="13" s="1"/>
  <c r="H1272" i="13"/>
  <c r="F1272" i="13" s="1"/>
  <c r="H1258" i="13"/>
  <c r="F1258" i="13" s="1"/>
  <c r="H1195" i="13"/>
  <c r="F1195" i="13" s="1"/>
  <c r="H1193" i="13"/>
  <c r="F1193" i="13" s="1"/>
  <c r="H1190" i="13"/>
  <c r="F1190" i="13" s="1"/>
  <c r="H1188" i="13"/>
  <c r="F1188" i="13" s="1"/>
  <c r="H1183" i="13"/>
  <c r="F1183" i="13" s="1"/>
  <c r="H1181" i="13"/>
  <c r="F1181" i="13" s="1"/>
  <c r="H1179" i="13"/>
  <c r="F1179" i="13" s="1"/>
  <c r="H1170" i="13"/>
  <c r="F1170" i="13" s="1"/>
  <c r="H1163" i="13"/>
  <c r="F1163" i="13" s="1"/>
  <c r="H1154" i="13"/>
  <c r="F1154" i="13" s="1"/>
  <c r="H1147" i="13"/>
  <c r="F1147" i="13" s="1"/>
  <c r="H1307" i="13"/>
  <c r="F1307" i="13" s="1"/>
  <c r="H1297" i="13"/>
  <c r="F1297" i="13" s="1"/>
  <c r="H1288" i="13"/>
  <c r="F1288" i="13" s="1"/>
  <c r="H1281" i="13"/>
  <c r="F1281" i="13" s="1"/>
  <c r="H1274" i="13"/>
  <c r="F1274" i="13" s="1"/>
  <c r="H1260" i="13"/>
  <c r="F1260" i="13" s="1"/>
  <c r="H1172" i="13"/>
  <c r="F1172" i="13" s="1"/>
  <c r="H1165" i="13"/>
  <c r="F1165" i="13" s="1"/>
  <c r="H1156" i="13"/>
  <c r="F1156" i="13" s="1"/>
  <c r="H1149" i="13"/>
  <c r="F1149" i="13" s="1"/>
  <c r="H1309" i="13"/>
  <c r="F1309" i="13" s="1"/>
  <c r="H1299" i="13"/>
  <c r="F1299" i="13" s="1"/>
  <c r="H1290" i="13"/>
  <c r="F1290" i="13" s="1"/>
  <c r="H1283" i="13"/>
  <c r="F1283" i="13" s="1"/>
  <c r="H1262" i="13"/>
  <c r="F1262" i="13" s="1"/>
  <c r="H1167" i="13"/>
  <c r="F1167" i="13" s="1"/>
  <c r="H1158" i="13"/>
  <c r="F1158" i="13" s="1"/>
  <c r="H1151" i="13"/>
  <c r="F1151" i="13" s="1"/>
  <c r="H1291" i="13"/>
  <c r="F1291" i="13" s="1"/>
  <c r="H1189" i="13"/>
  <c r="F1189" i="13" s="1"/>
  <c r="H1168" i="13"/>
  <c r="F1168" i="13" s="1"/>
  <c r="H1146" i="13"/>
  <c r="F1146" i="13" s="1"/>
  <c r="H1310" i="13"/>
  <c r="F1310" i="13" s="1"/>
  <c r="H1285" i="13"/>
  <c r="F1285" i="13" s="1"/>
  <c r="H1280" i="13"/>
  <c r="F1280" i="13" s="1"/>
  <c r="H1277" i="13"/>
  <c r="F1277" i="13" s="1"/>
  <c r="H1266" i="13"/>
  <c r="F1266" i="13" s="1"/>
  <c r="H1162" i="13"/>
  <c r="F1162" i="13" s="1"/>
  <c r="H1304" i="13"/>
  <c r="F1304" i="13" s="1"/>
  <c r="H1296" i="13"/>
  <c r="F1296" i="13" s="1"/>
  <c r="H1293" i="13"/>
  <c r="F1293" i="13" s="1"/>
  <c r="H1271" i="13"/>
  <c r="F1271" i="13" s="1"/>
  <c r="H1192" i="13"/>
  <c r="F1192" i="13" s="1"/>
  <c r="H1180" i="13"/>
  <c r="F1180" i="13" s="1"/>
  <c r="H1178" i="13"/>
  <c r="F1178" i="13" s="1"/>
  <c r="H1159" i="13"/>
  <c r="F1159" i="13" s="1"/>
  <c r="H1306" i="13"/>
  <c r="F1306" i="13" s="1"/>
  <c r="H1275" i="13"/>
  <c r="F1275" i="13" s="1"/>
  <c r="H1171" i="13"/>
  <c r="F1171" i="13" s="1"/>
  <c r="H598" i="13"/>
  <c r="F598" i="13" s="1"/>
  <c r="H589" i="13"/>
  <c r="F589" i="13" s="1"/>
  <c r="H581" i="13"/>
  <c r="F581" i="13" s="1"/>
  <c r="H573" i="13"/>
  <c r="F573" i="13" s="1"/>
  <c r="H568" i="13"/>
  <c r="F568" i="13" s="1"/>
  <c r="H562" i="13"/>
  <c r="F562" i="13" s="1"/>
  <c r="H554" i="13"/>
  <c r="F554" i="13" s="1"/>
  <c r="H428" i="33" s="1"/>
  <c r="M428" i="33" s="1"/>
  <c r="H489" i="13"/>
  <c r="F489" i="13" s="1"/>
  <c r="H478" i="13"/>
  <c r="F478" i="13" s="1"/>
  <c r="H468" i="13"/>
  <c r="F468" i="13" s="1"/>
  <c r="H459" i="13"/>
  <c r="F459" i="13" s="1"/>
  <c r="H451" i="13"/>
  <c r="F451" i="13" s="1"/>
  <c r="H443" i="13"/>
  <c r="F443" i="13" s="1"/>
  <c r="H1300" i="13"/>
  <c r="F1300" i="13" s="1"/>
  <c r="H1287" i="13"/>
  <c r="F1287" i="13" s="1"/>
  <c r="H1278" i="13"/>
  <c r="F1278" i="13" s="1"/>
  <c r="H1196" i="13"/>
  <c r="F1196" i="13" s="1"/>
  <c r="H1155" i="13"/>
  <c r="F1155" i="13" s="1"/>
  <c r="H1150" i="13"/>
  <c r="F1150" i="13" s="1"/>
  <c r="H603" i="13"/>
  <c r="F603" i="13" s="1"/>
  <c r="H594" i="13"/>
  <c r="F594" i="13" s="1"/>
  <c r="H586" i="13"/>
  <c r="F586" i="13" s="1"/>
  <c r="H578" i="13"/>
  <c r="F578" i="13" s="1"/>
  <c r="H570" i="13"/>
  <c r="F570" i="13" s="1"/>
  <c r="H565" i="13"/>
  <c r="F565" i="13" s="1"/>
  <c r="H559" i="13"/>
  <c r="F559" i="13" s="1"/>
  <c r="H551" i="13"/>
  <c r="F551" i="13" s="1"/>
  <c r="H426" i="37" s="1"/>
  <c r="M426" i="37" s="1"/>
  <c r="H486" i="13"/>
  <c r="F486" i="13" s="1"/>
  <c r="H475" i="13"/>
  <c r="F475" i="13" s="1"/>
  <c r="H464" i="13"/>
  <c r="F464" i="13" s="1"/>
  <c r="H456" i="13"/>
  <c r="F456" i="13" s="1"/>
  <c r="H448" i="13"/>
  <c r="F448" i="13" s="1"/>
  <c r="H440" i="13"/>
  <c r="F440" i="13" s="1"/>
  <c r="H1284" i="13"/>
  <c r="F1284" i="13" s="1"/>
  <c r="H1182" i="13"/>
  <c r="F1182" i="13" s="1"/>
  <c r="H1161" i="13"/>
  <c r="F1161" i="13" s="1"/>
  <c r="H600" i="13"/>
  <c r="F600" i="13" s="1"/>
  <c r="H591" i="13"/>
  <c r="F591" i="13" s="1"/>
  <c r="H583" i="13"/>
  <c r="F583" i="13" s="1"/>
  <c r="H575" i="13"/>
  <c r="F575" i="13" s="1"/>
  <c r="H556" i="13"/>
  <c r="F556" i="13" s="1"/>
  <c r="H482" i="13"/>
  <c r="F482" i="13" s="1"/>
  <c r="H472" i="13"/>
  <c r="F472" i="13" s="1"/>
  <c r="H470" i="13"/>
  <c r="F470" i="13" s="1"/>
  <c r="H461" i="13"/>
  <c r="F461" i="13" s="1"/>
  <c r="H453" i="13"/>
  <c r="F453" i="13" s="1"/>
  <c r="H445" i="13"/>
  <c r="F445" i="13" s="1"/>
  <c r="H137" i="13"/>
  <c r="F137" i="13" s="1"/>
  <c r="G848" i="13"/>
  <c r="H152" i="13"/>
  <c r="F152" i="13" s="1"/>
  <c r="H191" i="13"/>
  <c r="F191" i="13" s="1"/>
  <c r="H203" i="13"/>
  <c r="F203" i="13" s="1"/>
  <c r="H206" i="13"/>
  <c r="F206" i="13" s="1"/>
  <c r="H222" i="13"/>
  <c r="F222" i="13" s="1"/>
  <c r="H238" i="13"/>
  <c r="F238" i="13" s="1"/>
  <c r="H270" i="13"/>
  <c r="F270" i="13" s="1"/>
  <c r="H383" i="13"/>
  <c r="F383" i="13" s="1"/>
  <c r="H415" i="13"/>
  <c r="F415" i="13" s="1"/>
  <c r="H433" i="13"/>
  <c r="F433" i="13" s="1"/>
  <c r="H447" i="13"/>
  <c r="F447" i="13" s="1"/>
  <c r="H465" i="13"/>
  <c r="F465" i="13" s="1"/>
  <c r="H476" i="13"/>
  <c r="F476" i="13" s="1"/>
  <c r="H510" i="13"/>
  <c r="F510" i="13" s="1"/>
  <c r="H552" i="13"/>
  <c r="F552" i="13" s="1"/>
  <c r="H427" i="33" s="1"/>
  <c r="M427" i="33" s="1"/>
  <c r="H580" i="13"/>
  <c r="F580" i="13" s="1"/>
  <c r="H584" i="13"/>
  <c r="F584" i="13" s="1"/>
  <c r="H599" i="13"/>
  <c r="F599" i="13" s="1"/>
  <c r="H638" i="13"/>
  <c r="F638" i="13" s="1"/>
  <c r="H704" i="13"/>
  <c r="F704" i="13" s="1"/>
  <c r="H838" i="13"/>
  <c r="F838" i="13" s="1"/>
  <c r="H847" i="13"/>
  <c r="F847" i="13" s="1"/>
  <c r="H871" i="13"/>
  <c r="F871" i="13" s="1"/>
  <c r="H899" i="13"/>
  <c r="F899" i="13" s="1"/>
  <c r="H910" i="13"/>
  <c r="F910" i="13" s="1"/>
  <c r="H929" i="13"/>
  <c r="F929" i="13" s="1"/>
  <c r="H941" i="13"/>
  <c r="F941" i="13" s="1"/>
  <c r="H975" i="13"/>
  <c r="F975" i="13" s="1"/>
  <c r="H1282" i="13"/>
  <c r="F1282" i="13" s="1"/>
  <c r="H1292" i="13"/>
  <c r="F1292" i="13" s="1"/>
  <c r="H167" i="13"/>
  <c r="F167" i="13" s="1"/>
  <c r="H633" i="13"/>
  <c r="F633" i="13" s="1"/>
  <c r="H876" i="13"/>
  <c r="F876" i="13" s="1"/>
  <c r="H1138" i="13"/>
  <c r="F1138" i="13" s="1"/>
  <c r="H1131" i="13"/>
  <c r="F1131" i="13" s="1"/>
  <c r="H1122" i="13"/>
  <c r="F1122" i="13" s="1"/>
  <c r="H1115" i="13"/>
  <c r="F1115" i="13" s="1"/>
  <c r="H1098" i="13"/>
  <c r="F1098" i="13" s="1"/>
  <c r="H1096" i="13"/>
  <c r="F1096" i="13" s="1"/>
  <c r="H1094" i="13"/>
  <c r="F1094" i="13" s="1"/>
  <c r="H1092" i="13"/>
  <c r="F1092" i="13" s="1"/>
  <c r="H1090" i="13"/>
  <c r="F1090" i="13" s="1"/>
  <c r="H1088" i="13"/>
  <c r="F1088" i="13" s="1"/>
  <c r="H1140" i="13"/>
  <c r="F1140" i="13" s="1"/>
  <c r="H1133" i="13"/>
  <c r="F1133" i="13" s="1"/>
  <c r="H1124" i="13"/>
  <c r="F1124" i="13" s="1"/>
  <c r="H1117" i="13"/>
  <c r="F1117" i="13" s="1"/>
  <c r="H1142" i="13"/>
  <c r="F1142" i="13" s="1"/>
  <c r="H1135" i="13"/>
  <c r="F1135" i="13" s="1"/>
  <c r="H1126" i="13"/>
  <c r="F1126" i="13" s="1"/>
  <c r="H1119" i="13"/>
  <c r="F1119" i="13" s="1"/>
  <c r="H1080" i="13"/>
  <c r="F1080" i="13" s="1"/>
  <c r="H1078" i="13"/>
  <c r="F1078" i="13" s="1"/>
  <c r="H1076" i="13"/>
  <c r="F1076" i="13" s="1"/>
  <c r="H1074" i="13"/>
  <c r="F1074" i="13" s="1"/>
  <c r="H1072" i="13"/>
  <c r="F1072" i="13" s="1"/>
  <c r="H1127" i="13"/>
  <c r="F1127" i="13" s="1"/>
  <c r="H1097" i="13"/>
  <c r="F1097" i="13" s="1"/>
  <c r="H1089" i="13"/>
  <c r="F1089" i="13" s="1"/>
  <c r="H1073" i="13"/>
  <c r="F1073" i="13" s="1"/>
  <c r="H972" i="13"/>
  <c r="F972" i="13" s="1"/>
  <c r="H956" i="13"/>
  <c r="F956" i="13" s="1"/>
  <c r="H949" i="13"/>
  <c r="F949" i="13" s="1"/>
  <c r="H940" i="13"/>
  <c r="F940" i="13" s="1"/>
  <c r="H933" i="13"/>
  <c r="F933" i="13" s="1"/>
  <c r="H912" i="13"/>
  <c r="F912" i="13" s="1"/>
  <c r="H905" i="13"/>
  <c r="F905" i="13" s="1"/>
  <c r="H896" i="13"/>
  <c r="F896" i="13" s="1"/>
  <c r="H858" i="13"/>
  <c r="F858" i="13" s="1"/>
  <c r="H848" i="13"/>
  <c r="H841" i="13"/>
  <c r="F841" i="13" s="1"/>
  <c r="H832" i="13"/>
  <c r="F832" i="13" s="1"/>
  <c r="H752" i="13"/>
  <c r="F752" i="13" s="1"/>
  <c r="H750" i="13"/>
  <c r="F750" i="13" s="1"/>
  <c r="H748" i="13"/>
  <c r="F748" i="13" s="1"/>
  <c r="H746" i="13"/>
  <c r="F746" i="13" s="1"/>
  <c r="H744" i="13"/>
  <c r="F744" i="13" s="1"/>
  <c r="H1143" i="13"/>
  <c r="F1143" i="13" s="1"/>
  <c r="H1121" i="13"/>
  <c r="F1121" i="13" s="1"/>
  <c r="H1116" i="13"/>
  <c r="F1116" i="13" s="1"/>
  <c r="H1113" i="13"/>
  <c r="F1113" i="13" s="1"/>
  <c r="H974" i="13"/>
  <c r="F974" i="13" s="1"/>
  <c r="H951" i="13"/>
  <c r="F951" i="13" s="1"/>
  <c r="H942" i="13"/>
  <c r="F942" i="13" s="1"/>
  <c r="H935" i="13"/>
  <c r="F935" i="13" s="1"/>
  <c r="H1137" i="13"/>
  <c r="F1137" i="13" s="1"/>
  <c r="H1132" i="13"/>
  <c r="F1132" i="13" s="1"/>
  <c r="H1129" i="13"/>
  <c r="F1129" i="13" s="1"/>
  <c r="H1099" i="13"/>
  <c r="F1099" i="13" s="1"/>
  <c r="H1091" i="13"/>
  <c r="F1091" i="13" s="1"/>
  <c r="H1075" i="13"/>
  <c r="F1075" i="13" s="1"/>
  <c r="H976" i="13"/>
  <c r="F976" i="13" s="1"/>
  <c r="H953" i="13"/>
  <c r="F953" i="13" s="1"/>
  <c r="H944" i="13"/>
  <c r="F944" i="13" s="1"/>
  <c r="H937" i="13"/>
  <c r="F937" i="13" s="1"/>
  <c r="H928" i="13"/>
  <c r="F928" i="13" s="1"/>
  <c r="H909" i="13"/>
  <c r="F909" i="13" s="1"/>
  <c r="H900" i="13"/>
  <c r="F900" i="13" s="1"/>
  <c r="H893" i="13"/>
  <c r="F893" i="13" s="1"/>
  <c r="H845" i="13"/>
  <c r="F845" i="13" s="1"/>
  <c r="H836" i="13"/>
  <c r="F836" i="13" s="1"/>
  <c r="H773" i="13"/>
  <c r="F773" i="13" s="1"/>
  <c r="H762" i="13"/>
  <c r="F762" i="13" s="1"/>
  <c r="H760" i="13"/>
  <c r="F760" i="13" s="1"/>
  <c r="H758" i="13"/>
  <c r="F758" i="13" s="1"/>
  <c r="H756" i="13"/>
  <c r="F756" i="13" s="1"/>
  <c r="H1144" i="13"/>
  <c r="F1144" i="13" s="1"/>
  <c r="H1128" i="13"/>
  <c r="F1128" i="13" s="1"/>
  <c r="H1079" i="13"/>
  <c r="F1079" i="13" s="1"/>
  <c r="H952" i="13"/>
  <c r="F952" i="13" s="1"/>
  <c r="H930" i="13"/>
  <c r="F930" i="13" s="1"/>
  <c r="H911" i="13"/>
  <c r="F911" i="13" s="1"/>
  <c r="H906" i="13"/>
  <c r="F906" i="13" s="1"/>
  <c r="H903" i="13"/>
  <c r="H895" i="13"/>
  <c r="F895" i="13" s="1"/>
  <c r="H840" i="13"/>
  <c r="F840" i="13" s="1"/>
  <c r="H830" i="13"/>
  <c r="F830" i="13" s="1"/>
  <c r="H763" i="13"/>
  <c r="F763" i="13" s="1"/>
  <c r="H755" i="13"/>
  <c r="F755" i="13" s="1"/>
  <c r="H745" i="13"/>
  <c r="F745" i="13" s="1"/>
  <c r="H703" i="13"/>
  <c r="F703" i="13" s="1"/>
  <c r="H435" i="13"/>
  <c r="F435" i="13" s="1"/>
  <c r="H427" i="13"/>
  <c r="F427" i="13" s="1"/>
  <c r="H419" i="13"/>
  <c r="F419" i="13" s="1"/>
  <c r="H411" i="13"/>
  <c r="F411" i="13" s="1"/>
  <c r="H387" i="13"/>
  <c r="F387" i="13" s="1"/>
  <c r="H268" i="13"/>
  <c r="F268" i="13" s="1"/>
  <c r="H244" i="13"/>
  <c r="F244" i="13" s="1"/>
  <c r="H236" i="13"/>
  <c r="F236" i="13" s="1"/>
  <c r="H228" i="13"/>
  <c r="F228" i="13" s="1"/>
  <c r="H207" i="13"/>
  <c r="F207" i="13" s="1"/>
  <c r="H202" i="13"/>
  <c r="F202" i="13" s="1"/>
  <c r="H200" i="13"/>
  <c r="F200" i="13" s="1"/>
  <c r="H198" i="13"/>
  <c r="F198" i="13" s="1"/>
  <c r="H196" i="13"/>
  <c r="F196" i="13" s="1"/>
  <c r="H194" i="13"/>
  <c r="F194" i="13" s="1"/>
  <c r="H189" i="13"/>
  <c r="F189" i="13" s="1"/>
  <c r="H151" i="13"/>
  <c r="F151" i="13" s="1"/>
  <c r="H135" i="13"/>
  <c r="F135" i="13" s="1"/>
  <c r="H127" i="13"/>
  <c r="F127" i="13" s="1"/>
  <c r="H56" i="13"/>
  <c r="F56" i="13" s="1"/>
  <c r="H1087" i="13"/>
  <c r="F1087" i="13" s="1"/>
  <c r="H973" i="13"/>
  <c r="F973" i="13" s="1"/>
  <c r="H946" i="13"/>
  <c r="F946" i="13" s="1"/>
  <c r="H943" i="13"/>
  <c r="F943" i="13" s="1"/>
  <c r="H938" i="13"/>
  <c r="F938" i="13" s="1"/>
  <c r="H747" i="13"/>
  <c r="F747" i="13" s="1"/>
  <c r="H432" i="13"/>
  <c r="F432" i="13" s="1"/>
  <c r="H424" i="13"/>
  <c r="F424" i="13" s="1"/>
  <c r="H416" i="13"/>
  <c r="F416" i="13" s="1"/>
  <c r="H408" i="13"/>
  <c r="F408" i="13" s="1"/>
  <c r="H392" i="13"/>
  <c r="F392" i="13" s="1"/>
  <c r="H384" i="13"/>
  <c r="F384" i="13" s="1"/>
  <c r="F366" i="13"/>
  <c r="H249" i="13"/>
  <c r="F249" i="13" s="1"/>
  <c r="H241" i="13"/>
  <c r="F241" i="13" s="1"/>
  <c r="H233" i="13"/>
  <c r="F233" i="13" s="1"/>
  <c r="H225" i="13"/>
  <c r="F225" i="13" s="1"/>
  <c r="H204" i="13"/>
  <c r="F204" i="13" s="1"/>
  <c r="H132" i="13"/>
  <c r="F132" i="13" s="1"/>
  <c r="H124" i="13"/>
  <c r="F124" i="13" s="1"/>
  <c r="H53" i="13"/>
  <c r="F53" i="13" s="1"/>
  <c r="H1134" i="13"/>
  <c r="F1134" i="13" s="1"/>
  <c r="H1093" i="13"/>
  <c r="F1093" i="13" s="1"/>
  <c r="H954" i="13"/>
  <c r="F954" i="13" s="1"/>
  <c r="H932" i="13"/>
  <c r="F932" i="13" s="1"/>
  <c r="H916" i="13"/>
  <c r="H913" i="13"/>
  <c r="F913" i="13" s="1"/>
  <c r="H908" i="13"/>
  <c r="F908" i="13" s="1"/>
  <c r="H897" i="13"/>
  <c r="F897" i="13" s="1"/>
  <c r="H859" i="13"/>
  <c r="F859" i="13" s="1"/>
  <c r="H856" i="13"/>
  <c r="F856" i="13" s="1"/>
  <c r="H837" i="13"/>
  <c r="F837" i="13" s="1"/>
  <c r="H757" i="13"/>
  <c r="F757" i="13" s="1"/>
  <c r="H749" i="13"/>
  <c r="F749" i="13" s="1"/>
  <c r="H699" i="13"/>
  <c r="F699" i="13" s="1"/>
  <c r="H437" i="13"/>
  <c r="F437" i="13" s="1"/>
  <c r="H429" i="13"/>
  <c r="F429" i="13" s="1"/>
  <c r="H421" i="13"/>
  <c r="F421" i="13" s="1"/>
  <c r="H413" i="13"/>
  <c r="F413" i="13" s="1"/>
  <c r="H389" i="13"/>
  <c r="F389" i="13" s="1"/>
  <c r="H381" i="13"/>
  <c r="F381" i="13" s="1"/>
  <c r="F371" i="13"/>
  <c r="H49" i="13"/>
  <c r="F49" i="13" s="1"/>
  <c r="H67" i="13"/>
  <c r="F67" i="13" s="1"/>
  <c r="H128" i="13"/>
  <c r="F128" i="13" s="1"/>
  <c r="H131" i="13"/>
  <c r="F131" i="13" s="1"/>
  <c r="H134" i="13"/>
  <c r="F134" i="13" s="1"/>
  <c r="G846" i="13"/>
  <c r="H142" i="13"/>
  <c r="F142" i="13" s="1"/>
  <c r="H149" i="13"/>
  <c r="F149" i="13" s="1"/>
  <c r="H169" i="13"/>
  <c r="F169" i="13" s="1"/>
  <c r="H172" i="13"/>
  <c r="F172" i="13" s="1"/>
  <c r="H188" i="13"/>
  <c r="F188" i="13" s="1"/>
  <c r="H201" i="13"/>
  <c r="F201" i="13" s="1"/>
  <c r="H229" i="13"/>
  <c r="F229" i="13" s="1"/>
  <c r="H232" i="13"/>
  <c r="F232" i="13" s="1"/>
  <c r="H235" i="13"/>
  <c r="F235" i="13" s="1"/>
  <c r="H245" i="13"/>
  <c r="F245" i="13" s="1"/>
  <c r="H248" i="13"/>
  <c r="F248" i="13" s="1"/>
  <c r="H267" i="13"/>
  <c r="F267" i="13" s="1"/>
  <c r="F368" i="13"/>
  <c r="F372" i="13"/>
  <c r="H412" i="13"/>
  <c r="F412" i="13" s="1"/>
  <c r="H426" i="13"/>
  <c r="F426" i="13" s="1"/>
  <c r="H430" i="13"/>
  <c r="F430" i="13" s="1"/>
  <c r="H444" i="13"/>
  <c r="F444" i="13" s="1"/>
  <c r="H458" i="13"/>
  <c r="F458" i="13" s="1"/>
  <c r="H462" i="13"/>
  <c r="F462" i="13" s="1"/>
  <c r="H473" i="13"/>
  <c r="F473" i="13" s="1"/>
  <c r="H490" i="13"/>
  <c r="F490" i="13" s="1"/>
  <c r="H567" i="13"/>
  <c r="F567" i="13" s="1"/>
  <c r="H577" i="13"/>
  <c r="F577" i="13" s="1"/>
  <c r="H595" i="13"/>
  <c r="F595" i="13" s="1"/>
  <c r="H635" i="13"/>
  <c r="F635" i="13" s="1"/>
  <c r="H759" i="13"/>
  <c r="F759" i="13" s="1"/>
  <c r="H776" i="13"/>
  <c r="F776" i="13" s="1"/>
  <c r="H835" i="13"/>
  <c r="F835" i="13" s="1"/>
  <c r="H844" i="13"/>
  <c r="H860" i="13"/>
  <c r="F860" i="13" s="1"/>
  <c r="H907" i="13"/>
  <c r="F907" i="13" s="1"/>
  <c r="H1120" i="13"/>
  <c r="F1120" i="13" s="1"/>
  <c r="H1166" i="13"/>
  <c r="F1166" i="13" s="1"/>
  <c r="H1222" i="13"/>
  <c r="F1222" i="13" s="1"/>
  <c r="H1225" i="13"/>
  <c r="F1225" i="13" s="1"/>
  <c r="H1256" i="13"/>
  <c r="F1256" i="13" s="1"/>
  <c r="H1289" i="13"/>
  <c r="F1289" i="13" s="1"/>
  <c r="F1337" i="13"/>
  <c r="F914" i="13"/>
  <c r="F1336" i="13"/>
  <c r="D185" i="9"/>
  <c r="D186" i="9"/>
  <c r="D187" i="9"/>
  <c r="D188" i="9"/>
  <c r="D189" i="9"/>
  <c r="D190" i="9"/>
  <c r="D191" i="9"/>
  <c r="A187" i="9"/>
  <c r="D157" i="9"/>
  <c r="D158" i="9"/>
  <c r="D159" i="9"/>
  <c r="D160" i="9"/>
  <c r="D161" i="9"/>
  <c r="D162" i="9"/>
  <c r="D163" i="9"/>
  <c r="D164" i="9"/>
  <c r="A159" i="9"/>
  <c r="D79" i="9"/>
  <c r="D80" i="9"/>
  <c r="D81" i="9"/>
  <c r="A81" i="9"/>
  <c r="A50" i="9"/>
  <c r="A47" i="9"/>
  <c r="H343" i="35" l="1"/>
  <c r="M343" i="35" s="1"/>
  <c r="H344" i="39"/>
  <c r="M344" i="39" s="1"/>
  <c r="H427" i="37"/>
  <c r="M427" i="37" s="1"/>
  <c r="H428" i="37"/>
  <c r="M428" i="37" s="1"/>
  <c r="H426" i="33"/>
  <c r="M426" i="33" s="1"/>
  <c r="H428" i="41"/>
  <c r="M428" i="41" s="1"/>
  <c r="H426" i="41"/>
  <c r="M426" i="41" s="1"/>
  <c r="H426" i="36"/>
  <c r="M426" i="36" s="1"/>
  <c r="H426" i="38"/>
  <c r="M426" i="38" s="1"/>
  <c r="H344" i="37"/>
  <c r="M344" i="37" s="1"/>
  <c r="H426" i="40"/>
  <c r="M426" i="40" s="1"/>
  <c r="H344" i="38"/>
  <c r="M344" i="38" s="1"/>
  <c r="H426" i="39"/>
  <c r="M426" i="39" s="1"/>
  <c r="H428" i="34"/>
  <c r="M428" i="34" s="1"/>
  <c r="H426" i="35"/>
  <c r="M426" i="35" s="1"/>
  <c r="H428" i="35"/>
  <c r="M428" i="35" s="1"/>
  <c r="H426" i="34"/>
  <c r="M426" i="34" s="1"/>
  <c r="H344" i="33"/>
  <c r="M344" i="33" s="1"/>
  <c r="H344" i="41"/>
  <c r="M344" i="41" s="1"/>
  <c r="H343" i="34"/>
  <c r="M343" i="34" s="1"/>
  <c r="H427" i="40"/>
  <c r="M427" i="40" s="1"/>
  <c r="H427" i="41"/>
  <c r="M427" i="41" s="1"/>
  <c r="H428" i="38"/>
  <c r="M428" i="38" s="1"/>
  <c r="H427" i="38"/>
  <c r="M427" i="38" s="1"/>
  <c r="H428" i="39"/>
  <c r="M428" i="39" s="1"/>
  <c r="H343" i="33"/>
  <c r="M343" i="33" s="1"/>
  <c r="H427" i="35"/>
  <c r="M427" i="35" s="1"/>
  <c r="H427" i="34"/>
  <c r="M427" i="34" s="1"/>
  <c r="H428" i="40"/>
  <c r="M428" i="40" s="1"/>
  <c r="H344" i="34"/>
  <c r="M344" i="34" s="1"/>
  <c r="H344" i="36"/>
  <c r="M344" i="36" s="1"/>
  <c r="H428" i="36"/>
  <c r="M428" i="36" s="1"/>
  <c r="H427" i="39"/>
  <c r="M427" i="39" s="1"/>
  <c r="H344" i="40"/>
  <c r="M344" i="40" s="1"/>
  <c r="H427" i="36"/>
  <c r="M427" i="36" s="1"/>
  <c r="H343" i="36"/>
  <c r="M343" i="36" s="1"/>
  <c r="H343" i="37"/>
  <c r="M343" i="37" s="1"/>
  <c r="H343" i="40"/>
  <c r="M343" i="40" s="1"/>
  <c r="H343" i="38"/>
  <c r="M343" i="38" s="1"/>
  <c r="H343" i="39"/>
  <c r="M343" i="39" s="1"/>
  <c r="H343" i="41"/>
  <c r="M343" i="41" s="1"/>
  <c r="H344" i="35"/>
  <c r="M344" i="35" s="1"/>
  <c r="K483" i="36"/>
  <c r="G541" i="36" s="1"/>
  <c r="J483" i="36"/>
  <c r="F541" i="36" s="1"/>
  <c r="AD482" i="36"/>
  <c r="Z482" i="36"/>
  <c r="V497" i="36" s="1"/>
  <c r="B494" i="36" s="1"/>
  <c r="C494" i="36" s="1"/>
  <c r="A494" i="36" s="1"/>
  <c r="H494" i="36" s="1"/>
  <c r="J494" i="36" s="1"/>
  <c r="V482" i="36"/>
  <c r="R482" i="36"/>
  <c r="H474" i="36"/>
  <c r="M474" i="36" s="1"/>
  <c r="H474" i="39"/>
  <c r="M474" i="39" s="1"/>
  <c r="H474" i="40"/>
  <c r="M474" i="40" s="1"/>
  <c r="H474" i="33"/>
  <c r="M474" i="33" s="1"/>
  <c r="H474" i="37"/>
  <c r="M474" i="37" s="1"/>
  <c r="H473" i="36"/>
  <c r="M473" i="36" s="1"/>
  <c r="H473" i="37"/>
  <c r="M473" i="37" s="1"/>
  <c r="H473" i="40"/>
  <c r="M473" i="40" s="1"/>
  <c r="H473" i="33"/>
  <c r="M473" i="33" s="1"/>
  <c r="H473" i="39"/>
  <c r="M473" i="39" s="1"/>
  <c r="H478" i="36"/>
  <c r="M478" i="36" s="1"/>
  <c r="H478" i="40"/>
  <c r="M478" i="40" s="1"/>
  <c r="H478" i="39"/>
  <c r="M478" i="39" s="1"/>
  <c r="H477" i="39"/>
  <c r="M477" i="39" s="1"/>
  <c r="H477" i="37"/>
  <c r="M477" i="37" s="1"/>
  <c r="H477" i="33"/>
  <c r="M477" i="33" s="1"/>
  <c r="H477" i="36"/>
  <c r="M477" i="36" s="1"/>
  <c r="H477" i="40"/>
  <c r="M477" i="40" s="1"/>
  <c r="H468" i="39"/>
  <c r="M468" i="39" s="1"/>
  <c r="H468" i="36"/>
  <c r="M468" i="36" s="1"/>
  <c r="H468" i="40"/>
  <c r="M468" i="40" s="1"/>
  <c r="H468" i="37"/>
  <c r="M468" i="37" s="1"/>
  <c r="H468" i="33"/>
  <c r="M468" i="33" s="1"/>
  <c r="H454" i="36"/>
  <c r="M454" i="36" s="1"/>
  <c r="H454" i="37"/>
  <c r="M454" i="37" s="1"/>
  <c r="H454" i="39"/>
  <c r="M454" i="39" s="1"/>
  <c r="H454" i="40"/>
  <c r="M454" i="40" s="1"/>
  <c r="H454" i="33"/>
  <c r="M454" i="33" s="1"/>
  <c r="H455" i="33"/>
  <c r="M455" i="33" s="1"/>
  <c r="H455" i="39"/>
  <c r="M455" i="39" s="1"/>
  <c r="H455" i="36"/>
  <c r="M455" i="36" s="1"/>
  <c r="H455" i="37"/>
  <c r="M455" i="37" s="1"/>
  <c r="H455" i="40"/>
  <c r="M455" i="40" s="1"/>
  <c r="H470" i="37"/>
  <c r="M470" i="37" s="1"/>
  <c r="H470" i="40"/>
  <c r="M470" i="40" s="1"/>
  <c r="H470" i="36"/>
  <c r="M470" i="36" s="1"/>
  <c r="H470" i="39"/>
  <c r="M470" i="39" s="1"/>
  <c r="H470" i="33"/>
  <c r="M470" i="33" s="1"/>
  <c r="H456" i="40"/>
  <c r="M456" i="40" s="1"/>
  <c r="H456" i="39"/>
  <c r="M456" i="39" s="1"/>
  <c r="H456" i="36"/>
  <c r="M456" i="36" s="1"/>
  <c r="H456" i="37"/>
  <c r="M456" i="37" s="1"/>
  <c r="H456" i="33"/>
  <c r="M456" i="33" s="1"/>
  <c r="H460" i="40"/>
  <c r="M460" i="40" s="1"/>
  <c r="H460" i="36"/>
  <c r="M460" i="36" s="1"/>
  <c r="H460" i="37"/>
  <c r="M460" i="37" s="1"/>
  <c r="H460" i="39"/>
  <c r="M460" i="39" s="1"/>
  <c r="H460" i="33"/>
  <c r="M460" i="33" s="1"/>
  <c r="H462" i="40"/>
  <c r="M462" i="40" s="1"/>
  <c r="H462" i="39"/>
  <c r="M462" i="39" s="1"/>
  <c r="H462" i="37"/>
  <c r="M462" i="37" s="1"/>
  <c r="H462" i="33"/>
  <c r="M462" i="33" s="1"/>
  <c r="H462" i="36"/>
  <c r="M462" i="36" s="1"/>
  <c r="H464" i="40"/>
  <c r="M464" i="40" s="1"/>
  <c r="H464" i="39"/>
  <c r="M464" i="39" s="1"/>
  <c r="H464" i="37"/>
  <c r="M464" i="37" s="1"/>
  <c r="H464" i="36"/>
  <c r="M464" i="36" s="1"/>
  <c r="H464" i="33"/>
  <c r="M464" i="33" s="1"/>
  <c r="H461" i="36"/>
  <c r="M461" i="36" s="1"/>
  <c r="H461" i="33"/>
  <c r="M461" i="33" s="1"/>
  <c r="H461" i="40"/>
  <c r="M461" i="40" s="1"/>
  <c r="H461" i="37"/>
  <c r="M461" i="37" s="1"/>
  <c r="H461" i="39"/>
  <c r="M461" i="39" s="1"/>
  <c r="H463" i="40"/>
  <c r="M463" i="40" s="1"/>
  <c r="H463" i="39"/>
  <c r="M463" i="39" s="1"/>
  <c r="H463" i="37"/>
  <c r="M463" i="37" s="1"/>
  <c r="H463" i="36"/>
  <c r="M463" i="36" s="1"/>
  <c r="H463" i="33"/>
  <c r="M463" i="33" s="1"/>
  <c r="H465" i="40"/>
  <c r="M465" i="40" s="1"/>
  <c r="H465" i="33"/>
  <c r="M465" i="33" s="1"/>
  <c r="H465" i="36"/>
  <c r="M465" i="36" s="1"/>
  <c r="H465" i="39"/>
  <c r="M465" i="39" s="1"/>
  <c r="H465" i="37"/>
  <c r="M465" i="37" s="1"/>
  <c r="H459" i="36"/>
  <c r="M459" i="36" s="1"/>
  <c r="H459" i="39"/>
  <c r="M459" i="39" s="1"/>
  <c r="H459" i="40"/>
  <c r="M459" i="40" s="1"/>
  <c r="H459" i="33"/>
  <c r="M459" i="33" s="1"/>
  <c r="H459" i="37"/>
  <c r="M459" i="37" s="1"/>
  <c r="H469" i="39"/>
  <c r="M469" i="39" s="1"/>
  <c r="H469" i="40"/>
  <c r="M469" i="40" s="1"/>
  <c r="H469" i="36"/>
  <c r="M469" i="36" s="1"/>
  <c r="H469" i="33"/>
  <c r="M469" i="33" s="1"/>
  <c r="H469" i="37"/>
  <c r="M469" i="37" s="1"/>
  <c r="H476" i="37"/>
  <c r="M476" i="37" s="1"/>
  <c r="H476" i="39"/>
  <c r="M476" i="39" s="1"/>
  <c r="H476" i="36"/>
  <c r="M476" i="36" s="1"/>
  <c r="H476" i="40"/>
  <c r="M476" i="40" s="1"/>
  <c r="H476" i="33"/>
  <c r="M476" i="33" s="1"/>
  <c r="H453" i="39"/>
  <c r="M453" i="39" s="1"/>
  <c r="H453" i="40"/>
  <c r="M453" i="40" s="1"/>
  <c r="H453" i="37"/>
  <c r="M453" i="37" s="1"/>
  <c r="H453" i="36"/>
  <c r="M453" i="36" s="1"/>
  <c r="H453" i="33"/>
  <c r="M453" i="33" s="1"/>
  <c r="H451" i="36"/>
  <c r="M451" i="36" s="1"/>
  <c r="H451" i="39"/>
  <c r="M451" i="39" s="1"/>
  <c r="H451" i="33"/>
  <c r="M451" i="33" s="1"/>
  <c r="H451" i="37"/>
  <c r="M451" i="37" s="1"/>
  <c r="H451" i="40"/>
  <c r="M451" i="40" s="1"/>
  <c r="H471" i="37"/>
  <c r="M471" i="37" s="1"/>
  <c r="H471" i="33"/>
  <c r="M471" i="33" s="1"/>
  <c r="H471" i="39"/>
  <c r="M471" i="39" s="1"/>
  <c r="H471" i="40"/>
  <c r="M471" i="40" s="1"/>
  <c r="H471" i="36"/>
  <c r="M471" i="36" s="1"/>
  <c r="H452" i="36"/>
  <c r="M452" i="36" s="1"/>
  <c r="H452" i="39"/>
  <c r="M452" i="39" s="1"/>
  <c r="H452" i="37"/>
  <c r="M452" i="37" s="1"/>
  <c r="H452" i="40"/>
  <c r="M452" i="40" s="1"/>
  <c r="H452" i="33"/>
  <c r="M452" i="33" s="1"/>
  <c r="H472" i="36"/>
  <c r="M472" i="36" s="1"/>
  <c r="H472" i="33"/>
  <c r="M472" i="33" s="1"/>
  <c r="H472" i="37"/>
  <c r="M472" i="37" s="1"/>
  <c r="H472" i="39"/>
  <c r="M472" i="39" s="1"/>
  <c r="H472" i="40"/>
  <c r="M472" i="40" s="1"/>
  <c r="H474" i="38"/>
  <c r="M474" i="38" s="1"/>
  <c r="H474" i="41"/>
  <c r="M474" i="41" s="1"/>
  <c r="H473" i="38"/>
  <c r="M473" i="38" s="1"/>
  <c r="H473" i="41"/>
  <c r="M473" i="41" s="1"/>
  <c r="H478" i="38"/>
  <c r="M478" i="38" s="1"/>
  <c r="H478" i="41"/>
  <c r="M478" i="41" s="1"/>
  <c r="H477" i="38"/>
  <c r="M477" i="38" s="1"/>
  <c r="H477" i="41"/>
  <c r="M477" i="41" s="1"/>
  <c r="H468" i="38"/>
  <c r="M468" i="38" s="1"/>
  <c r="H468" i="41"/>
  <c r="M468" i="41" s="1"/>
  <c r="H454" i="38"/>
  <c r="M454" i="38" s="1"/>
  <c r="H454" i="41"/>
  <c r="M454" i="41" s="1"/>
  <c r="H455" i="38"/>
  <c r="M455" i="38" s="1"/>
  <c r="H455" i="41"/>
  <c r="M455" i="41" s="1"/>
  <c r="H470" i="38"/>
  <c r="M470" i="38" s="1"/>
  <c r="H470" i="41"/>
  <c r="M470" i="41" s="1"/>
  <c r="H456" i="38"/>
  <c r="M456" i="38" s="1"/>
  <c r="H456" i="41"/>
  <c r="M456" i="41" s="1"/>
  <c r="H460" i="38"/>
  <c r="M460" i="38" s="1"/>
  <c r="H460" i="41"/>
  <c r="M460" i="41" s="1"/>
  <c r="H462" i="38"/>
  <c r="M462" i="38" s="1"/>
  <c r="H462" i="41"/>
  <c r="M462" i="41" s="1"/>
  <c r="H464" i="38"/>
  <c r="M464" i="38" s="1"/>
  <c r="H464" i="41"/>
  <c r="M464" i="41" s="1"/>
  <c r="H461" i="38"/>
  <c r="M461" i="38" s="1"/>
  <c r="H461" i="41"/>
  <c r="M461" i="41" s="1"/>
  <c r="H463" i="38"/>
  <c r="M463" i="38" s="1"/>
  <c r="H463" i="41"/>
  <c r="M463" i="41" s="1"/>
  <c r="H465" i="38"/>
  <c r="M465" i="38" s="1"/>
  <c r="H465" i="41"/>
  <c r="M465" i="41" s="1"/>
  <c r="H459" i="38"/>
  <c r="M459" i="38" s="1"/>
  <c r="H459" i="41"/>
  <c r="M459" i="41" s="1"/>
  <c r="H469" i="38"/>
  <c r="M469" i="38" s="1"/>
  <c r="H469" i="41"/>
  <c r="M469" i="41" s="1"/>
  <c r="H476" i="38"/>
  <c r="M476" i="38" s="1"/>
  <c r="H476" i="41"/>
  <c r="M476" i="41" s="1"/>
  <c r="H453" i="38"/>
  <c r="M453" i="38" s="1"/>
  <c r="H453" i="41"/>
  <c r="M453" i="41" s="1"/>
  <c r="H451" i="38"/>
  <c r="M451" i="38" s="1"/>
  <c r="H451" i="41"/>
  <c r="M451" i="41" s="1"/>
  <c r="H471" i="38"/>
  <c r="M471" i="38" s="1"/>
  <c r="H471" i="41"/>
  <c r="M471" i="41" s="1"/>
  <c r="H452" i="38"/>
  <c r="M452" i="38" s="1"/>
  <c r="H452" i="41"/>
  <c r="M452" i="41" s="1"/>
  <c r="H472" i="38"/>
  <c r="M472" i="38" s="1"/>
  <c r="H472" i="41"/>
  <c r="M472" i="41" s="1"/>
  <c r="H474" i="35"/>
  <c r="M474" i="35" s="1"/>
  <c r="H474" i="34"/>
  <c r="M474" i="34" s="1"/>
  <c r="H473" i="34"/>
  <c r="M473" i="34" s="1"/>
  <c r="H473" i="35"/>
  <c r="M473" i="35" s="1"/>
  <c r="H478" i="37"/>
  <c r="M478" i="37" s="1"/>
  <c r="H478" i="33"/>
  <c r="M478" i="33" s="1"/>
  <c r="H478" i="35"/>
  <c r="M478" i="35" s="1"/>
  <c r="H478" i="34"/>
  <c r="M478" i="34" s="1"/>
  <c r="H477" i="34"/>
  <c r="M477" i="34" s="1"/>
  <c r="H477" i="35"/>
  <c r="M477" i="35" s="1"/>
  <c r="H468" i="35"/>
  <c r="M468" i="35" s="1"/>
  <c r="H468" i="34"/>
  <c r="M468" i="34" s="1"/>
  <c r="H454" i="35"/>
  <c r="M454" i="35" s="1"/>
  <c r="H454" i="34"/>
  <c r="M454" i="34" s="1"/>
  <c r="H455" i="34"/>
  <c r="M455" i="34" s="1"/>
  <c r="H455" i="35"/>
  <c r="M455" i="35" s="1"/>
  <c r="H470" i="34"/>
  <c r="M470" i="34" s="1"/>
  <c r="H470" i="35"/>
  <c r="M470" i="35" s="1"/>
  <c r="H456" i="34"/>
  <c r="M456" i="34" s="1"/>
  <c r="H456" i="35"/>
  <c r="M456" i="35" s="1"/>
  <c r="H460" i="34"/>
  <c r="M460" i="34" s="1"/>
  <c r="H460" i="35"/>
  <c r="M460" i="35" s="1"/>
  <c r="H462" i="34"/>
  <c r="M462" i="34" s="1"/>
  <c r="H462" i="35"/>
  <c r="M462" i="35" s="1"/>
  <c r="H464" i="34"/>
  <c r="M464" i="34" s="1"/>
  <c r="H464" i="35"/>
  <c r="M464" i="35" s="1"/>
  <c r="H461" i="34"/>
  <c r="M461" i="34" s="1"/>
  <c r="H461" i="35"/>
  <c r="M461" i="35" s="1"/>
  <c r="H463" i="34"/>
  <c r="M463" i="34" s="1"/>
  <c r="H463" i="35"/>
  <c r="M463" i="35" s="1"/>
  <c r="H465" i="34"/>
  <c r="M465" i="34" s="1"/>
  <c r="H465" i="35"/>
  <c r="M465" i="35" s="1"/>
  <c r="H459" i="34"/>
  <c r="M459" i="34" s="1"/>
  <c r="H459" i="35"/>
  <c r="M459" i="35" s="1"/>
  <c r="H469" i="34"/>
  <c r="M469" i="34" s="1"/>
  <c r="H469" i="35"/>
  <c r="M469" i="35" s="1"/>
  <c r="H476" i="35"/>
  <c r="M476" i="35" s="1"/>
  <c r="H476" i="34"/>
  <c r="M476" i="34" s="1"/>
  <c r="H453" i="34"/>
  <c r="M453" i="34" s="1"/>
  <c r="H453" i="35"/>
  <c r="M453" i="35" s="1"/>
  <c r="H451" i="34"/>
  <c r="M451" i="34" s="1"/>
  <c r="H451" i="35"/>
  <c r="M451" i="35" s="1"/>
  <c r="H471" i="34"/>
  <c r="M471" i="34" s="1"/>
  <c r="H471" i="35"/>
  <c r="M471" i="35" s="1"/>
  <c r="H452" i="34"/>
  <c r="M452" i="34" s="1"/>
  <c r="H452" i="35"/>
  <c r="M452" i="35" s="1"/>
  <c r="H472" i="35"/>
  <c r="M472" i="35" s="1"/>
  <c r="H472" i="34"/>
  <c r="M472" i="34" s="1"/>
  <c r="R490" i="41"/>
  <c r="H506" i="41"/>
  <c r="J506" i="41"/>
  <c r="V509" i="41"/>
  <c r="B493" i="41" s="1"/>
  <c r="C493" i="41" s="1"/>
  <c r="A493" i="41" s="1"/>
  <c r="H493" i="41" s="1"/>
  <c r="J493" i="41" s="1"/>
  <c r="V510" i="41"/>
  <c r="B492" i="41" s="1"/>
  <c r="C492" i="41" s="1"/>
  <c r="A492" i="41" s="1"/>
  <c r="H492" i="41" s="1"/>
  <c r="J492" i="41" s="1"/>
  <c r="V499" i="41"/>
  <c r="V501" i="41"/>
  <c r="R490" i="40"/>
  <c r="H506" i="40"/>
  <c r="J506" i="40"/>
  <c r="V509" i="40"/>
  <c r="B493" i="40" s="1"/>
  <c r="C493" i="40" s="1"/>
  <c r="A493" i="40" s="1"/>
  <c r="H493" i="40" s="1"/>
  <c r="J493" i="40" s="1"/>
  <c r="V510" i="40"/>
  <c r="B492" i="40" s="1"/>
  <c r="C492" i="40" s="1"/>
  <c r="A492" i="40" s="1"/>
  <c r="H492" i="40" s="1"/>
  <c r="J492" i="40" s="1"/>
  <c r="V499" i="40"/>
  <c r="V501" i="40"/>
  <c r="V509" i="39"/>
  <c r="B493" i="39" s="1"/>
  <c r="C493" i="39" s="1"/>
  <c r="A493" i="39" s="1"/>
  <c r="H493" i="39" s="1"/>
  <c r="J493" i="39" s="1"/>
  <c r="V510" i="39"/>
  <c r="B492" i="39" s="1"/>
  <c r="C492" i="39" s="1"/>
  <c r="A492" i="39" s="1"/>
  <c r="H492" i="39" s="1"/>
  <c r="J492" i="39" s="1"/>
  <c r="R490" i="39"/>
  <c r="H506" i="39"/>
  <c r="J506" i="39"/>
  <c r="V499" i="39"/>
  <c r="V501" i="39"/>
  <c r="V509" i="38"/>
  <c r="B493" i="38" s="1"/>
  <c r="C493" i="38" s="1"/>
  <c r="A493" i="38" s="1"/>
  <c r="H493" i="38" s="1"/>
  <c r="J493" i="38" s="1"/>
  <c r="V510" i="38"/>
  <c r="B492" i="38" s="1"/>
  <c r="C492" i="38" s="1"/>
  <c r="A492" i="38" s="1"/>
  <c r="H492" i="38" s="1"/>
  <c r="J492" i="38" s="1"/>
  <c r="V499" i="38"/>
  <c r="V501" i="38"/>
  <c r="R490" i="38"/>
  <c r="H506" i="38"/>
  <c r="J506" i="38"/>
  <c r="H506" i="37"/>
  <c r="J506" i="37"/>
  <c r="V509" i="35"/>
  <c r="B493" i="35" s="1"/>
  <c r="C493" i="35" s="1"/>
  <c r="A493" i="35" s="1"/>
  <c r="H493" i="35" s="1"/>
  <c r="J493" i="35" s="1"/>
  <c r="V510" i="35"/>
  <c r="B492" i="35" s="1"/>
  <c r="C492" i="35" s="1"/>
  <c r="A492" i="35" s="1"/>
  <c r="H492" i="35" s="1"/>
  <c r="J492" i="35" s="1"/>
  <c r="V499" i="35"/>
  <c r="V501" i="35"/>
  <c r="R490" i="35"/>
  <c r="H506" i="35"/>
  <c r="J506" i="35"/>
  <c r="R490" i="34"/>
  <c r="H506" i="34"/>
  <c r="J506" i="34"/>
  <c r="V499" i="34"/>
  <c r="V501" i="34"/>
  <c r="V509" i="34"/>
  <c r="B493" i="34" s="1"/>
  <c r="C493" i="34" s="1"/>
  <c r="A493" i="34" s="1"/>
  <c r="H493" i="34" s="1"/>
  <c r="J493" i="34" s="1"/>
  <c r="V510" i="34"/>
  <c r="B492" i="34" s="1"/>
  <c r="C492" i="34" s="1"/>
  <c r="A492" i="34" s="1"/>
  <c r="H492" i="34" s="1"/>
  <c r="J492" i="34" s="1"/>
  <c r="J506" i="33"/>
  <c r="R490" i="33"/>
  <c r="H506" i="33"/>
  <c r="V510" i="33"/>
  <c r="B492" i="33" s="1"/>
  <c r="C492" i="33" s="1"/>
  <c r="A492" i="33" s="1"/>
  <c r="H492" i="33" s="1"/>
  <c r="J492" i="33" s="1"/>
  <c r="V509" i="33"/>
  <c r="B493" i="33" s="1"/>
  <c r="C493" i="33" s="1"/>
  <c r="A493" i="33" s="1"/>
  <c r="H493" i="33" s="1"/>
  <c r="J493" i="33" s="1"/>
  <c r="V499" i="33"/>
  <c r="V501" i="33"/>
  <c r="H92" i="9"/>
  <c r="M92" i="9" s="1"/>
  <c r="V510" i="37"/>
  <c r="B492" i="37" s="1"/>
  <c r="C492" i="37" s="1"/>
  <c r="A492" i="37" s="1"/>
  <c r="H492" i="37" s="1"/>
  <c r="J492" i="37" s="1"/>
  <c r="V509" i="37"/>
  <c r="B493" i="37" s="1"/>
  <c r="C493" i="37" s="1"/>
  <c r="V501" i="37"/>
  <c r="V499" i="37"/>
  <c r="H16" i="9"/>
  <c r="M16" i="9" s="1"/>
  <c r="H17" i="9"/>
  <c r="M17" i="9" s="1"/>
  <c r="R490" i="37"/>
  <c r="J542" i="41"/>
  <c r="G542" i="41" s="1"/>
  <c r="J543" i="41"/>
  <c r="G543" i="41" s="1"/>
  <c r="J544" i="41"/>
  <c r="G544" i="41" s="1"/>
  <c r="I541" i="41"/>
  <c r="I542" i="41"/>
  <c r="I543" i="41"/>
  <c r="I544" i="41"/>
  <c r="AB567" i="41"/>
  <c r="I541" i="40"/>
  <c r="J542" i="40"/>
  <c r="G542" i="40" s="1"/>
  <c r="I542" i="40" s="1"/>
  <c r="J543" i="40"/>
  <c r="G543" i="40" s="1"/>
  <c r="I543" i="40" s="1"/>
  <c r="J544" i="40"/>
  <c r="G544" i="40" s="1"/>
  <c r="I544" i="40" s="1"/>
  <c r="AB567" i="40"/>
  <c r="I541" i="39"/>
  <c r="J542" i="39"/>
  <c r="G542" i="39" s="1"/>
  <c r="I542" i="39" s="1"/>
  <c r="J543" i="39"/>
  <c r="G543" i="39" s="1"/>
  <c r="I543" i="39" s="1"/>
  <c r="J544" i="39"/>
  <c r="G544" i="39" s="1"/>
  <c r="I544" i="39" s="1"/>
  <c r="AB567" i="39"/>
  <c r="J542" i="38"/>
  <c r="G542" i="38" s="1"/>
  <c r="I542" i="38" s="1"/>
  <c r="J543" i="38"/>
  <c r="G543" i="38" s="1"/>
  <c r="I543" i="38" s="1"/>
  <c r="J544" i="38"/>
  <c r="G544" i="38" s="1"/>
  <c r="I541" i="38"/>
  <c r="I544" i="38"/>
  <c r="AB567" i="38"/>
  <c r="I541" i="37"/>
  <c r="J542" i="37"/>
  <c r="G542" i="37" s="1"/>
  <c r="I542" i="37" s="1"/>
  <c r="J543" i="37"/>
  <c r="G543" i="37" s="1"/>
  <c r="I543" i="37" s="1"/>
  <c r="J544" i="37"/>
  <c r="G544" i="37" s="1"/>
  <c r="I544" i="37" s="1"/>
  <c r="AB567" i="37"/>
  <c r="AB567" i="36"/>
  <c r="J542" i="35"/>
  <c r="G542" i="35" s="1"/>
  <c r="I542" i="35" s="1"/>
  <c r="J543" i="35"/>
  <c r="G543" i="35" s="1"/>
  <c r="I543" i="35" s="1"/>
  <c r="J544" i="35"/>
  <c r="G544" i="35" s="1"/>
  <c r="I544" i="35" s="1"/>
  <c r="I541" i="35"/>
  <c r="AB567" i="35"/>
  <c r="I541" i="34"/>
  <c r="J542" i="34"/>
  <c r="G542" i="34" s="1"/>
  <c r="I542" i="34" s="1"/>
  <c r="J543" i="34"/>
  <c r="G543" i="34" s="1"/>
  <c r="I543" i="34" s="1"/>
  <c r="J544" i="34"/>
  <c r="G544" i="34" s="1"/>
  <c r="I544" i="34" s="1"/>
  <c r="AB567" i="34"/>
  <c r="J544" i="33"/>
  <c r="G544" i="33" s="1"/>
  <c r="I544" i="33" s="1"/>
  <c r="J542" i="33"/>
  <c r="G542" i="33" s="1"/>
  <c r="I542" i="33" s="1"/>
  <c r="J543" i="33"/>
  <c r="G543" i="33" s="1"/>
  <c r="I543" i="33" s="1"/>
  <c r="I541" i="33"/>
  <c r="AB567" i="33"/>
  <c r="F848" i="13"/>
  <c r="G916" i="13"/>
  <c r="F916" i="13" s="1"/>
  <c r="F844" i="13"/>
  <c r="F846" i="13"/>
  <c r="F1177" i="13"/>
  <c r="F903" i="13"/>
  <c r="H81" i="9"/>
  <c r="M81" i="9" s="1"/>
  <c r="B81" i="9"/>
  <c r="B187" i="9"/>
  <c r="H159" i="9"/>
  <c r="M159" i="9" s="1"/>
  <c r="H187" i="9"/>
  <c r="M187" i="9" s="1"/>
  <c r="B159" i="9"/>
  <c r="D343" i="9"/>
  <c r="A343" i="9"/>
  <c r="D256" i="9"/>
  <c r="K256" i="9" s="1"/>
  <c r="D257" i="9"/>
  <c r="D258" i="9"/>
  <c r="D259" i="9"/>
  <c r="D260" i="9"/>
  <c r="D261" i="9"/>
  <c r="D262" i="9"/>
  <c r="D263" i="9"/>
  <c r="D264" i="9"/>
  <c r="D265" i="9"/>
  <c r="D266" i="9"/>
  <c r="D255" i="9"/>
  <c r="A263" i="9"/>
  <c r="A262" i="9"/>
  <c r="A261" i="9"/>
  <c r="A260" i="9"/>
  <c r="A259" i="9"/>
  <c r="A258" i="9"/>
  <c r="A257" i="9"/>
  <c r="J256" i="9"/>
  <c r="A256" i="9"/>
  <c r="A255" i="9"/>
  <c r="D213" i="9"/>
  <c r="K213" i="9" s="1"/>
  <c r="D214" i="9"/>
  <c r="D215" i="9"/>
  <c r="D216" i="9"/>
  <c r="D217" i="9"/>
  <c r="D218" i="9"/>
  <c r="D219" i="9"/>
  <c r="D220" i="9"/>
  <c r="D221" i="9"/>
  <c r="D212" i="9"/>
  <c r="J212" i="9" s="1"/>
  <c r="A220" i="9"/>
  <c r="A219" i="9"/>
  <c r="A218" i="9"/>
  <c r="A217" i="9"/>
  <c r="A216" i="9"/>
  <c r="A215" i="9"/>
  <c r="A214" i="9"/>
  <c r="A213" i="9"/>
  <c r="A212" i="9"/>
  <c r="K185" i="9"/>
  <c r="D192" i="9"/>
  <c r="D193" i="9"/>
  <c r="D194" i="9"/>
  <c r="D195" i="9"/>
  <c r="D184" i="9"/>
  <c r="K184" i="9" s="1"/>
  <c r="A192" i="9"/>
  <c r="A191" i="9"/>
  <c r="A190" i="9"/>
  <c r="A189" i="9"/>
  <c r="A188" i="9"/>
  <c r="A186" i="9"/>
  <c r="A185" i="9"/>
  <c r="A184" i="9"/>
  <c r="J157" i="9"/>
  <c r="D156" i="9"/>
  <c r="K156" i="9" s="1"/>
  <c r="A164" i="9"/>
  <c r="A163" i="9"/>
  <c r="A162" i="9"/>
  <c r="A161" i="9"/>
  <c r="A160" i="9"/>
  <c r="A158" i="9"/>
  <c r="K157" i="9"/>
  <c r="A157" i="9"/>
  <c r="A156" i="9"/>
  <c r="K79" i="9"/>
  <c r="D82" i="9"/>
  <c r="D83" i="9"/>
  <c r="D84" i="9"/>
  <c r="D85" i="9"/>
  <c r="D86" i="9"/>
  <c r="D87" i="9"/>
  <c r="D78" i="9"/>
  <c r="K78" i="9" s="1"/>
  <c r="A86" i="9"/>
  <c r="A85" i="9"/>
  <c r="A84" i="9"/>
  <c r="A83" i="9"/>
  <c r="A82" i="9"/>
  <c r="A80" i="9"/>
  <c r="A79" i="9"/>
  <c r="A78" i="9"/>
  <c r="D51" i="9"/>
  <c r="A51" i="9"/>
  <c r="D50" i="9"/>
  <c r="K212" i="9" l="1"/>
  <c r="J213" i="9"/>
  <c r="J542" i="36"/>
  <c r="G542" i="36" s="1"/>
  <c r="I542" i="36" s="1"/>
  <c r="J543" i="36"/>
  <c r="G543" i="36" s="1"/>
  <c r="J544" i="36"/>
  <c r="G544" i="36" s="1"/>
  <c r="I541" i="36"/>
  <c r="I543" i="36"/>
  <c r="I544" i="36"/>
  <c r="V509" i="36"/>
  <c r="B493" i="36" s="1"/>
  <c r="C493" i="36" s="1"/>
  <c r="A493" i="36" s="1"/>
  <c r="H493" i="36" s="1"/>
  <c r="J493" i="36" s="1"/>
  <c r="V510" i="36"/>
  <c r="B492" i="36" s="1"/>
  <c r="C492" i="36" s="1"/>
  <c r="V499" i="36"/>
  <c r="V501" i="36"/>
  <c r="R490" i="36"/>
  <c r="H506" i="36"/>
  <c r="J506" i="36"/>
  <c r="A493" i="37"/>
  <c r="H493" i="37" s="1"/>
  <c r="J493" i="37" s="1"/>
  <c r="H441" i="41"/>
  <c r="M441" i="41" s="1"/>
  <c r="R489" i="41"/>
  <c r="I506" i="41"/>
  <c r="M506" i="41" s="1"/>
  <c r="E506" i="41"/>
  <c r="AG497" i="41"/>
  <c r="AG500" i="41" s="1"/>
  <c r="V503" i="41"/>
  <c r="H441" i="40"/>
  <c r="M441" i="40" s="1"/>
  <c r="M485" i="40" s="1"/>
  <c r="R489" i="40"/>
  <c r="E506" i="40"/>
  <c r="I506" i="40"/>
  <c r="M506" i="40" s="1"/>
  <c r="V503" i="40"/>
  <c r="AG497" i="40"/>
  <c r="AG500" i="40" s="1"/>
  <c r="H441" i="39"/>
  <c r="M441" i="39" s="1"/>
  <c r="M485" i="39" s="1"/>
  <c r="R489" i="39"/>
  <c r="E506" i="39"/>
  <c r="I506" i="39"/>
  <c r="M506" i="39" s="1"/>
  <c r="V503" i="39"/>
  <c r="V507" i="39" s="1"/>
  <c r="AG497" i="39"/>
  <c r="AG500" i="39" s="1"/>
  <c r="AA499" i="39"/>
  <c r="AA502" i="39" s="1"/>
  <c r="H441" i="38"/>
  <c r="M441" i="38" s="1"/>
  <c r="R489" i="38"/>
  <c r="I506" i="38"/>
  <c r="M506" i="38" s="1"/>
  <c r="E506" i="38"/>
  <c r="AG497" i="38"/>
  <c r="AG500" i="38" s="1"/>
  <c r="V503" i="38"/>
  <c r="I506" i="37"/>
  <c r="M506" i="37" s="1"/>
  <c r="E506" i="37"/>
  <c r="R489" i="37"/>
  <c r="H441" i="37"/>
  <c r="M441" i="37" s="1"/>
  <c r="H441" i="35"/>
  <c r="M441" i="35" s="1"/>
  <c r="R489" i="35"/>
  <c r="E506" i="35"/>
  <c r="I506" i="35"/>
  <c r="M506" i="35" s="1"/>
  <c r="AG497" i="35"/>
  <c r="AG500" i="35" s="1"/>
  <c r="V503" i="35"/>
  <c r="H441" i="34"/>
  <c r="M441" i="34" s="1"/>
  <c r="M485" i="34" s="1"/>
  <c r="R489" i="34"/>
  <c r="I506" i="34"/>
  <c r="M506" i="34" s="1"/>
  <c r="E506" i="34"/>
  <c r="AG497" i="34"/>
  <c r="AG500" i="34" s="1"/>
  <c r="V503" i="34"/>
  <c r="H441" i="33"/>
  <c r="M441" i="33" s="1"/>
  <c r="R489" i="33"/>
  <c r="I506" i="33"/>
  <c r="M506" i="33" s="1"/>
  <c r="E506" i="33"/>
  <c r="AG497" i="33"/>
  <c r="AG500" i="33" s="1"/>
  <c r="V503" i="33"/>
  <c r="AG497" i="37"/>
  <c r="AG500" i="37" s="1"/>
  <c r="V503" i="37"/>
  <c r="V507" i="37" s="1"/>
  <c r="E567" i="41"/>
  <c r="Q567" i="41"/>
  <c r="V567" i="41"/>
  <c r="M485" i="41"/>
  <c r="E567" i="40"/>
  <c r="Q567" i="40"/>
  <c r="V567" i="40"/>
  <c r="E567" i="39"/>
  <c r="V567" i="39"/>
  <c r="Q567" i="39"/>
  <c r="E567" i="38"/>
  <c r="V567" i="38"/>
  <c r="Q567" i="38"/>
  <c r="M485" i="38"/>
  <c r="E567" i="37"/>
  <c r="Q567" i="37"/>
  <c r="V567" i="37"/>
  <c r="M485" i="37"/>
  <c r="V567" i="36"/>
  <c r="E567" i="35"/>
  <c r="Q567" i="35"/>
  <c r="V567" i="35"/>
  <c r="M485" i="35"/>
  <c r="E567" i="34"/>
  <c r="V567" i="34"/>
  <c r="E567" i="33"/>
  <c r="V567" i="33"/>
  <c r="M485" i="33"/>
  <c r="J184" i="9"/>
  <c r="J185" i="9"/>
  <c r="J78" i="9"/>
  <c r="J156" i="9"/>
  <c r="J79" i="9"/>
  <c r="R489" i="36" l="1"/>
  <c r="H441" i="36"/>
  <c r="M441" i="36" s="1"/>
  <c r="M485" i="36" s="1"/>
  <c r="H508" i="39"/>
  <c r="A492" i="36"/>
  <c r="H492" i="36" s="1"/>
  <c r="J492" i="36" s="1"/>
  <c r="Q567" i="36"/>
  <c r="AG497" i="36"/>
  <c r="AG500" i="36" s="1"/>
  <c r="V503" i="36"/>
  <c r="E506" i="36"/>
  <c r="I506" i="36"/>
  <c r="M506" i="36" s="1"/>
  <c r="E567" i="36"/>
  <c r="V507" i="40"/>
  <c r="B496" i="40" s="1"/>
  <c r="C496" i="40" s="1"/>
  <c r="H504" i="40" s="1"/>
  <c r="AA499" i="40"/>
  <c r="AA502" i="40" s="1"/>
  <c r="H508" i="40" s="1"/>
  <c r="V507" i="33"/>
  <c r="AA499" i="33"/>
  <c r="AA502" i="33" s="1"/>
  <c r="H508" i="33" s="1"/>
  <c r="V507" i="41"/>
  <c r="AA499" i="41"/>
  <c r="AA502" i="41" s="1"/>
  <c r="H508" i="41" s="1"/>
  <c r="V513" i="39"/>
  <c r="B495" i="39" s="1"/>
  <c r="C495" i="39" s="1"/>
  <c r="X567" i="39" s="1"/>
  <c r="B496" i="39"/>
  <c r="C496" i="39" s="1"/>
  <c r="H504" i="39" s="1"/>
  <c r="M508" i="39"/>
  <c r="J508" i="39"/>
  <c r="V507" i="38"/>
  <c r="AA499" i="38"/>
  <c r="AA502" i="38" s="1"/>
  <c r="H508" i="38" s="1"/>
  <c r="V507" i="35"/>
  <c r="AA499" i="35"/>
  <c r="AA502" i="35" s="1"/>
  <c r="H508" i="35" s="1"/>
  <c r="AA499" i="34"/>
  <c r="AA502" i="34" s="1"/>
  <c r="H508" i="34" s="1"/>
  <c r="V507" i="34"/>
  <c r="AA499" i="37"/>
  <c r="AA502" i="37" s="1"/>
  <c r="H508" i="37" s="1"/>
  <c r="M487" i="41"/>
  <c r="B567" i="41"/>
  <c r="J485" i="41"/>
  <c r="S567" i="39"/>
  <c r="M487" i="39"/>
  <c r="B567" i="39"/>
  <c r="J485" i="39"/>
  <c r="S567" i="41"/>
  <c r="J485" i="40"/>
  <c r="B567" i="40"/>
  <c r="M487" i="40"/>
  <c r="S567" i="40"/>
  <c r="J485" i="38"/>
  <c r="B567" i="38"/>
  <c r="M487" i="38"/>
  <c r="J485" i="37"/>
  <c r="J487" i="37" s="1"/>
  <c r="M487" i="37"/>
  <c r="B567" i="37"/>
  <c r="B567" i="35"/>
  <c r="J485" i="35"/>
  <c r="M487" i="35"/>
  <c r="S567" i="35"/>
  <c r="M487" i="34"/>
  <c r="J485" i="34"/>
  <c r="B567" i="34"/>
  <c r="J485" i="33"/>
  <c r="B567" i="33"/>
  <c r="M487" i="33"/>
  <c r="V513" i="40" l="1"/>
  <c r="B495" i="40" s="1"/>
  <c r="C495" i="40" s="1"/>
  <c r="J485" i="36"/>
  <c r="J487" i="36" s="1"/>
  <c r="B567" i="36"/>
  <c r="M487" i="36"/>
  <c r="A496" i="40"/>
  <c r="H496" i="40" s="1"/>
  <c r="J496" i="40" s="1"/>
  <c r="N495" i="40"/>
  <c r="A496" i="39"/>
  <c r="H496" i="39" s="1"/>
  <c r="J496" i="39" s="1"/>
  <c r="N495" i="39"/>
  <c r="V507" i="36"/>
  <c r="AA499" i="36"/>
  <c r="AA502" i="36" s="1"/>
  <c r="H508" i="36" s="1"/>
  <c r="V513" i="33"/>
  <c r="B495" i="33" s="1"/>
  <c r="C495" i="33" s="1"/>
  <c r="B496" i="33"/>
  <c r="C496" i="33" s="1"/>
  <c r="H504" i="33" s="1"/>
  <c r="M508" i="40"/>
  <c r="J508" i="40"/>
  <c r="J508" i="33"/>
  <c r="M508" i="33"/>
  <c r="V513" i="41"/>
  <c r="B495" i="41" s="1"/>
  <c r="C495" i="41" s="1"/>
  <c r="B496" i="41"/>
  <c r="C496" i="41" s="1"/>
  <c r="H504" i="41" s="1"/>
  <c r="J508" i="41"/>
  <c r="M508" i="41"/>
  <c r="A495" i="39"/>
  <c r="H495" i="39" s="1"/>
  <c r="J504" i="39"/>
  <c r="B496" i="38"/>
  <c r="C496" i="38" s="1"/>
  <c r="H504" i="38" s="1"/>
  <c r="V513" i="38"/>
  <c r="B495" i="38" s="1"/>
  <c r="C495" i="38" s="1"/>
  <c r="X567" i="38" s="1"/>
  <c r="J508" i="38"/>
  <c r="M508" i="38"/>
  <c r="V513" i="35"/>
  <c r="B495" i="35" s="1"/>
  <c r="C495" i="35" s="1"/>
  <c r="B496" i="35"/>
  <c r="C496" i="35" s="1"/>
  <c r="H504" i="35" s="1"/>
  <c r="J508" i="35"/>
  <c r="M508" i="35"/>
  <c r="M508" i="34"/>
  <c r="J508" i="34"/>
  <c r="B496" i="34"/>
  <c r="C496" i="34" s="1"/>
  <c r="H504" i="34" s="1"/>
  <c r="V513" i="34"/>
  <c r="B495" i="34" s="1"/>
  <c r="C495" i="34" s="1"/>
  <c r="V513" i="37"/>
  <c r="B495" i="37" s="1"/>
  <c r="C495" i="37" s="1"/>
  <c r="B496" i="37"/>
  <c r="C496" i="37" s="1"/>
  <c r="H504" i="37" s="1"/>
  <c r="J508" i="37"/>
  <c r="M508" i="37"/>
  <c r="J487" i="41"/>
  <c r="J487" i="39"/>
  <c r="J487" i="40"/>
  <c r="J487" i="38"/>
  <c r="S567" i="38"/>
  <c r="S567" i="36"/>
  <c r="J487" i="35"/>
  <c r="J487" i="34"/>
  <c r="J487" i="33"/>
  <c r="A495" i="40" l="1"/>
  <c r="H495" i="40" s="1"/>
  <c r="J504" i="40"/>
  <c r="X567" i="40"/>
  <c r="A496" i="41"/>
  <c r="H496" i="41" s="1"/>
  <c r="J496" i="41" s="1"/>
  <c r="N495" i="41"/>
  <c r="A496" i="38"/>
  <c r="H496" i="38" s="1"/>
  <c r="J496" i="38" s="1"/>
  <c r="N495" i="38"/>
  <c r="V513" i="36"/>
  <c r="B495" i="36" s="1"/>
  <c r="C495" i="36" s="1"/>
  <c r="B496" i="36"/>
  <c r="C496" i="36" s="1"/>
  <c r="H504" i="36" s="1"/>
  <c r="J508" i="36"/>
  <c r="M508" i="36"/>
  <c r="A496" i="35"/>
  <c r="H496" i="35" s="1"/>
  <c r="J496" i="35" s="1"/>
  <c r="N495" i="35"/>
  <c r="A496" i="34"/>
  <c r="H496" i="34" s="1"/>
  <c r="J496" i="34" s="1"/>
  <c r="N495" i="34"/>
  <c r="V525" i="34" s="1"/>
  <c r="N495" i="33"/>
  <c r="A496" i="33"/>
  <c r="H496" i="33" s="1"/>
  <c r="J496" i="33" s="1"/>
  <c r="A495" i="33"/>
  <c r="H495" i="33" s="1"/>
  <c r="J504" i="33"/>
  <c r="A496" i="37"/>
  <c r="H496" i="37" s="1"/>
  <c r="J496" i="37" s="1"/>
  <c r="N495" i="37"/>
  <c r="X567" i="37"/>
  <c r="V525" i="39"/>
  <c r="V527" i="39"/>
  <c r="V526" i="39"/>
  <c r="X567" i="41"/>
  <c r="A495" i="41"/>
  <c r="H495" i="41" s="1"/>
  <c r="J504" i="41"/>
  <c r="M504" i="40"/>
  <c r="F567" i="40"/>
  <c r="V525" i="40"/>
  <c r="V526" i="40"/>
  <c r="V527" i="40"/>
  <c r="J495" i="40"/>
  <c r="J501" i="40" s="1"/>
  <c r="H501" i="40"/>
  <c r="J495" i="39"/>
  <c r="J501" i="39" s="1"/>
  <c r="H501" i="39"/>
  <c r="C567" i="39" s="1"/>
  <c r="M504" i="39"/>
  <c r="F567" i="39"/>
  <c r="A495" i="38"/>
  <c r="H495" i="38" s="1"/>
  <c r="J504" i="38"/>
  <c r="X567" i="35"/>
  <c r="A495" i="35"/>
  <c r="H495" i="35" s="1"/>
  <c r="J504" i="35"/>
  <c r="A495" i="34"/>
  <c r="H495" i="34" s="1"/>
  <c r="J504" i="34"/>
  <c r="A495" i="37"/>
  <c r="H495" i="37" s="1"/>
  <c r="J504" i="37"/>
  <c r="S567" i="37"/>
  <c r="V525" i="38"/>
  <c r="V527" i="38"/>
  <c r="V526" i="38"/>
  <c r="A500" i="9"/>
  <c r="D314" i="9"/>
  <c r="D315" i="9"/>
  <c r="A315" i="9"/>
  <c r="D299" i="9"/>
  <c r="D300" i="9"/>
  <c r="D301" i="9"/>
  <c r="A300" i="9"/>
  <c r="D283" i="9"/>
  <c r="K283" i="9" s="1"/>
  <c r="D284" i="9"/>
  <c r="D285" i="9"/>
  <c r="D286" i="9"/>
  <c r="A284" i="9"/>
  <c r="G498" i="9"/>
  <c r="D223" i="9"/>
  <c r="D224" i="9"/>
  <c r="D225" i="9"/>
  <c r="D226" i="9"/>
  <c r="D227" i="9"/>
  <c r="D228" i="9"/>
  <c r="D229" i="9"/>
  <c r="D230" i="9"/>
  <c r="D231" i="9"/>
  <c r="A229" i="9"/>
  <c r="A228" i="9"/>
  <c r="D267" i="9"/>
  <c r="D268" i="9"/>
  <c r="D269" i="9"/>
  <c r="D270" i="9"/>
  <c r="D271" i="9"/>
  <c r="D272" i="9"/>
  <c r="D273" i="9"/>
  <c r="D274" i="9"/>
  <c r="D275" i="9"/>
  <c r="A272" i="9"/>
  <c r="A271" i="9"/>
  <c r="M515" i="9"/>
  <c r="F516" i="9"/>
  <c r="H515" i="9"/>
  <c r="I514" i="9"/>
  <c r="I509" i="9"/>
  <c r="I508" i="9"/>
  <c r="I507" i="9"/>
  <c r="H507" i="9"/>
  <c r="I505" i="9"/>
  <c r="I504" i="9"/>
  <c r="G504" i="9"/>
  <c r="I501" i="9"/>
  <c r="G500" i="9"/>
  <c r="G499" i="9"/>
  <c r="G497" i="9"/>
  <c r="G494" i="9"/>
  <c r="G492" i="9"/>
  <c r="AA536" i="9"/>
  <c r="AA526" i="9"/>
  <c r="AF515" i="9" a="1"/>
  <c r="AF515" i="9" s="1"/>
  <c r="AG515" i="9" s="1"/>
  <c r="AA513" i="9"/>
  <c r="AA516" i="9" s="1"/>
  <c r="V522" i="9"/>
  <c r="V43" i="30" s="1"/>
  <c r="B498" i="9"/>
  <c r="C498" i="9" s="1"/>
  <c r="A498" i="9" s="1"/>
  <c r="C21" i="30" s="1"/>
  <c r="V495" i="9"/>
  <c r="D427" i="9"/>
  <c r="K427" i="9" s="1"/>
  <c r="D428" i="9"/>
  <c r="K428" i="9" s="1"/>
  <c r="D426" i="9"/>
  <c r="K426" i="9" s="1"/>
  <c r="A428" i="9"/>
  <c r="A427" i="9"/>
  <c r="A426" i="9"/>
  <c r="P425" i="9"/>
  <c r="Z425" i="9" s="1"/>
  <c r="M425" i="9"/>
  <c r="A425" i="9"/>
  <c r="D316" i="9"/>
  <c r="D317" i="9"/>
  <c r="A314" i="9"/>
  <c r="A299" i="9"/>
  <c r="A283" i="9"/>
  <c r="V526" i="34" l="1"/>
  <c r="V527" i="34"/>
  <c r="V525" i="33"/>
  <c r="V526" i="33"/>
  <c r="V527" i="33"/>
  <c r="N495" i="36"/>
  <c r="V527" i="36" s="1"/>
  <c r="A496" i="36"/>
  <c r="H496" i="36" s="1"/>
  <c r="J496" i="36" s="1"/>
  <c r="X567" i="36"/>
  <c r="A495" i="36"/>
  <c r="H495" i="36" s="1"/>
  <c r="J495" i="36" s="1"/>
  <c r="J501" i="36" s="1"/>
  <c r="J504" i="36"/>
  <c r="J495" i="33"/>
  <c r="J501" i="33" s="1"/>
  <c r="H501" i="33"/>
  <c r="M504" i="33"/>
  <c r="F567" i="33"/>
  <c r="J495" i="41"/>
  <c r="J501" i="41" s="1"/>
  <c r="H501" i="41"/>
  <c r="V527" i="41"/>
  <c r="V525" i="41"/>
  <c r="V526" i="41"/>
  <c r="F567" i="41"/>
  <c r="M504" i="41"/>
  <c r="H514" i="40"/>
  <c r="M514" i="40" s="1"/>
  <c r="M501" i="40"/>
  <c r="C567" i="40"/>
  <c r="M501" i="39"/>
  <c r="H514" i="39"/>
  <c r="M514" i="39" s="1"/>
  <c r="J495" i="38"/>
  <c r="J501" i="38" s="1"/>
  <c r="H501" i="38"/>
  <c r="C567" i="38" s="1"/>
  <c r="M504" i="38"/>
  <c r="F567" i="38"/>
  <c r="J495" i="35"/>
  <c r="J501" i="35" s="1"/>
  <c r="H501" i="35"/>
  <c r="V527" i="35"/>
  <c r="V525" i="35"/>
  <c r="V526" i="35"/>
  <c r="F567" i="35"/>
  <c r="M504" i="35"/>
  <c r="J495" i="34"/>
  <c r="J501" i="34" s="1"/>
  <c r="H501" i="34"/>
  <c r="M504" i="34"/>
  <c r="F567" i="34"/>
  <c r="J495" i="37"/>
  <c r="J501" i="37" s="1"/>
  <c r="H501" i="37"/>
  <c r="C567" i="37" s="1"/>
  <c r="V525" i="37"/>
  <c r="V526" i="37"/>
  <c r="V527" i="37"/>
  <c r="M504" i="37"/>
  <c r="F567" i="37"/>
  <c r="J507" i="9"/>
  <c r="H30" i="30"/>
  <c r="B497" i="9"/>
  <c r="C497" i="9" s="1"/>
  <c r="A497" i="9" s="1"/>
  <c r="C20" i="30" s="1"/>
  <c r="V38" i="30"/>
  <c r="H498" i="9"/>
  <c r="J498" i="9" s="1"/>
  <c r="K314" i="9"/>
  <c r="J314" i="9"/>
  <c r="J299" i="9"/>
  <c r="K299" i="9"/>
  <c r="AF514" i="9" a="1"/>
  <c r="AF514" i="9" s="1"/>
  <c r="AG514" i="9" s="1"/>
  <c r="H500" i="9"/>
  <c r="M507" i="9"/>
  <c r="M30" i="30" s="1"/>
  <c r="J428" i="9"/>
  <c r="J427" i="9"/>
  <c r="J426" i="9"/>
  <c r="R425" i="9"/>
  <c r="AD425" i="9"/>
  <c r="V425" i="9"/>
  <c r="J283" i="9"/>
  <c r="D48" i="9"/>
  <c r="K48" i="9" s="1"/>
  <c r="A48" i="9"/>
  <c r="D6" i="9"/>
  <c r="K6" i="9" s="1"/>
  <c r="A6" i="9"/>
  <c r="D313" i="9"/>
  <c r="K313" i="9" s="1"/>
  <c r="A313" i="9"/>
  <c r="D298" i="9"/>
  <c r="K298" i="9" s="1"/>
  <c r="A298" i="9"/>
  <c r="D282" i="9"/>
  <c r="K282" i="9" s="1"/>
  <c r="A282" i="9"/>
  <c r="D139" i="9"/>
  <c r="J139" i="9" s="1"/>
  <c r="D140" i="9"/>
  <c r="D141" i="9"/>
  <c r="A139" i="9"/>
  <c r="D123" i="9"/>
  <c r="K123" i="9" s="1"/>
  <c r="D124" i="9"/>
  <c r="A123" i="9"/>
  <c r="D107" i="9"/>
  <c r="K107" i="9" s="1"/>
  <c r="D108" i="9"/>
  <c r="A107" i="9"/>
  <c r="V526" i="36" l="1"/>
  <c r="V525" i="36"/>
  <c r="H501" i="36"/>
  <c r="C567" i="36" s="1"/>
  <c r="M504" i="36"/>
  <c r="F567" i="36"/>
  <c r="H514" i="33"/>
  <c r="M514" i="33" s="1"/>
  <c r="M501" i="33"/>
  <c r="C567" i="33"/>
  <c r="C567" i="41"/>
  <c r="H514" i="41"/>
  <c r="M514" i="41" s="1"/>
  <c r="M501" i="41"/>
  <c r="M501" i="38"/>
  <c r="H514" i="38"/>
  <c r="M514" i="38" s="1"/>
  <c r="M501" i="36"/>
  <c r="M501" i="35"/>
  <c r="H514" i="35"/>
  <c r="M514" i="35" s="1"/>
  <c r="C567" i="35"/>
  <c r="C567" i="34"/>
  <c r="H514" i="34"/>
  <c r="M514" i="34" s="1"/>
  <c r="M501" i="34"/>
  <c r="M501" i="37"/>
  <c r="H514" i="37"/>
  <c r="M514" i="37" s="1"/>
  <c r="H497" i="9"/>
  <c r="J497" i="9" s="1"/>
  <c r="K139" i="9"/>
  <c r="J48" i="9"/>
  <c r="J6" i="9"/>
  <c r="J313" i="9"/>
  <c r="J298" i="9"/>
  <c r="J282" i="9"/>
  <c r="J123" i="9"/>
  <c r="J107" i="9"/>
  <c r="B1" i="9"/>
  <c r="H514" i="36" l="1"/>
  <c r="M514" i="36" s="1"/>
  <c r="H20" i="30"/>
  <c r="V17" i="30"/>
  <c r="V58" i="16"/>
  <c r="K574" i="9"/>
  <c r="K577" i="9" s="1"/>
  <c r="B20" i="30" l="1"/>
  <c r="Q38" i="30" l="1"/>
  <c r="Q39" i="30"/>
  <c r="B21" i="30"/>
  <c r="H21" i="30" s="1"/>
  <c r="J21" i="30" s="1"/>
  <c r="E8" i="42"/>
  <c r="N297" i="9"/>
  <c r="D302" i="9"/>
  <c r="D303" i="9"/>
  <c r="D304" i="9"/>
  <c r="D305" i="9"/>
  <c r="D306" i="9"/>
  <c r="D307" i="9"/>
  <c r="D308" i="9"/>
  <c r="A308" i="9"/>
  <c r="E10" i="42" l="1" a="1"/>
  <c r="E10" i="42" s="1"/>
  <c r="E9" i="42" a="1"/>
  <c r="E9" i="42" s="1"/>
  <c r="T58" i="16"/>
  <c r="Y58" i="16" s="1"/>
  <c r="K486" i="41" l="1"/>
  <c r="L486" i="41" s="1"/>
  <c r="K486" i="40"/>
  <c r="L486" i="40" s="1"/>
  <c r="K486" i="39"/>
  <c r="L486" i="39" s="1"/>
  <c r="K486" i="38"/>
  <c r="L486" i="38" s="1"/>
  <c r="K486" i="37"/>
  <c r="L486" i="37" s="1"/>
  <c r="K486" i="36"/>
  <c r="L486" i="36" s="1"/>
  <c r="K486" i="35"/>
  <c r="L486" i="35" s="1"/>
  <c r="K486" i="34"/>
  <c r="L486" i="34" s="1"/>
  <c r="K486" i="33"/>
  <c r="L486" i="33" s="1"/>
  <c r="G38" i="30"/>
  <c r="K486" i="9"/>
  <c r="L486" i="9" s="1"/>
  <c r="M38" i="30"/>
  <c r="J486" i="41" l="1"/>
  <c r="J488" i="41" s="1"/>
  <c r="J505" i="41" s="1"/>
  <c r="M486" i="41"/>
  <c r="M488" i="41" s="1"/>
  <c r="H505" i="41" s="1"/>
  <c r="J486" i="40"/>
  <c r="J488" i="40" s="1"/>
  <c r="J505" i="40" s="1"/>
  <c r="M486" i="40"/>
  <c r="M488" i="40" s="1"/>
  <c r="H505" i="40" s="1"/>
  <c r="J486" i="39"/>
  <c r="J488" i="39" s="1"/>
  <c r="J505" i="39" s="1"/>
  <c r="M486" i="39"/>
  <c r="M488" i="39" s="1"/>
  <c r="H505" i="39" s="1"/>
  <c r="J486" i="38"/>
  <c r="J488" i="38" s="1"/>
  <c r="J505" i="38" s="1"/>
  <c r="M486" i="38"/>
  <c r="M488" i="38" s="1"/>
  <c r="H505" i="38" s="1"/>
  <c r="J486" i="37"/>
  <c r="J488" i="37" s="1"/>
  <c r="J505" i="37" s="1"/>
  <c r="M486" i="37"/>
  <c r="M488" i="37" s="1"/>
  <c r="H505" i="37" s="1"/>
  <c r="J486" i="36"/>
  <c r="J488" i="36" s="1"/>
  <c r="J505" i="36" s="1"/>
  <c r="M486" i="36"/>
  <c r="M488" i="36" s="1"/>
  <c r="H505" i="36" s="1"/>
  <c r="J486" i="35"/>
  <c r="J488" i="35" s="1"/>
  <c r="J505" i="35" s="1"/>
  <c r="M486" i="35"/>
  <c r="M488" i="35" s="1"/>
  <c r="H505" i="35" s="1"/>
  <c r="J486" i="34"/>
  <c r="J488" i="34" s="1"/>
  <c r="J505" i="34" s="1"/>
  <c r="M486" i="34"/>
  <c r="M488" i="34" s="1"/>
  <c r="H505" i="34" s="1"/>
  <c r="J486" i="33"/>
  <c r="J488" i="33" s="1"/>
  <c r="J505" i="33" s="1"/>
  <c r="M486" i="33"/>
  <c r="M488" i="33" s="1"/>
  <c r="H505" i="33" s="1"/>
  <c r="M530" i="41"/>
  <c r="M530" i="38"/>
  <c r="M530" i="37"/>
  <c r="M530" i="39"/>
  <c r="M530" i="40"/>
  <c r="M530" i="36"/>
  <c r="M530" i="35"/>
  <c r="M530" i="34"/>
  <c r="M530" i="33"/>
  <c r="B47" i="9"/>
  <c r="B50" i="9"/>
  <c r="B261" i="9"/>
  <c r="B256" i="9"/>
  <c r="H257" i="9"/>
  <c r="M257" i="9" s="1"/>
  <c r="B257" i="9"/>
  <c r="B82" i="9"/>
  <c r="H262" i="9"/>
  <c r="M262" i="9" s="1"/>
  <c r="H263" i="9"/>
  <c r="M263" i="9" s="1"/>
  <c r="H162" i="9"/>
  <c r="M162" i="9" s="1"/>
  <c r="H213" i="9"/>
  <c r="M213" i="9" s="1"/>
  <c r="H258" i="9"/>
  <c r="M258" i="9" s="1"/>
  <c r="H86" i="9"/>
  <c r="M86" i="9" s="1"/>
  <c r="B260" i="9"/>
  <c r="H163" i="9"/>
  <c r="M163" i="9" s="1"/>
  <c r="H216" i="9"/>
  <c r="M216" i="9" s="1"/>
  <c r="B343" i="9"/>
  <c r="B255" i="9"/>
  <c r="B219" i="9"/>
  <c r="B212" i="9"/>
  <c r="H186" i="9"/>
  <c r="M186" i="9" s="1"/>
  <c r="H185" i="9"/>
  <c r="M185" i="9" s="1"/>
  <c r="H78" i="9"/>
  <c r="M78" i="9" s="1"/>
  <c r="B158" i="9"/>
  <c r="H79" i="9"/>
  <c r="M79" i="9" s="1"/>
  <c r="B162" i="9"/>
  <c r="H80" i="9"/>
  <c r="M80" i="9" s="1"/>
  <c r="B161" i="9"/>
  <c r="H219" i="9"/>
  <c r="M219" i="9" s="1"/>
  <c r="B186" i="9"/>
  <c r="H156" i="9"/>
  <c r="M156" i="9" s="1"/>
  <c r="H256" i="9"/>
  <c r="M256" i="9" s="1"/>
  <c r="B213" i="9"/>
  <c r="B220" i="9"/>
  <c r="B189" i="9"/>
  <c r="B156" i="9"/>
  <c r="H214" i="9"/>
  <c r="M214" i="9" s="1"/>
  <c r="H192" i="9"/>
  <c r="M192" i="9" s="1"/>
  <c r="B78" i="9"/>
  <c r="B191" i="9"/>
  <c r="H212" i="9"/>
  <c r="M212" i="9" s="1"/>
  <c r="B262" i="9"/>
  <c r="B215" i="9"/>
  <c r="B157" i="9"/>
  <c r="H82" i="9"/>
  <c r="M82" i="9" s="1"/>
  <c r="H85" i="9"/>
  <c r="M85" i="9" s="1"/>
  <c r="H157" i="9"/>
  <c r="M157" i="9" s="1"/>
  <c r="B79" i="9"/>
  <c r="B80" i="9"/>
  <c r="H184" i="9"/>
  <c r="M184" i="9" s="1"/>
  <c r="H215" i="9"/>
  <c r="M215" i="9" s="1"/>
  <c r="H160" i="9"/>
  <c r="M160" i="9" s="1"/>
  <c r="B85" i="9"/>
  <c r="B185" i="9"/>
  <c r="H220" i="9"/>
  <c r="M220" i="9" s="1"/>
  <c r="B184" i="9"/>
  <c r="B263" i="9"/>
  <c r="B259" i="9"/>
  <c r="B218" i="9"/>
  <c r="B188" i="9"/>
  <c r="H190" i="9"/>
  <c r="M190" i="9" s="1"/>
  <c r="B163" i="9"/>
  <c r="B160" i="9"/>
  <c r="H164" i="9"/>
  <c r="M164" i="9" s="1"/>
  <c r="B84" i="9"/>
  <c r="H188" i="9"/>
  <c r="M188" i="9" s="1"/>
  <c r="H189" i="9"/>
  <c r="M189" i="9" s="1"/>
  <c r="B258" i="9"/>
  <c r="B192" i="9"/>
  <c r="H161" i="9"/>
  <c r="M161" i="9" s="1"/>
  <c r="B86" i="9"/>
  <c r="B83" i="9"/>
  <c r="B190" i="9"/>
  <c r="H158" i="9"/>
  <c r="M158" i="9" s="1"/>
  <c r="H255" i="9"/>
  <c r="B217" i="9"/>
  <c r="H259" i="9"/>
  <c r="M259" i="9" s="1"/>
  <c r="B214" i="9"/>
  <c r="B216" i="9"/>
  <c r="H191" i="9"/>
  <c r="M191" i="9" s="1"/>
  <c r="B164" i="9"/>
  <c r="H50" i="9"/>
  <c r="M50" i="9" s="1"/>
  <c r="H51" i="9"/>
  <c r="M51" i="9" s="1"/>
  <c r="B51" i="9"/>
  <c r="B284" i="9"/>
  <c r="B315" i="9"/>
  <c r="B300" i="9"/>
  <c r="H315" i="9"/>
  <c r="M315" i="9" s="1"/>
  <c r="H300" i="9"/>
  <c r="M300" i="9" s="1"/>
  <c r="H284" i="9"/>
  <c r="M284" i="9" s="1"/>
  <c r="H228" i="9"/>
  <c r="M228" i="9" s="1"/>
  <c r="H229" i="9"/>
  <c r="M229" i="9" s="1"/>
  <c r="B229" i="9"/>
  <c r="B228" i="9"/>
  <c r="B272" i="9"/>
  <c r="H271" i="9"/>
  <c r="M271" i="9" s="1"/>
  <c r="B271" i="9"/>
  <c r="H272" i="9"/>
  <c r="M272" i="9" s="1"/>
  <c r="G516" i="9"/>
  <c r="H427" i="9"/>
  <c r="M427" i="9" s="1"/>
  <c r="H428" i="9"/>
  <c r="M428" i="9" s="1"/>
  <c r="B427" i="9"/>
  <c r="B428" i="9"/>
  <c r="B426" i="9"/>
  <c r="H426" i="9"/>
  <c r="M426" i="9" s="1"/>
  <c r="H314" i="9"/>
  <c r="M314" i="9" s="1"/>
  <c r="B314" i="9"/>
  <c r="H299" i="9"/>
  <c r="M299" i="9" s="1"/>
  <c r="B283" i="9"/>
  <c r="H283" i="9"/>
  <c r="M283" i="9" s="1"/>
  <c r="B299" i="9"/>
  <c r="B48" i="9"/>
  <c r="H48" i="9"/>
  <c r="M48" i="9" s="1"/>
  <c r="H139" i="9"/>
  <c r="M139" i="9" s="1"/>
  <c r="H282" i="9"/>
  <c r="M282" i="9" s="1"/>
  <c r="H313" i="9"/>
  <c r="M313" i="9" s="1"/>
  <c r="B6" i="9"/>
  <c r="B298" i="9"/>
  <c r="H123" i="9"/>
  <c r="M123" i="9" s="1"/>
  <c r="B282" i="9"/>
  <c r="B107" i="9"/>
  <c r="H6" i="9"/>
  <c r="M6" i="9" s="1"/>
  <c r="B139" i="9"/>
  <c r="B123" i="9"/>
  <c r="H298" i="9"/>
  <c r="M298" i="9" s="1"/>
  <c r="H107" i="9"/>
  <c r="M107" i="9" s="1"/>
  <c r="B313" i="9"/>
  <c r="H260" i="9"/>
  <c r="M260" i="9" s="1"/>
  <c r="H218" i="9"/>
  <c r="M218" i="9" s="1"/>
  <c r="H308" i="9"/>
  <c r="M308" i="9" s="1"/>
  <c r="B308" i="9"/>
  <c r="D433" i="9"/>
  <c r="A433" i="9"/>
  <c r="H433" i="9" s="1"/>
  <c r="A193" i="9"/>
  <c r="A194" i="9"/>
  <c r="A195" i="9"/>
  <c r="A196" i="9"/>
  <c r="D196" i="9"/>
  <c r="A197" i="9"/>
  <c r="D197" i="9"/>
  <c r="A198" i="9"/>
  <c r="A200" i="9"/>
  <c r="D200" i="9"/>
  <c r="A201" i="9"/>
  <c r="D201" i="9"/>
  <c r="A202" i="9"/>
  <c r="D202" i="9"/>
  <c r="A203" i="9"/>
  <c r="D203" i="9"/>
  <c r="A204" i="9"/>
  <c r="D204" i="9"/>
  <c r="A205" i="9"/>
  <c r="D205" i="9"/>
  <c r="A206" i="9"/>
  <c r="B206" i="9"/>
  <c r="D206" i="9"/>
  <c r="H206" i="9"/>
  <c r="M206" i="9" s="1"/>
  <c r="D142" i="9"/>
  <c r="D143" i="9"/>
  <c r="D144" i="9"/>
  <c r="D145" i="9"/>
  <c r="D146" i="9"/>
  <c r="K146" i="9" s="1"/>
  <c r="D147" i="9"/>
  <c r="D151" i="9"/>
  <c r="D152" i="9"/>
  <c r="A149" i="9"/>
  <c r="A148" i="9"/>
  <c r="A147" i="9"/>
  <c r="A146" i="9"/>
  <c r="A145" i="9"/>
  <c r="A144" i="9"/>
  <c r="A143" i="9"/>
  <c r="A142" i="9"/>
  <c r="A141" i="9"/>
  <c r="A140" i="9"/>
  <c r="D125" i="9"/>
  <c r="D126" i="9"/>
  <c r="D127" i="9"/>
  <c r="D128" i="9"/>
  <c r="D129" i="9"/>
  <c r="D130" i="9"/>
  <c r="J130" i="9" s="1"/>
  <c r="D131" i="9"/>
  <c r="D132" i="9"/>
  <c r="D133" i="9"/>
  <c r="D134" i="9"/>
  <c r="D135" i="9"/>
  <c r="D136" i="9"/>
  <c r="A134" i="9"/>
  <c r="A133" i="9"/>
  <c r="A132" i="9"/>
  <c r="A131" i="9"/>
  <c r="A130" i="9"/>
  <c r="A129" i="9"/>
  <c r="A128" i="9"/>
  <c r="A127" i="9"/>
  <c r="A126" i="9"/>
  <c r="A125" i="9"/>
  <c r="A124" i="9"/>
  <c r="H509" i="41" l="1"/>
  <c r="M505" i="41"/>
  <c r="H509" i="40"/>
  <c r="M505" i="40"/>
  <c r="H509" i="39"/>
  <c r="M505" i="39"/>
  <c r="H509" i="38"/>
  <c r="M505" i="38"/>
  <c r="H509" i="37"/>
  <c r="H510" i="37" s="1"/>
  <c r="H512" i="37" s="1"/>
  <c r="M505" i="37"/>
  <c r="H509" i="36"/>
  <c r="M505" i="36"/>
  <c r="H509" i="35"/>
  <c r="M505" i="35"/>
  <c r="H509" i="34"/>
  <c r="M505" i="34"/>
  <c r="H509" i="33"/>
  <c r="M505" i="33"/>
  <c r="H217" i="9"/>
  <c r="M217" i="9" s="1"/>
  <c r="H343" i="9"/>
  <c r="M343" i="9" s="1"/>
  <c r="H261" i="9"/>
  <c r="M261" i="9" s="1"/>
  <c r="H84" i="9"/>
  <c r="M84" i="9" s="1"/>
  <c r="H83" i="9"/>
  <c r="M83" i="9" s="1"/>
  <c r="K130" i="9"/>
  <c r="J146" i="9"/>
  <c r="M509" i="41" l="1"/>
  <c r="M516" i="41" s="1"/>
  <c r="M518" i="41" s="1"/>
  <c r="J509" i="41"/>
  <c r="J510" i="41" s="1"/>
  <c r="J512" i="41" s="1"/>
  <c r="N503" i="41" s="1"/>
  <c r="H510" i="41"/>
  <c r="H512" i="41" s="1"/>
  <c r="N501" i="41" s="1"/>
  <c r="M509" i="40"/>
  <c r="M516" i="40" s="1"/>
  <c r="M518" i="40" s="1"/>
  <c r="J509" i="40"/>
  <c r="J510" i="40" s="1"/>
  <c r="J512" i="40" s="1"/>
  <c r="N503" i="40" s="1"/>
  <c r="H510" i="40"/>
  <c r="H512" i="40" s="1"/>
  <c r="J509" i="39"/>
  <c r="J510" i="39" s="1"/>
  <c r="J512" i="39" s="1"/>
  <c r="N503" i="39" s="1"/>
  <c r="M509" i="39"/>
  <c r="M516" i="39" s="1"/>
  <c r="M518" i="39" s="1"/>
  <c r="H510" i="39"/>
  <c r="H512" i="39" s="1"/>
  <c r="M509" i="38"/>
  <c r="M516" i="38" s="1"/>
  <c r="M518" i="38" s="1"/>
  <c r="J509" i="38"/>
  <c r="J510" i="38" s="1"/>
  <c r="J512" i="38" s="1"/>
  <c r="N503" i="38" s="1"/>
  <c r="H510" i="38"/>
  <c r="H512" i="38" s="1"/>
  <c r="H517" i="37"/>
  <c r="N501" i="37"/>
  <c r="J509" i="37"/>
  <c r="J510" i="37" s="1"/>
  <c r="J512" i="37" s="1"/>
  <c r="N503" i="37" s="1"/>
  <c r="M509" i="37"/>
  <c r="M516" i="37" s="1"/>
  <c r="M518" i="37" s="1"/>
  <c r="M509" i="36"/>
  <c r="M516" i="36" s="1"/>
  <c r="M518" i="36" s="1"/>
  <c r="J509" i="36"/>
  <c r="J510" i="36" s="1"/>
  <c r="J512" i="36" s="1"/>
  <c r="N503" i="36" s="1"/>
  <c r="H510" i="36"/>
  <c r="H512" i="36" s="1"/>
  <c r="M509" i="35"/>
  <c r="M516" i="35" s="1"/>
  <c r="M518" i="35" s="1"/>
  <c r="J509" i="35"/>
  <c r="J510" i="35" s="1"/>
  <c r="J512" i="35" s="1"/>
  <c r="N503" i="35" s="1"/>
  <c r="H510" i="35"/>
  <c r="H512" i="35" s="1"/>
  <c r="M509" i="34"/>
  <c r="M516" i="34" s="1"/>
  <c r="M518" i="34" s="1"/>
  <c r="J509" i="34"/>
  <c r="J510" i="34" s="1"/>
  <c r="J512" i="34" s="1"/>
  <c r="N503" i="34" s="1"/>
  <c r="H510" i="34"/>
  <c r="H512" i="34" s="1"/>
  <c r="J509" i="33"/>
  <c r="J510" i="33" s="1"/>
  <c r="J512" i="33" s="1"/>
  <c r="N503" i="33" s="1"/>
  <c r="M509" i="33"/>
  <c r="M516" i="33" s="1"/>
  <c r="M518" i="33" s="1"/>
  <c r="H510" i="33"/>
  <c r="H512" i="33" s="1"/>
  <c r="S7" i="30"/>
  <c r="S8" i="30"/>
  <c r="S9" i="30"/>
  <c r="S10" i="30"/>
  <c r="M520" i="37" l="1"/>
  <c r="H517" i="41"/>
  <c r="M520" i="41" s="1"/>
  <c r="H517" i="40"/>
  <c r="M520" i="40" s="1"/>
  <c r="N501" i="40"/>
  <c r="N501" i="39"/>
  <c r="H517" i="39"/>
  <c r="M520" i="39" s="1"/>
  <c r="N501" i="38"/>
  <c r="H517" i="38"/>
  <c r="M520" i="38" s="1"/>
  <c r="N501" i="36"/>
  <c r="H517" i="36"/>
  <c r="M520" i="36" s="1"/>
  <c r="N501" i="35"/>
  <c r="H517" i="35"/>
  <c r="M520" i="35" s="1"/>
  <c r="H517" i="34"/>
  <c r="M520" i="34" s="1"/>
  <c r="N501" i="34"/>
  <c r="N501" i="33"/>
  <c r="H517" i="33"/>
  <c r="M520" i="33" s="1"/>
  <c r="M532" i="40"/>
  <c r="M534" i="40" s="1"/>
  <c r="M532" i="37"/>
  <c r="M534" i="37" s="1"/>
  <c r="M532" i="33"/>
  <c r="M534" i="33" s="1"/>
  <c r="AA58" i="30"/>
  <c r="H527" i="41" l="1"/>
  <c r="H525" i="41"/>
  <c r="H524" i="41"/>
  <c r="H528" i="41"/>
  <c r="H526" i="41"/>
  <c r="H523" i="41"/>
  <c r="H526" i="40"/>
  <c r="H525" i="40"/>
  <c r="H528" i="40"/>
  <c r="H524" i="40"/>
  <c r="H523" i="40"/>
  <c r="H527" i="40"/>
  <c r="H528" i="39"/>
  <c r="H526" i="39"/>
  <c r="H524" i="39"/>
  <c r="H527" i="39"/>
  <c r="H525" i="39"/>
  <c r="H523" i="39"/>
  <c r="H523" i="38"/>
  <c r="H524" i="38"/>
  <c r="H525" i="38"/>
  <c r="H526" i="38"/>
  <c r="H527" i="38"/>
  <c r="H528" i="38"/>
  <c r="H524" i="37"/>
  <c r="H523" i="37"/>
  <c r="H528" i="37"/>
  <c r="H527" i="37"/>
  <c r="H526" i="37"/>
  <c r="H525" i="37"/>
  <c r="H523" i="36"/>
  <c r="H527" i="36"/>
  <c r="H525" i="36"/>
  <c r="H524" i="36"/>
  <c r="H528" i="36"/>
  <c r="H526" i="36"/>
  <c r="H525" i="35"/>
  <c r="H523" i="35"/>
  <c r="H524" i="35"/>
  <c r="H526" i="35"/>
  <c r="H527" i="35"/>
  <c r="H528" i="35"/>
  <c r="H525" i="34"/>
  <c r="H524" i="34"/>
  <c r="H523" i="34"/>
  <c r="H526" i="34"/>
  <c r="H527" i="34"/>
  <c r="H528" i="34"/>
  <c r="H528" i="33"/>
  <c r="H527" i="33"/>
  <c r="H526" i="33"/>
  <c r="H525" i="33"/>
  <c r="H524" i="33"/>
  <c r="H523" i="33"/>
  <c r="H532" i="40"/>
  <c r="H567" i="40"/>
  <c r="M567" i="40" s="1"/>
  <c r="H532" i="37"/>
  <c r="H567" i="37"/>
  <c r="M567" i="37" s="1"/>
  <c r="H532" i="33"/>
  <c r="H567" i="33"/>
  <c r="M567" i="33" s="1"/>
  <c r="M532" i="41"/>
  <c r="M534" i="41" s="1"/>
  <c r="M532" i="35"/>
  <c r="M534" i="35" s="1"/>
  <c r="M532" i="39"/>
  <c r="M534" i="39" s="1"/>
  <c r="M532" i="38"/>
  <c r="M534" i="38" s="1"/>
  <c r="M532" i="36"/>
  <c r="M534" i="36" s="1"/>
  <c r="M532" i="34"/>
  <c r="M534" i="34" s="1"/>
  <c r="AD567" i="9"/>
  <c r="H567" i="41" l="1"/>
  <c r="M567" i="41" s="1"/>
  <c r="H532" i="41"/>
  <c r="H532" i="35"/>
  <c r="H567" i="35"/>
  <c r="M567" i="35" s="1"/>
  <c r="H532" i="39"/>
  <c r="H567" i="39"/>
  <c r="M567" i="39" s="1"/>
  <c r="H567" i="38"/>
  <c r="M567" i="38" s="1"/>
  <c r="H532" i="38"/>
  <c r="H532" i="36"/>
  <c r="H567" i="36"/>
  <c r="M567" i="36" s="1"/>
  <c r="H567" i="34"/>
  <c r="M567" i="34" s="1"/>
  <c r="H532" i="34"/>
  <c r="D36" i="9"/>
  <c r="D32" i="9"/>
  <c r="D28" i="9"/>
  <c r="D24" i="9"/>
  <c r="K24" i="9" s="1"/>
  <c r="H36" i="9"/>
  <c r="M36" i="9" s="1"/>
  <c r="B36" i="9"/>
  <c r="A36" i="9"/>
  <c r="P35" i="9"/>
  <c r="R35" i="9" s="1"/>
  <c r="H32" i="9"/>
  <c r="M32" i="9" s="1"/>
  <c r="B32" i="9"/>
  <c r="A32" i="9"/>
  <c r="P31" i="9"/>
  <c r="Z31" i="9" s="1"/>
  <c r="H28" i="9"/>
  <c r="M28" i="9" s="1"/>
  <c r="B28" i="9"/>
  <c r="A28" i="9"/>
  <c r="P27" i="9"/>
  <c r="R27" i="9" s="1"/>
  <c r="H24" i="9"/>
  <c r="M24" i="9" s="1"/>
  <c r="B24" i="9"/>
  <c r="A24" i="9"/>
  <c r="P23" i="9"/>
  <c r="Z23" i="9" s="1"/>
  <c r="J24" i="9" l="1"/>
  <c r="V35" i="9"/>
  <c r="V27" i="9"/>
  <c r="AD23" i="9"/>
  <c r="AD31" i="9"/>
  <c r="R23" i="9"/>
  <c r="Z27" i="9"/>
  <c r="R31" i="9"/>
  <c r="Z35" i="9"/>
  <c r="AD27" i="9"/>
  <c r="V23" i="9"/>
  <c r="V31" i="9"/>
  <c r="AD35" i="9"/>
  <c r="D344" i="9" l="1"/>
  <c r="D345" i="9"/>
  <c r="A344" i="9"/>
  <c r="A291" i="9" l="1"/>
  <c r="H103" i="9" l="1"/>
  <c r="M103" i="9" s="1"/>
  <c r="D103" i="9"/>
  <c r="B103" i="9"/>
  <c r="A103" i="9"/>
  <c r="H102" i="9"/>
  <c r="M102" i="9" s="1"/>
  <c r="D102" i="9"/>
  <c r="B102" i="9"/>
  <c r="A102" i="9"/>
  <c r="H74" i="9"/>
  <c r="M74" i="9" s="1"/>
  <c r="D74" i="9"/>
  <c r="B74" i="9"/>
  <c r="A74" i="9"/>
  <c r="H73" i="9"/>
  <c r="M73" i="9" s="1"/>
  <c r="D73" i="9"/>
  <c r="B73" i="9"/>
  <c r="A73" i="9"/>
  <c r="N46" i="9" l="1"/>
  <c r="N77" i="9"/>
  <c r="A179" i="9"/>
  <c r="B179" i="9"/>
  <c r="D179" i="9"/>
  <c r="H179" i="9"/>
  <c r="M179" i="9" s="1"/>
  <c r="D172" i="9"/>
  <c r="D173" i="9"/>
  <c r="D174" i="9"/>
  <c r="D175" i="9"/>
  <c r="D176" i="9"/>
  <c r="D177" i="9"/>
  <c r="D178" i="9"/>
  <c r="D180" i="9"/>
  <c r="N155" i="9"/>
  <c r="A207" i="9"/>
  <c r="B207" i="9"/>
  <c r="D207" i="9"/>
  <c r="H207" i="9"/>
  <c r="M207" i="9" s="1"/>
  <c r="N183" i="9"/>
  <c r="D89" i="9"/>
  <c r="D90" i="9"/>
  <c r="D93" i="9"/>
  <c r="D94" i="9"/>
  <c r="D95" i="9"/>
  <c r="D96" i="9"/>
  <c r="D97" i="9"/>
  <c r="D98" i="9"/>
  <c r="D99" i="9"/>
  <c r="D100" i="9"/>
  <c r="D101" i="9"/>
  <c r="D104" i="9"/>
  <c r="D58" i="9"/>
  <c r="D59" i="9"/>
  <c r="D60" i="9"/>
  <c r="D61" i="9"/>
  <c r="D62" i="9"/>
  <c r="D63" i="9"/>
  <c r="D64" i="9"/>
  <c r="D65" i="9"/>
  <c r="D66" i="9"/>
  <c r="D67" i="9"/>
  <c r="D68" i="9"/>
  <c r="D69" i="9"/>
  <c r="D70" i="9"/>
  <c r="D71" i="9"/>
  <c r="D72" i="9"/>
  <c r="D75" i="9"/>
  <c r="B193" i="9" l="1"/>
  <c r="B203" i="9"/>
  <c r="H147" i="9"/>
  <c r="M147" i="9" s="1"/>
  <c r="B202" i="9"/>
  <c r="B205" i="9"/>
  <c r="H128" i="9"/>
  <c r="M128" i="9" s="1"/>
  <c r="B197" i="9"/>
  <c r="B195" i="9"/>
  <c r="B198" i="9"/>
  <c r="B201" i="9"/>
  <c r="B128" i="9"/>
  <c r="B194" i="9"/>
  <c r="B132" i="9"/>
  <c r="H125" i="9"/>
  <c r="M125" i="9" s="1"/>
  <c r="H149" i="9"/>
  <c r="M149" i="9" s="1"/>
  <c r="B126" i="9"/>
  <c r="B147" i="9"/>
  <c r="B200" i="9"/>
  <c r="H129" i="9"/>
  <c r="M129" i="9" s="1"/>
  <c r="H205" i="9"/>
  <c r="M205" i="9" s="1"/>
  <c r="B134" i="9"/>
  <c r="H200" i="9"/>
  <c r="M200" i="9" s="1"/>
  <c r="B144" i="9"/>
  <c r="H130" i="9"/>
  <c r="M130" i="9" s="1"/>
  <c r="H148" i="9"/>
  <c r="M148" i="9" s="1"/>
  <c r="B133" i="9"/>
  <c r="B204" i="9"/>
  <c r="H134" i="9"/>
  <c r="M134" i="9" s="1"/>
  <c r="H201" i="9"/>
  <c r="M201" i="9" s="1"/>
  <c r="M433" i="9"/>
  <c r="H193" i="9"/>
  <c r="M193" i="9" s="1"/>
  <c r="H131" i="9"/>
  <c r="M131" i="9" s="1"/>
  <c r="H202" i="9"/>
  <c r="M202" i="9" s="1"/>
  <c r="B433" i="9"/>
  <c r="B143" i="9"/>
  <c r="H196" i="9"/>
  <c r="M196" i="9" s="1"/>
  <c r="H141" i="9"/>
  <c r="M141" i="9" s="1"/>
  <c r="H132" i="9"/>
  <c r="M132" i="9" s="1"/>
  <c r="H146" i="9"/>
  <c r="M146" i="9" s="1"/>
  <c r="H195" i="9"/>
  <c r="M195" i="9" s="1"/>
  <c r="B127" i="9"/>
  <c r="B196" i="9"/>
  <c r="H204" i="9"/>
  <c r="M204" i="9" s="1"/>
  <c r="B149" i="9"/>
  <c r="B148" i="9"/>
  <c r="B140" i="9"/>
  <c r="H203" i="9"/>
  <c r="M203" i="9" s="1"/>
  <c r="H197" i="9"/>
  <c r="M197" i="9" s="1"/>
  <c r="B130" i="9"/>
  <c r="H140" i="9"/>
  <c r="M140" i="9" s="1"/>
  <c r="H198" i="9"/>
  <c r="M198" i="9" s="1"/>
  <c r="H124" i="9"/>
  <c r="M124" i="9" s="1"/>
  <c r="B141" i="9"/>
  <c r="B146" i="9"/>
  <c r="B142" i="9"/>
  <c r="H127" i="9"/>
  <c r="M127" i="9" s="1"/>
  <c r="B125" i="9"/>
  <c r="H145" i="9"/>
  <c r="M145" i="9" s="1"/>
  <c r="H133" i="9"/>
  <c r="M133" i="9" s="1"/>
  <c r="H143" i="9"/>
  <c r="M143" i="9" s="1"/>
  <c r="H194" i="9"/>
  <c r="M194" i="9" s="1"/>
  <c r="H144" i="9"/>
  <c r="M144" i="9" s="1"/>
  <c r="H142" i="9"/>
  <c r="M142" i="9" s="1"/>
  <c r="B145" i="9"/>
  <c r="B124" i="9"/>
  <c r="B131" i="9"/>
  <c r="B129" i="9"/>
  <c r="H126" i="9"/>
  <c r="M126" i="9" s="1"/>
  <c r="B344" i="9"/>
  <c r="H344" i="9"/>
  <c r="M344" i="9" s="1"/>
  <c r="L487" i="9"/>
  <c r="J30" i="30"/>
  <c r="AG29" i="30"/>
  <c r="M37" i="30" s="1"/>
  <c r="R9" i="30"/>
  <c r="R10" i="30"/>
  <c r="R8" i="30"/>
  <c r="R7" i="30"/>
  <c r="AA48" i="30" l="1"/>
  <c r="H37" i="30"/>
  <c r="AA38" i="30"/>
  <c r="R488" i="9" a="1"/>
  <c r="R488" i="9" s="1"/>
  <c r="L9" i="30"/>
  <c r="H482" i="9"/>
  <c r="M482" i="9" s="1"/>
  <c r="B482" i="9"/>
  <c r="H481" i="9"/>
  <c r="M481" i="9" s="1"/>
  <c r="D481" i="9"/>
  <c r="B481" i="9"/>
  <c r="A481" i="9"/>
  <c r="D480" i="9"/>
  <c r="M480" i="9" s="1"/>
  <c r="A480" i="9"/>
  <c r="D479" i="9"/>
  <c r="M479" i="9" s="1"/>
  <c r="A479" i="9"/>
  <c r="D478" i="9"/>
  <c r="A478" i="9"/>
  <c r="D477" i="9"/>
  <c r="A477" i="9"/>
  <c r="D476" i="9"/>
  <c r="A476" i="9"/>
  <c r="D475" i="9"/>
  <c r="M475" i="9" s="1"/>
  <c r="D474" i="9"/>
  <c r="A474" i="9"/>
  <c r="H474" i="9" s="1"/>
  <c r="D473" i="9"/>
  <c r="AF512" i="9" s="1" a="1"/>
  <c r="AF512" i="9" s="1"/>
  <c r="AG512" i="9" s="1"/>
  <c r="A473" i="9"/>
  <c r="D472" i="9"/>
  <c r="A472" i="9"/>
  <c r="D471" i="9"/>
  <c r="A471" i="9"/>
  <c r="D470" i="9"/>
  <c r="A470" i="9"/>
  <c r="D469" i="9"/>
  <c r="A469" i="9"/>
  <c r="D468" i="9"/>
  <c r="A468" i="9"/>
  <c r="D465" i="9"/>
  <c r="A465" i="9"/>
  <c r="I464" i="9"/>
  <c r="D464" i="9" s="1"/>
  <c r="A464" i="9"/>
  <c r="D463" i="9"/>
  <c r="A463" i="9"/>
  <c r="D462" i="9"/>
  <c r="A462" i="9"/>
  <c r="I461" i="9"/>
  <c r="D461" i="9" s="1"/>
  <c r="A461" i="9"/>
  <c r="I460" i="9"/>
  <c r="D460" i="9" s="1"/>
  <c r="A460" i="9"/>
  <c r="D459" i="9"/>
  <c r="A459" i="9"/>
  <c r="H457" i="9"/>
  <c r="D456" i="9"/>
  <c r="A456" i="9"/>
  <c r="I455" i="9"/>
  <c r="D455" i="9" s="1"/>
  <c r="A455" i="9"/>
  <c r="D454" i="9"/>
  <c r="A454" i="9"/>
  <c r="D453" i="9"/>
  <c r="A453" i="9"/>
  <c r="I452" i="9"/>
  <c r="D452" i="9" s="1"/>
  <c r="A452" i="9"/>
  <c r="D451" i="9"/>
  <c r="A451" i="9"/>
  <c r="N449" i="9"/>
  <c r="P449" i="9" s="1"/>
  <c r="A449" i="9"/>
  <c r="D446" i="9"/>
  <c r="A446" i="9"/>
  <c r="AD445" i="9"/>
  <c r="Z445" i="9"/>
  <c r="M445" i="9"/>
  <c r="A445" i="9"/>
  <c r="H442" i="9"/>
  <c r="M442" i="9" s="1"/>
  <c r="D442" i="9"/>
  <c r="A442" i="9"/>
  <c r="D441" i="9"/>
  <c r="A441" i="9"/>
  <c r="M440" i="9"/>
  <c r="A440" i="9"/>
  <c r="H437" i="9"/>
  <c r="M437" i="9" s="1"/>
  <c r="D437" i="9"/>
  <c r="B437" i="9"/>
  <c r="A437" i="9"/>
  <c r="P432" i="9"/>
  <c r="AD432" i="9" s="1"/>
  <c r="M432" i="9"/>
  <c r="A432" i="9"/>
  <c r="M422" i="9"/>
  <c r="A422" i="9"/>
  <c r="D421" i="9"/>
  <c r="M421" i="9" s="1"/>
  <c r="A421" i="9"/>
  <c r="D420" i="9"/>
  <c r="M420" i="9" s="1"/>
  <c r="A420" i="9"/>
  <c r="P419" i="9"/>
  <c r="M419" i="9"/>
  <c r="A419" i="9"/>
  <c r="M417" i="9"/>
  <c r="A417" i="9"/>
  <c r="D416" i="9"/>
  <c r="M416" i="9" s="1"/>
  <c r="A416" i="9"/>
  <c r="D415" i="9"/>
  <c r="M415" i="9" s="1"/>
  <c r="A415" i="9"/>
  <c r="D414" i="9"/>
  <c r="M414" i="9" s="1"/>
  <c r="A414" i="9"/>
  <c r="P413" i="9"/>
  <c r="Z413" i="9" s="1"/>
  <c r="A413" i="9"/>
  <c r="D410" i="9"/>
  <c r="A410" i="9"/>
  <c r="H410" i="9" s="1"/>
  <c r="D409" i="9"/>
  <c r="A409" i="9"/>
  <c r="H409" i="9" s="1"/>
  <c r="P408" i="9"/>
  <c r="R408" i="9" s="1"/>
  <c r="A408" i="9"/>
  <c r="M406" i="9"/>
  <c r="A406" i="9"/>
  <c r="M405" i="9"/>
  <c r="D405" i="9"/>
  <c r="A405" i="9"/>
  <c r="D404" i="9"/>
  <c r="A404" i="9"/>
  <c r="P403" i="9"/>
  <c r="R403" i="9" s="1"/>
  <c r="A403" i="9"/>
  <c r="M402" i="9"/>
  <c r="A402" i="9"/>
  <c r="M401" i="9"/>
  <c r="D401" i="9"/>
  <c r="A401" i="9"/>
  <c r="D400" i="9"/>
  <c r="M400" i="9" s="1"/>
  <c r="A400" i="9"/>
  <c r="P399" i="9"/>
  <c r="R399" i="9" s="1"/>
  <c r="A399" i="9"/>
  <c r="M397" i="9"/>
  <c r="D397" i="9"/>
  <c r="A397" i="9"/>
  <c r="D396" i="9"/>
  <c r="J396" i="9" s="1"/>
  <c r="A396" i="9"/>
  <c r="P395" i="9"/>
  <c r="Z395" i="9" s="1"/>
  <c r="A395" i="9"/>
  <c r="M394" i="9"/>
  <c r="A394" i="9"/>
  <c r="M393" i="9"/>
  <c r="D393" i="9"/>
  <c r="A393" i="9"/>
  <c r="D392" i="9"/>
  <c r="M392" i="9" s="1"/>
  <c r="A392" i="9"/>
  <c r="P391" i="9"/>
  <c r="R391" i="9" s="1"/>
  <c r="A391" i="9"/>
  <c r="M390" i="9"/>
  <c r="A390" i="9"/>
  <c r="M389" i="9"/>
  <c r="D389" i="9"/>
  <c r="A389" i="9"/>
  <c r="D388" i="9"/>
  <c r="J388" i="9" s="1"/>
  <c r="A388" i="9"/>
  <c r="P387" i="9"/>
  <c r="Z387" i="9" s="1"/>
  <c r="A387" i="9"/>
  <c r="M386" i="9"/>
  <c r="A386" i="9"/>
  <c r="M385" i="9"/>
  <c r="A385" i="9"/>
  <c r="D384" i="9"/>
  <c r="M384" i="9" s="1"/>
  <c r="A384" i="9"/>
  <c r="P383" i="9"/>
  <c r="A383" i="9"/>
  <c r="M381" i="9"/>
  <c r="D381" i="9"/>
  <c r="A381" i="9"/>
  <c r="D380" i="9"/>
  <c r="M380" i="9" s="1"/>
  <c r="A380" i="9"/>
  <c r="P379" i="9"/>
  <c r="AD379" i="9" s="1"/>
  <c r="A379" i="9"/>
  <c r="M378" i="9"/>
  <c r="A378" i="9"/>
  <c r="M377" i="9"/>
  <c r="D377" i="9"/>
  <c r="A377" i="9"/>
  <c r="D376" i="9"/>
  <c r="A376" i="9"/>
  <c r="P375" i="9"/>
  <c r="R375" i="9" s="1"/>
  <c r="A375" i="9"/>
  <c r="M373" i="9"/>
  <c r="A373" i="9"/>
  <c r="D372" i="9"/>
  <c r="J372" i="9" s="1"/>
  <c r="A372" i="9"/>
  <c r="P371" i="9"/>
  <c r="V371" i="9" s="1"/>
  <c r="A371" i="9"/>
  <c r="M369" i="9"/>
  <c r="A369" i="9"/>
  <c r="M368" i="9"/>
  <c r="D368" i="9"/>
  <c r="A368" i="9"/>
  <c r="D367" i="9"/>
  <c r="A367" i="9"/>
  <c r="D366" i="9"/>
  <c r="A366" i="9"/>
  <c r="D365" i="9"/>
  <c r="M365" i="9" s="1"/>
  <c r="A365" i="9"/>
  <c r="P364" i="9"/>
  <c r="V364" i="9" s="1"/>
  <c r="A364" i="9"/>
  <c r="M361" i="9"/>
  <c r="D361" i="9"/>
  <c r="A361" i="9"/>
  <c r="D360" i="9"/>
  <c r="K361" i="9" s="1"/>
  <c r="A360" i="9"/>
  <c r="AD359" i="9"/>
  <c r="Z359" i="9"/>
  <c r="P359" i="9"/>
  <c r="R359" i="9" s="1"/>
  <c r="M359" i="9"/>
  <c r="A359" i="9"/>
  <c r="M356" i="9"/>
  <c r="D356" i="9"/>
  <c r="A356" i="9"/>
  <c r="D355" i="9"/>
  <c r="A355" i="9"/>
  <c r="D354" i="9"/>
  <c r="K356" i="9" s="1"/>
  <c r="A354" i="9"/>
  <c r="AD353" i="9"/>
  <c r="Z353" i="9"/>
  <c r="P353" i="9"/>
  <c r="V353" i="9" s="1"/>
  <c r="M353" i="9"/>
  <c r="A353" i="9"/>
  <c r="M350" i="9"/>
  <c r="D350" i="9"/>
  <c r="A350" i="9"/>
  <c r="D349" i="9"/>
  <c r="A349" i="9"/>
  <c r="AD348" i="9"/>
  <c r="Z348" i="9"/>
  <c r="P348" i="9"/>
  <c r="R348" i="9" s="1"/>
  <c r="M348" i="9"/>
  <c r="A348" i="9"/>
  <c r="M346" i="9"/>
  <c r="A346" i="9"/>
  <c r="M345" i="9"/>
  <c r="A345" i="9"/>
  <c r="D342" i="9"/>
  <c r="J345" i="9" s="1"/>
  <c r="A342" i="9"/>
  <c r="AD341" i="9"/>
  <c r="Z341" i="9"/>
  <c r="P341" i="9"/>
  <c r="R341" i="9" s="1"/>
  <c r="M341" i="9"/>
  <c r="A341" i="9"/>
  <c r="M337" i="9"/>
  <c r="D337" i="9"/>
  <c r="A337" i="9"/>
  <c r="D336" i="9"/>
  <c r="M336" i="9" s="1"/>
  <c r="A336" i="9"/>
  <c r="P335" i="9"/>
  <c r="R335" i="9" s="1"/>
  <c r="A335" i="9"/>
  <c r="D330" i="9"/>
  <c r="A330" i="9"/>
  <c r="D329" i="9"/>
  <c r="A329" i="9"/>
  <c r="D328" i="9"/>
  <c r="A328" i="9"/>
  <c r="D327" i="9"/>
  <c r="A327" i="9"/>
  <c r="D326" i="9"/>
  <c r="A326" i="9"/>
  <c r="R325" i="9"/>
  <c r="N325" i="9"/>
  <c r="P325" i="9" s="1"/>
  <c r="V325" i="9" s="1"/>
  <c r="A325" i="9"/>
  <c r="H322" i="9"/>
  <c r="M322" i="9" s="1"/>
  <c r="D322" i="9"/>
  <c r="B322" i="9"/>
  <c r="A322" i="9"/>
  <c r="H321" i="9"/>
  <c r="M321" i="9" s="1"/>
  <c r="D321" i="9"/>
  <c r="B321" i="9"/>
  <c r="A321" i="9"/>
  <c r="D320" i="9"/>
  <c r="A320" i="9"/>
  <c r="D319" i="9"/>
  <c r="A319" i="9"/>
  <c r="D318" i="9"/>
  <c r="A318" i="9"/>
  <c r="A317" i="9"/>
  <c r="A316" i="9"/>
  <c r="AD312" i="9"/>
  <c r="Z312" i="9"/>
  <c r="N312" i="9"/>
  <c r="P312" i="9" s="1"/>
  <c r="A312" i="9"/>
  <c r="M309" i="9"/>
  <c r="D309" i="9"/>
  <c r="A309" i="9"/>
  <c r="A307" i="9"/>
  <c r="A306" i="9"/>
  <c r="A305" i="9"/>
  <c r="A304" i="9"/>
  <c r="A303" i="9"/>
  <c r="A302" i="9"/>
  <c r="A301" i="9"/>
  <c r="AD297" i="9"/>
  <c r="Z297" i="9"/>
  <c r="P297" i="9"/>
  <c r="A297" i="9"/>
  <c r="H295" i="9"/>
  <c r="M295" i="9" s="1"/>
  <c r="B295" i="9"/>
  <c r="A295" i="9"/>
  <c r="D294" i="9"/>
  <c r="A294" i="9"/>
  <c r="D293" i="9"/>
  <c r="A293" i="9"/>
  <c r="K291" i="9"/>
  <c r="J291" i="9"/>
  <c r="A290" i="9"/>
  <c r="A289" i="9"/>
  <c r="A288" i="9"/>
  <c r="D287" i="9"/>
  <c r="A287" i="9"/>
  <c r="A286" i="9"/>
  <c r="A285" i="9"/>
  <c r="N281" i="9"/>
  <c r="P281" i="9" s="1"/>
  <c r="AD281" i="9" s="1"/>
  <c r="A281" i="9"/>
  <c r="H280" i="9"/>
  <c r="M280" i="9" s="1"/>
  <c r="B280" i="9"/>
  <c r="A280" i="9"/>
  <c r="H279" i="9"/>
  <c r="M279" i="9" s="1"/>
  <c r="B279" i="9"/>
  <c r="A279" i="9"/>
  <c r="H278" i="9"/>
  <c r="M278" i="9" s="1"/>
  <c r="D278" i="9"/>
  <c r="B278" i="9"/>
  <c r="A278" i="9"/>
  <c r="H277" i="9"/>
  <c r="M277" i="9" s="1"/>
  <c r="D277" i="9"/>
  <c r="B277" i="9"/>
  <c r="H276" i="9"/>
  <c r="M276" i="9" s="1"/>
  <c r="D276" i="9"/>
  <c r="B276" i="9"/>
  <c r="A276" i="9"/>
  <c r="A275" i="9"/>
  <c r="A274" i="9"/>
  <c r="A273" i="9"/>
  <c r="A270" i="9"/>
  <c r="A269" i="9"/>
  <c r="A268" i="9"/>
  <c r="A267" i="9"/>
  <c r="A266" i="9"/>
  <c r="A265" i="9"/>
  <c r="A264" i="9"/>
  <c r="AD254" i="9"/>
  <c r="Z254" i="9"/>
  <c r="N254" i="9"/>
  <c r="P254" i="9" s="1"/>
  <c r="A254" i="9"/>
  <c r="H253" i="9"/>
  <c r="M253" i="9" s="1"/>
  <c r="B253" i="9"/>
  <c r="A253" i="9"/>
  <c r="H252" i="9"/>
  <c r="M252" i="9" s="1"/>
  <c r="D252" i="9"/>
  <c r="B252" i="9"/>
  <c r="A252" i="9"/>
  <c r="H251" i="9"/>
  <c r="M251" i="9" s="1"/>
  <c r="D251" i="9"/>
  <c r="B251" i="9"/>
  <c r="A251" i="9"/>
  <c r="H250" i="9"/>
  <c r="M250" i="9" s="1"/>
  <c r="D250" i="9"/>
  <c r="B250" i="9"/>
  <c r="A250" i="9"/>
  <c r="D249" i="9"/>
  <c r="A249" i="9"/>
  <c r="D248" i="9"/>
  <c r="A248" i="9"/>
  <c r="D247" i="9"/>
  <c r="A247" i="9"/>
  <c r="D246" i="9"/>
  <c r="A246" i="9"/>
  <c r="D245" i="9"/>
  <c r="A245" i="9"/>
  <c r="D244" i="9"/>
  <c r="A244" i="9"/>
  <c r="D243" i="9"/>
  <c r="A243" i="9"/>
  <c r="D242" i="9"/>
  <c r="A242" i="9"/>
  <c r="D241" i="9"/>
  <c r="A241" i="9"/>
  <c r="D240" i="9"/>
  <c r="A240" i="9"/>
  <c r="D239" i="9"/>
  <c r="A239" i="9"/>
  <c r="AD238" i="9"/>
  <c r="Z238" i="9"/>
  <c r="P238" i="9"/>
  <c r="V238" i="9" s="1"/>
  <c r="A238" i="9"/>
  <c r="H237" i="9"/>
  <c r="M237" i="9" s="1"/>
  <c r="B237" i="9"/>
  <c r="A237" i="9"/>
  <c r="H236" i="9"/>
  <c r="M236" i="9" s="1"/>
  <c r="D236" i="9"/>
  <c r="B236" i="9"/>
  <c r="A236" i="9"/>
  <c r="H235" i="9"/>
  <c r="M235" i="9" s="1"/>
  <c r="D235" i="9"/>
  <c r="B235" i="9"/>
  <c r="A235" i="9"/>
  <c r="H234" i="9"/>
  <c r="M234" i="9" s="1"/>
  <c r="D234" i="9"/>
  <c r="B234" i="9"/>
  <c r="A234" i="9"/>
  <c r="D233" i="9"/>
  <c r="A233" i="9"/>
  <c r="A231" i="9"/>
  <c r="A230" i="9"/>
  <c r="A227" i="9"/>
  <c r="A226" i="9"/>
  <c r="A225" i="9"/>
  <c r="A224" i="9"/>
  <c r="A223" i="9"/>
  <c r="D222" i="9"/>
  <c r="A222" i="9"/>
  <c r="A221" i="9"/>
  <c r="AD211" i="9"/>
  <c r="Z211" i="9"/>
  <c r="N211" i="9"/>
  <c r="P211" i="9" s="1"/>
  <c r="A211" i="9"/>
  <c r="H208" i="9"/>
  <c r="M208" i="9" s="1"/>
  <c r="D208" i="9"/>
  <c r="B208" i="9"/>
  <c r="A208" i="9"/>
  <c r="AD183" i="9"/>
  <c r="Z183" i="9"/>
  <c r="P183" i="9"/>
  <c r="A183" i="9"/>
  <c r="H181" i="9"/>
  <c r="M181" i="9" s="1"/>
  <c r="B181" i="9"/>
  <c r="A181" i="9"/>
  <c r="H180" i="9"/>
  <c r="M180" i="9" s="1"/>
  <c r="B180" i="9"/>
  <c r="A180" i="9"/>
  <c r="A178" i="9"/>
  <c r="A177" i="9"/>
  <c r="A176" i="9"/>
  <c r="A175" i="9"/>
  <c r="A174" i="9"/>
  <c r="A173" i="9"/>
  <c r="A172" i="9"/>
  <c r="A170" i="9"/>
  <c r="D169" i="9"/>
  <c r="A169" i="9"/>
  <c r="D168" i="9"/>
  <c r="A168" i="9"/>
  <c r="D167" i="9"/>
  <c r="A167" i="9"/>
  <c r="D166" i="9"/>
  <c r="A166" i="9"/>
  <c r="D165" i="9"/>
  <c r="A165" i="9"/>
  <c r="AD155" i="9"/>
  <c r="Z155" i="9"/>
  <c r="P155" i="9"/>
  <c r="A155" i="9"/>
  <c r="H154" i="9"/>
  <c r="M154" i="9" s="1"/>
  <c r="B154" i="9"/>
  <c r="A154" i="9"/>
  <c r="H153" i="9"/>
  <c r="M153" i="9" s="1"/>
  <c r="D153" i="9"/>
  <c r="B153" i="9"/>
  <c r="A153" i="9"/>
  <c r="H152" i="9"/>
  <c r="M152" i="9" s="1"/>
  <c r="B152" i="9"/>
  <c r="A152" i="9"/>
  <c r="A151" i="9"/>
  <c r="AD138" i="9"/>
  <c r="Z138" i="9"/>
  <c r="V138" i="9"/>
  <c r="R138" i="9"/>
  <c r="N138" i="9"/>
  <c r="P138" i="9" s="1"/>
  <c r="A138" i="9"/>
  <c r="H137" i="9"/>
  <c r="M137" i="9" s="1"/>
  <c r="B137" i="9"/>
  <c r="A137" i="9"/>
  <c r="H136" i="9"/>
  <c r="M136" i="9" s="1"/>
  <c r="B136" i="9"/>
  <c r="A136" i="9"/>
  <c r="H135" i="9"/>
  <c r="M135" i="9" s="1"/>
  <c r="B135" i="9"/>
  <c r="A135" i="9"/>
  <c r="AD122" i="9"/>
  <c r="Z122" i="9"/>
  <c r="V122" i="9"/>
  <c r="R122" i="9"/>
  <c r="N122" i="9"/>
  <c r="P122" i="9" s="1"/>
  <c r="A122" i="9"/>
  <c r="H121" i="9"/>
  <c r="M121" i="9" s="1"/>
  <c r="B121" i="9"/>
  <c r="A121" i="9"/>
  <c r="H120" i="9"/>
  <c r="M120" i="9" s="1"/>
  <c r="D120" i="9"/>
  <c r="B120" i="9"/>
  <c r="A120" i="9"/>
  <c r="H119" i="9"/>
  <c r="M119" i="9" s="1"/>
  <c r="D119" i="9"/>
  <c r="B119" i="9"/>
  <c r="A119" i="9"/>
  <c r="D118" i="9"/>
  <c r="A118" i="9"/>
  <c r="D117" i="9"/>
  <c r="A117" i="9"/>
  <c r="D116" i="9"/>
  <c r="A116" i="9"/>
  <c r="D115" i="9"/>
  <c r="A115" i="9"/>
  <c r="D114" i="9"/>
  <c r="K114" i="9" s="1"/>
  <c r="A114" i="9"/>
  <c r="D113" i="9"/>
  <c r="A113" i="9"/>
  <c r="D112" i="9"/>
  <c r="A112" i="9"/>
  <c r="D111" i="9"/>
  <c r="A111" i="9"/>
  <c r="D110" i="9"/>
  <c r="A110" i="9"/>
  <c r="D109" i="9"/>
  <c r="A109" i="9"/>
  <c r="A108" i="9"/>
  <c r="AD106" i="9"/>
  <c r="Z106" i="9"/>
  <c r="V106" i="9"/>
  <c r="R106" i="9"/>
  <c r="N106" i="9"/>
  <c r="P106" i="9" s="1"/>
  <c r="A106" i="9"/>
  <c r="H105" i="9"/>
  <c r="M105" i="9" s="1"/>
  <c r="B105" i="9"/>
  <c r="A105" i="9"/>
  <c r="H104" i="9"/>
  <c r="M104" i="9" s="1"/>
  <c r="B104" i="9"/>
  <c r="A104" i="9"/>
  <c r="A101" i="9"/>
  <c r="A100" i="9"/>
  <c r="A99" i="9"/>
  <c r="A98" i="9"/>
  <c r="A97" i="9"/>
  <c r="A96" i="9"/>
  <c r="A95" i="9"/>
  <c r="A94" i="9"/>
  <c r="A93" i="9"/>
  <c r="A91" i="9"/>
  <c r="A90" i="9"/>
  <c r="A89" i="9"/>
  <c r="D88" i="9"/>
  <c r="A88" i="9"/>
  <c r="A87" i="9"/>
  <c r="AD77" i="9"/>
  <c r="Z77" i="9"/>
  <c r="P77" i="9"/>
  <c r="A77" i="9"/>
  <c r="H76" i="9"/>
  <c r="M76" i="9" s="1"/>
  <c r="B76" i="9"/>
  <c r="A76" i="9"/>
  <c r="H75" i="9"/>
  <c r="M75" i="9" s="1"/>
  <c r="B75" i="9"/>
  <c r="A75" i="9"/>
  <c r="A72" i="9"/>
  <c r="A71" i="9"/>
  <c r="A70" i="9"/>
  <c r="A69" i="9"/>
  <c r="A68" i="9"/>
  <c r="A67" i="9"/>
  <c r="A66" i="9"/>
  <c r="A65" i="9"/>
  <c r="A64" i="9"/>
  <c r="A63" i="9"/>
  <c r="A62" i="9"/>
  <c r="B62" i="9" s="1"/>
  <c r="A61" i="9"/>
  <c r="A60" i="9"/>
  <c r="A59" i="9"/>
  <c r="A58" i="9"/>
  <c r="D57" i="9"/>
  <c r="A57" i="9"/>
  <c r="D56" i="9"/>
  <c r="A56" i="9"/>
  <c r="D55" i="9"/>
  <c r="A55" i="9"/>
  <c r="D54" i="9"/>
  <c r="A54" i="9"/>
  <c r="D53" i="9"/>
  <c r="A53" i="9"/>
  <c r="D52" i="9"/>
  <c r="A52" i="9"/>
  <c r="D49" i="9"/>
  <c r="A49" i="9"/>
  <c r="D47" i="9"/>
  <c r="K47" i="9" s="1"/>
  <c r="AD46" i="9"/>
  <c r="Z46" i="9"/>
  <c r="P46" i="9"/>
  <c r="V46" i="9" s="1"/>
  <c r="A46" i="9"/>
  <c r="H44" i="9"/>
  <c r="M44" i="9" s="1"/>
  <c r="B44" i="9"/>
  <c r="H43" i="9"/>
  <c r="M43" i="9" s="1"/>
  <c r="D43" i="9"/>
  <c r="B43" i="9"/>
  <c r="A43" i="9"/>
  <c r="D42" i="9"/>
  <c r="A42" i="9"/>
  <c r="D41" i="9"/>
  <c r="A41" i="9"/>
  <c r="AD40" i="9"/>
  <c r="Z40" i="9"/>
  <c r="N40" i="9"/>
  <c r="P40" i="9" s="1"/>
  <c r="A40" i="9"/>
  <c r="H20" i="9"/>
  <c r="M20" i="9" s="1"/>
  <c r="B20" i="9"/>
  <c r="D19" i="9"/>
  <c r="A19" i="9"/>
  <c r="H19" i="9" s="1"/>
  <c r="D18" i="9"/>
  <c r="A18" i="9"/>
  <c r="P15" i="9"/>
  <c r="R15" i="9" s="1"/>
  <c r="A15" i="9"/>
  <c r="H13" i="9"/>
  <c r="M13" i="9" s="1"/>
  <c r="B13" i="9"/>
  <c r="D12" i="9"/>
  <c r="A12" i="9"/>
  <c r="D11" i="9"/>
  <c r="A11" i="9"/>
  <c r="D10" i="9"/>
  <c r="A10" i="9"/>
  <c r="D9" i="9"/>
  <c r="A9" i="9"/>
  <c r="D8" i="9"/>
  <c r="A8" i="9"/>
  <c r="D7" i="9"/>
  <c r="A7" i="9"/>
  <c r="P5" i="9"/>
  <c r="Z5" i="9" s="1"/>
  <c r="L2" i="9"/>
  <c r="H2" i="9"/>
  <c r="C2" i="9"/>
  <c r="H1" i="9"/>
  <c r="AF513" i="9" l="1" a="1"/>
  <c r="AF513" i="9" s="1"/>
  <c r="AG513" i="9" s="1"/>
  <c r="C499" i="9" s="1"/>
  <c r="C22" i="30" s="1"/>
  <c r="R449" i="9"/>
  <c r="M410" i="9"/>
  <c r="M409" i="9"/>
  <c r="V395" i="9"/>
  <c r="K345" i="9"/>
  <c r="V359" i="9"/>
  <c r="K372" i="9"/>
  <c r="V408" i="9"/>
  <c r="M372" i="9"/>
  <c r="Z408" i="9"/>
  <c r="AD375" i="9"/>
  <c r="AD395" i="9"/>
  <c r="M19" i="9"/>
  <c r="Z325" i="9"/>
  <c r="AD325" i="9"/>
  <c r="V335" i="9"/>
  <c r="R387" i="9"/>
  <c r="Z335" i="9"/>
  <c r="R353" i="9"/>
  <c r="AD387" i="9"/>
  <c r="V399" i="9"/>
  <c r="V387" i="9"/>
  <c r="K396" i="9"/>
  <c r="Z399" i="9"/>
  <c r="V341" i="9"/>
  <c r="J47" i="9"/>
  <c r="AD391" i="9"/>
  <c r="M396" i="9"/>
  <c r="AD399" i="9"/>
  <c r="R432" i="9"/>
  <c r="R395" i="9"/>
  <c r="R40" i="9"/>
  <c r="V40" i="9"/>
  <c r="V211" i="9"/>
  <c r="R211" i="9"/>
  <c r="R46" i="9"/>
  <c r="M354" i="9"/>
  <c r="Z375" i="9"/>
  <c r="R371" i="9"/>
  <c r="AD408" i="9"/>
  <c r="V432" i="9"/>
  <c r="AD364" i="9"/>
  <c r="Z371" i="9"/>
  <c r="Z432" i="9"/>
  <c r="AD371" i="9"/>
  <c r="J380" i="9"/>
  <c r="J400" i="9"/>
  <c r="AD5" i="9"/>
  <c r="J114" i="9"/>
  <c r="M342" i="9"/>
  <c r="K380" i="9"/>
  <c r="K384" i="9"/>
  <c r="K400" i="9"/>
  <c r="V403" i="9"/>
  <c r="AD335" i="9"/>
  <c r="V375" i="9"/>
  <c r="AD403" i="9"/>
  <c r="B91" i="9"/>
  <c r="B12" i="9"/>
  <c r="H270" i="9"/>
  <c r="M270" i="9" s="1"/>
  <c r="H62" i="9"/>
  <c r="M62" i="9" s="1"/>
  <c r="B99" i="9"/>
  <c r="H91" i="9"/>
  <c r="M91" i="9" s="1"/>
  <c r="B19" i="9"/>
  <c r="B9" i="9"/>
  <c r="B230" i="9"/>
  <c r="H12" i="9"/>
  <c r="M12" i="9" s="1"/>
  <c r="H269" i="9"/>
  <c r="M269" i="9" s="1"/>
  <c r="M273" i="9"/>
  <c r="B41" i="9"/>
  <c r="B53" i="9"/>
  <c r="B63" i="9"/>
  <c r="B56" i="9"/>
  <c r="B87" i="9"/>
  <c r="B96" i="9"/>
  <c r="H63" i="9"/>
  <c r="M63" i="9" s="1"/>
  <c r="H10" i="9"/>
  <c r="M10" i="9" s="1"/>
  <c r="H87" i="9"/>
  <c r="M87" i="9" s="1"/>
  <c r="B89" i="9"/>
  <c r="H52" i="9"/>
  <c r="M52" i="9" s="1"/>
  <c r="H56" i="9"/>
  <c r="M56" i="9" s="1"/>
  <c r="B70" i="9"/>
  <c r="H99" i="9"/>
  <c r="M99" i="9" s="1"/>
  <c r="H477" i="9"/>
  <c r="M477" i="9" s="1"/>
  <c r="B268" i="9"/>
  <c r="H227" i="9"/>
  <c r="M227" i="9" s="1"/>
  <c r="B318" i="9"/>
  <c r="B273" i="9"/>
  <c r="M230" i="9"/>
  <c r="H47" i="9"/>
  <c r="M47" i="9" s="1"/>
  <c r="B49" i="9"/>
  <c r="B58" i="9"/>
  <c r="H89" i="9"/>
  <c r="M89" i="9" s="1"/>
  <c r="H225" i="9"/>
  <c r="M225" i="9" s="1"/>
  <c r="B226" i="9"/>
  <c r="H49" i="9"/>
  <c r="M49" i="9" s="1"/>
  <c r="B246" i="9"/>
  <c r="B454" i="9"/>
  <c r="B446" i="9"/>
  <c r="B249" i="9"/>
  <c r="B248" i="9"/>
  <c r="B233" i="9"/>
  <c r="B231" i="9"/>
  <c r="B221" i="9"/>
  <c r="B177" i="9"/>
  <c r="B176" i="9"/>
  <c r="B173" i="9"/>
  <c r="B172" i="9"/>
  <c r="B169" i="9"/>
  <c r="B168" i="9"/>
  <c r="B165" i="9"/>
  <c r="B118" i="9"/>
  <c r="B115" i="9"/>
  <c r="B113" i="9"/>
  <c r="B112" i="9"/>
  <c r="B100" i="9"/>
  <c r="B97" i="9"/>
  <c r="B88" i="9"/>
  <c r="B72" i="9"/>
  <c r="B71" i="9"/>
  <c r="B68" i="9"/>
  <c r="B67" i="9"/>
  <c r="B178" i="9"/>
  <c r="B174" i="9"/>
  <c r="B170" i="9"/>
  <c r="B166" i="9"/>
  <c r="B116" i="9"/>
  <c r="B114" i="9"/>
  <c r="H108" i="9"/>
  <c r="M108" i="9" s="1"/>
  <c r="H95" i="9"/>
  <c r="M95" i="9" s="1"/>
  <c r="H94" i="9"/>
  <c r="M94" i="9" s="1"/>
  <c r="B93" i="9"/>
  <c r="B69" i="9"/>
  <c r="H59" i="9"/>
  <c r="M59" i="9" s="1"/>
  <c r="H55" i="9"/>
  <c r="M55" i="9" s="1"/>
  <c r="H41" i="9"/>
  <c r="M41" i="9" s="1"/>
  <c r="B11" i="9"/>
  <c r="B10" i="9"/>
  <c r="B7" i="9"/>
  <c r="H461" i="9"/>
  <c r="M461" i="9" s="1"/>
  <c r="H451" i="9"/>
  <c r="M451" i="9" s="1"/>
  <c r="B285" i="9"/>
  <c r="H275" i="9"/>
  <c r="M275" i="9" s="1"/>
  <c r="H248" i="9"/>
  <c r="M248" i="9" s="1"/>
  <c r="H247" i="9"/>
  <c r="M247" i="9" s="1"/>
  <c r="H231" i="9"/>
  <c r="M231" i="9" s="1"/>
  <c r="H176" i="9"/>
  <c r="M176" i="9" s="1"/>
  <c r="H172" i="9"/>
  <c r="M172" i="9" s="1"/>
  <c r="H168" i="9"/>
  <c r="M168" i="9" s="1"/>
  <c r="H118" i="9"/>
  <c r="M118" i="9" s="1"/>
  <c r="H112" i="9"/>
  <c r="M112" i="9" s="1"/>
  <c r="H71" i="9"/>
  <c r="M71" i="9" s="1"/>
  <c r="H67" i="9"/>
  <c r="M67" i="9" s="1"/>
  <c r="B18" i="9"/>
  <c r="B8" i="9"/>
  <c r="H316" i="9"/>
  <c r="M316" i="9" s="1"/>
  <c r="B274" i="9"/>
  <c r="B240" i="9"/>
  <c r="B223" i="9"/>
  <c r="B108" i="9"/>
  <c r="B57" i="9"/>
  <c r="B42" i="9"/>
  <c r="H18" i="9"/>
  <c r="M18" i="9" s="1"/>
  <c r="B109" i="9"/>
  <c r="H98" i="9"/>
  <c r="M98" i="9" s="1"/>
  <c r="B64" i="9"/>
  <c r="H478" i="9"/>
  <c r="M478" i="9" s="1"/>
  <c r="H355" i="9"/>
  <c r="M355" i="9" s="1"/>
  <c r="H328" i="9"/>
  <c r="M328" i="9" s="1"/>
  <c r="H264" i="9"/>
  <c r="M264" i="9" s="1"/>
  <c r="H244" i="9"/>
  <c r="M244" i="9" s="1"/>
  <c r="B95" i="9"/>
  <c r="B55" i="9"/>
  <c r="B52" i="9"/>
  <c r="B59" i="9"/>
  <c r="H469" i="9"/>
  <c r="M469" i="9" s="1"/>
  <c r="B117" i="9"/>
  <c r="H64" i="9"/>
  <c r="M64" i="9" s="1"/>
  <c r="B367" i="9"/>
  <c r="H8" i="9"/>
  <c r="M8" i="9" s="1"/>
  <c r="H42" i="9"/>
  <c r="M42" i="9" s="1"/>
  <c r="H60" i="9"/>
  <c r="M60" i="9" s="1"/>
  <c r="B66" i="9"/>
  <c r="B94" i="9"/>
  <c r="B111" i="9"/>
  <c r="B453" i="9"/>
  <c r="B90" i="9"/>
  <c r="H7" i="9"/>
  <c r="M7" i="9" s="1"/>
  <c r="M11" i="9"/>
  <c r="B54" i="9"/>
  <c r="H61" i="9"/>
  <c r="M61" i="9" s="1"/>
  <c r="H69" i="9"/>
  <c r="M69" i="9" s="1"/>
  <c r="H93" i="9"/>
  <c r="M93" i="9" s="1"/>
  <c r="H101" i="9"/>
  <c r="M101" i="9" s="1"/>
  <c r="H114" i="9"/>
  <c r="M114" i="9" s="1"/>
  <c r="H116" i="9"/>
  <c r="M116" i="9" s="1"/>
  <c r="H166" i="9"/>
  <c r="M166" i="9" s="1"/>
  <c r="H170" i="9"/>
  <c r="M170" i="9" s="1"/>
  <c r="H174" i="9"/>
  <c r="M174" i="9" s="1"/>
  <c r="H178" i="9"/>
  <c r="M178" i="9" s="1"/>
  <c r="B222" i="9"/>
  <c r="B239" i="9"/>
  <c r="H242" i="9"/>
  <c r="M242" i="9" s="1"/>
  <c r="H245" i="9"/>
  <c r="M245" i="9" s="1"/>
  <c r="H265" i="9"/>
  <c r="M265" i="9" s="1"/>
  <c r="B267" i="9"/>
  <c r="H287" i="9"/>
  <c r="M287" i="9" s="1"/>
  <c r="B294" i="9"/>
  <c r="H476" i="9"/>
  <c r="M476" i="9" s="1"/>
  <c r="H464" i="9"/>
  <c r="M464" i="9" s="1"/>
  <c r="B462" i="9"/>
  <c r="H330" i="9"/>
  <c r="M330" i="9" s="1"/>
  <c r="H329" i="9"/>
  <c r="M329" i="9" s="1"/>
  <c r="H303" i="9"/>
  <c r="M303" i="9" s="1"/>
  <c r="B301" i="9"/>
  <c r="B293" i="9"/>
  <c r="H291" i="9"/>
  <c r="M291" i="9" s="1"/>
  <c r="H289" i="9"/>
  <c r="M289" i="9" s="1"/>
  <c r="B478" i="9"/>
  <c r="H472" i="9"/>
  <c r="M472" i="9" s="1"/>
  <c r="B471" i="9"/>
  <c r="B470" i="9"/>
  <c r="B469" i="9"/>
  <c r="B461" i="9"/>
  <c r="H454" i="9"/>
  <c r="M454" i="9" s="1"/>
  <c r="H453" i="9"/>
  <c r="M453" i="9" s="1"/>
  <c r="B452" i="9"/>
  <c r="B451" i="9"/>
  <c r="H446" i="9"/>
  <c r="M446" i="9" s="1"/>
  <c r="B355" i="9"/>
  <c r="B328" i="9"/>
  <c r="B327" i="9"/>
  <c r="B326" i="9"/>
  <c r="H318" i="9"/>
  <c r="M318" i="9" s="1"/>
  <c r="B316" i="9"/>
  <c r="H307" i="9"/>
  <c r="M307" i="9" s="1"/>
  <c r="H306" i="9"/>
  <c r="M306" i="9" s="1"/>
  <c r="B464" i="9"/>
  <c r="H462" i="9"/>
  <c r="M462" i="9" s="1"/>
  <c r="B330" i="9"/>
  <c r="B303" i="9"/>
  <c r="H301" i="9"/>
  <c r="M301" i="9" s="1"/>
  <c r="H293" i="9"/>
  <c r="M293" i="9" s="1"/>
  <c r="B291" i="9"/>
  <c r="B290" i="9"/>
  <c r="B289" i="9"/>
  <c r="H53" i="9"/>
  <c r="M53" i="9" s="1"/>
  <c r="H57" i="9"/>
  <c r="M57" i="9" s="1"/>
  <c r="H65" i="9"/>
  <c r="M65" i="9" s="1"/>
  <c r="H68" i="9"/>
  <c r="M68" i="9" s="1"/>
  <c r="H72" i="9"/>
  <c r="M72" i="9" s="1"/>
  <c r="H88" i="9"/>
  <c r="M88" i="9" s="1"/>
  <c r="H97" i="9"/>
  <c r="M97" i="9" s="1"/>
  <c r="B98" i="9"/>
  <c r="H100" i="9"/>
  <c r="M100" i="9" s="1"/>
  <c r="H110" i="9"/>
  <c r="M110" i="9" s="1"/>
  <c r="H113" i="9"/>
  <c r="M113" i="9" s="1"/>
  <c r="H115" i="9"/>
  <c r="M115" i="9" s="1"/>
  <c r="H165" i="9"/>
  <c r="M165" i="9" s="1"/>
  <c r="H169" i="9"/>
  <c r="M169" i="9" s="1"/>
  <c r="H173" i="9"/>
  <c r="M173" i="9" s="1"/>
  <c r="H177" i="9"/>
  <c r="M177" i="9" s="1"/>
  <c r="H221" i="9"/>
  <c r="M221" i="9" s="1"/>
  <c r="H223" i="9"/>
  <c r="M223" i="9" s="1"/>
  <c r="B227" i="9"/>
  <c r="H233" i="9"/>
  <c r="M233" i="9" s="1"/>
  <c r="H240" i="9"/>
  <c r="M240" i="9" s="1"/>
  <c r="B244" i="9"/>
  <c r="H246" i="9"/>
  <c r="M246" i="9" s="1"/>
  <c r="H249" i="9"/>
  <c r="M249" i="9" s="1"/>
  <c r="B264" i="9"/>
  <c r="H268" i="9"/>
  <c r="M268" i="9" s="1"/>
  <c r="B270" i="9"/>
  <c r="H274" i="9"/>
  <c r="M274" i="9" s="1"/>
  <c r="B307" i="9"/>
  <c r="H326" i="9"/>
  <c r="M326" i="9" s="1"/>
  <c r="H471" i="9"/>
  <c r="M471" i="9" s="1"/>
  <c r="B472" i="9"/>
  <c r="H96" i="9"/>
  <c r="M96" i="9" s="1"/>
  <c r="H109" i="9"/>
  <c r="M109" i="9" s="1"/>
  <c r="H224" i="9"/>
  <c r="M224" i="9" s="1"/>
  <c r="H241" i="9"/>
  <c r="M241" i="9" s="1"/>
  <c r="B243" i="9"/>
  <c r="B247" i="9"/>
  <c r="H266" i="9"/>
  <c r="M266" i="9" s="1"/>
  <c r="B275" i="9"/>
  <c r="H286" i="9"/>
  <c r="M286" i="9" s="1"/>
  <c r="B288" i="9"/>
  <c r="H290" i="9"/>
  <c r="M290" i="9" s="1"/>
  <c r="B306" i="9"/>
  <c r="B317" i="9"/>
  <c r="H327" i="9"/>
  <c r="M327" i="9" s="1"/>
  <c r="B329" i="9"/>
  <c r="H452" i="9"/>
  <c r="M452" i="9" s="1"/>
  <c r="H459" i="9"/>
  <c r="M459" i="9" s="1"/>
  <c r="B465" i="9"/>
  <c r="H470" i="9"/>
  <c r="M470" i="9" s="1"/>
  <c r="M474" i="9"/>
  <c r="B302" i="9"/>
  <c r="B456" i="9"/>
  <c r="B463" i="9"/>
  <c r="B477" i="9"/>
  <c r="H285" i="9"/>
  <c r="M285" i="9" s="1"/>
  <c r="H455" i="9"/>
  <c r="M455" i="9" s="1"/>
  <c r="H460" i="9"/>
  <c r="M460" i="9" s="1"/>
  <c r="B468" i="9"/>
  <c r="H473" i="9"/>
  <c r="M473" i="9" s="1"/>
  <c r="V77" i="9"/>
  <c r="R77" i="9"/>
  <c r="R5" i="9"/>
  <c r="H9" i="9"/>
  <c r="M9" i="9" s="1"/>
  <c r="V15" i="9"/>
  <c r="H54" i="9"/>
  <c r="M54" i="9" s="1"/>
  <c r="B60" i="9"/>
  <c r="B61" i="9"/>
  <c r="B65" i="9"/>
  <c r="H70" i="9"/>
  <c r="M70" i="9" s="1"/>
  <c r="H90" i="9"/>
  <c r="M90" i="9" s="1"/>
  <c r="B101" i="9"/>
  <c r="B110" i="9"/>
  <c r="H117" i="9"/>
  <c r="M117" i="9" s="1"/>
  <c r="B167" i="9"/>
  <c r="H167" i="9"/>
  <c r="M167" i="9" s="1"/>
  <c r="V5" i="9"/>
  <c r="Z15" i="9"/>
  <c r="H58" i="9"/>
  <c r="M58" i="9" s="1"/>
  <c r="H66" i="9"/>
  <c r="M66" i="9" s="1"/>
  <c r="H111" i="9"/>
  <c r="M111" i="9" s="1"/>
  <c r="B151" i="9"/>
  <c r="H151" i="9"/>
  <c r="M151" i="9" s="1"/>
  <c r="V183" i="9"/>
  <c r="R183" i="9"/>
  <c r="R254" i="9"/>
  <c r="V254" i="9"/>
  <c r="AD15" i="9"/>
  <c r="R155" i="9"/>
  <c r="V155" i="9"/>
  <c r="B175" i="9"/>
  <c r="H175" i="9"/>
  <c r="M175" i="9" s="1"/>
  <c r="M404" i="9"/>
  <c r="J404" i="9"/>
  <c r="K404" i="9"/>
  <c r="B224" i="9"/>
  <c r="B225" i="9"/>
  <c r="R238" i="9"/>
  <c r="B241" i="9"/>
  <c r="B242" i="9"/>
  <c r="B265" i="9"/>
  <c r="B266" i="9"/>
  <c r="R281" i="9"/>
  <c r="B287" i="9"/>
  <c r="V297" i="9"/>
  <c r="R297" i="9"/>
  <c r="H305" i="9"/>
  <c r="M305" i="9" s="1"/>
  <c r="B305" i="9"/>
  <c r="V312" i="9"/>
  <c r="R312" i="9"/>
  <c r="H320" i="9"/>
  <c r="M320" i="9" s="1"/>
  <c r="B320" i="9"/>
  <c r="B366" i="9"/>
  <c r="H366" i="9"/>
  <c r="M366" i="9" s="1"/>
  <c r="H222" i="9"/>
  <c r="M222" i="9" s="1"/>
  <c r="H239" i="9"/>
  <c r="M239" i="9" s="1"/>
  <c r="B245" i="9"/>
  <c r="B269" i="9"/>
  <c r="V281" i="9"/>
  <c r="B286" i="9"/>
  <c r="H302" i="9"/>
  <c r="M302" i="9" s="1"/>
  <c r="H317" i="9"/>
  <c r="M317" i="9" s="1"/>
  <c r="V348" i="9"/>
  <c r="K350" i="9"/>
  <c r="M349" i="9"/>
  <c r="J350" i="9"/>
  <c r="M376" i="9"/>
  <c r="K376" i="9"/>
  <c r="J376" i="9"/>
  <c r="Z383" i="9"/>
  <c r="R383" i="9"/>
  <c r="AD383" i="9"/>
  <c r="V383" i="9"/>
  <c r="Z419" i="9"/>
  <c r="AD419" i="9"/>
  <c r="R419" i="9"/>
  <c r="V419" i="9"/>
  <c r="H226" i="9"/>
  <c r="M226" i="9" s="1"/>
  <c r="H243" i="9"/>
  <c r="M243" i="9" s="1"/>
  <c r="H267" i="9"/>
  <c r="M267" i="9" s="1"/>
  <c r="Z281" i="9"/>
  <c r="H294" i="9"/>
  <c r="M294" i="9" s="1"/>
  <c r="H304" i="9"/>
  <c r="M304" i="9" s="1"/>
  <c r="B304" i="9"/>
  <c r="H319" i="9"/>
  <c r="M319" i="9" s="1"/>
  <c r="B319" i="9"/>
  <c r="J356" i="9"/>
  <c r="Z364" i="9"/>
  <c r="H367" i="9"/>
  <c r="M367" i="9" s="1"/>
  <c r="M388" i="9"/>
  <c r="AD449" i="9"/>
  <c r="Z449" i="9"/>
  <c r="V449" i="9"/>
  <c r="H288" i="9"/>
  <c r="M288" i="9" s="1"/>
  <c r="J361" i="9"/>
  <c r="R379" i="9"/>
  <c r="V379" i="9"/>
  <c r="M360" i="9"/>
  <c r="R364" i="9"/>
  <c r="Z379" i="9"/>
  <c r="K388" i="9"/>
  <c r="Z391" i="9"/>
  <c r="V391" i="9"/>
  <c r="J392" i="9"/>
  <c r="K392" i="9"/>
  <c r="R413" i="9"/>
  <c r="AD413" i="9"/>
  <c r="V413" i="9"/>
  <c r="D385" i="9"/>
  <c r="J384" i="9"/>
  <c r="Z403" i="9"/>
  <c r="H456" i="9"/>
  <c r="M456" i="9" s="1"/>
  <c r="B459" i="9"/>
  <c r="B460" i="9"/>
  <c r="H465" i="9"/>
  <c r="M465" i="9" s="1"/>
  <c r="H468" i="9"/>
  <c r="M468" i="9" s="1"/>
  <c r="B473" i="9"/>
  <c r="B474" i="9"/>
  <c r="H463" i="9"/>
  <c r="M463" i="9" s="1"/>
  <c r="B455" i="9"/>
  <c r="B476" i="9"/>
  <c r="G26" i="15"/>
  <c r="Z482" i="9" l="1"/>
  <c r="V497" i="9" s="1"/>
  <c r="B494" i="9" s="1"/>
  <c r="C494" i="9" s="1"/>
  <c r="A494" i="9" s="1"/>
  <c r="C17" i="30" s="1"/>
  <c r="AD482" i="9"/>
  <c r="V482" i="9"/>
  <c r="A499" i="9"/>
  <c r="Z567" i="9"/>
  <c r="V510" i="9" l="1"/>
  <c r="B492" i="9" s="1"/>
  <c r="C492" i="9" s="1"/>
  <c r="A492" i="9" s="1"/>
  <c r="V509" i="9"/>
  <c r="B493" i="9" s="1"/>
  <c r="V499" i="9"/>
  <c r="V501" i="9"/>
  <c r="AD5" i="30"/>
  <c r="H499" i="9"/>
  <c r="J499" i="9" s="1"/>
  <c r="H494" i="9"/>
  <c r="J494" i="9" s="1"/>
  <c r="AB567" i="9"/>
  <c r="AB92" i="30"/>
  <c r="V5" i="30"/>
  <c r="Z5" i="30"/>
  <c r="V19" i="30" s="1"/>
  <c r="V567" i="9"/>
  <c r="V21" i="30" l="1"/>
  <c r="V23" i="30"/>
  <c r="AG497" i="9"/>
  <c r="AG500" i="9" s="1"/>
  <c r="V503" i="9"/>
  <c r="AA499" i="9" s="1"/>
  <c r="AA502" i="9" s="1"/>
  <c r="C15" i="30" l="1"/>
  <c r="H15" i="30" s="1"/>
  <c r="H492" i="9"/>
  <c r="J492" i="9" s="1"/>
  <c r="V507" i="9"/>
  <c r="C493" i="9" s="1"/>
  <c r="A493" i="9" s="1"/>
  <c r="V25" i="30"/>
  <c r="V29" i="30" s="1"/>
  <c r="AG22" i="30"/>
  <c r="C16" i="30" l="1"/>
  <c r="H493" i="9"/>
  <c r="J493" i="9" s="1"/>
  <c r="B19" i="30"/>
  <c r="V513" i="9"/>
  <c r="B496" i="9"/>
  <c r="C496" i="9" s="1"/>
  <c r="H504" i="9" s="1"/>
  <c r="V31" i="30"/>
  <c r="B16" i="30" s="1"/>
  <c r="V32" i="30"/>
  <c r="B15" i="30" s="1"/>
  <c r="H508" i="9"/>
  <c r="AA24" i="30"/>
  <c r="A496" i="9" l="1"/>
  <c r="N495" i="9"/>
  <c r="H16" i="30"/>
  <c r="J16" i="30" s="1"/>
  <c r="T59" i="16"/>
  <c r="V35" i="30"/>
  <c r="B18" i="30" s="1"/>
  <c r="B495" i="9"/>
  <c r="C495" i="9" s="1"/>
  <c r="Q31" i="30"/>
  <c r="Q32" i="30"/>
  <c r="J508" i="9"/>
  <c r="H31" i="30"/>
  <c r="J31" i="30" s="1"/>
  <c r="M508" i="9"/>
  <c r="M31" i="30" s="1"/>
  <c r="H496" i="9" l="1"/>
  <c r="J496" i="9" s="1"/>
  <c r="C19" i="30"/>
  <c r="J504" i="9"/>
  <c r="A495" i="9"/>
  <c r="V527" i="9"/>
  <c r="V526" i="9"/>
  <c r="V525" i="9"/>
  <c r="I31" i="30"/>
  <c r="N18" i="30" l="1"/>
  <c r="H19" i="30"/>
  <c r="J19" i="30" s="1"/>
  <c r="T60" i="16"/>
  <c r="Y60" i="16" s="1"/>
  <c r="H495" i="9"/>
  <c r="J495" i="9" s="1"/>
  <c r="C18" i="30"/>
  <c r="H27" i="30"/>
  <c r="F92" i="30" s="1"/>
  <c r="M504" i="9"/>
  <c r="M27" i="30" s="1"/>
  <c r="F567" i="9"/>
  <c r="T61" i="16" l="1"/>
  <c r="I27" i="30"/>
  <c r="J501" i="9"/>
  <c r="H501" i="9"/>
  <c r="G10" i="15"/>
  <c r="G11" i="15"/>
  <c r="G12" i="15"/>
  <c r="G13" i="15"/>
  <c r="G14" i="15"/>
  <c r="G15" i="15"/>
  <c r="G16" i="15"/>
  <c r="G17" i="15"/>
  <c r="G18" i="15"/>
  <c r="G19" i="15"/>
  <c r="G20" i="15"/>
  <c r="G21" i="15"/>
  <c r="G22" i="15"/>
  <c r="G23" i="15"/>
  <c r="G24" i="15"/>
  <c r="G25"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C567" i="9" l="1"/>
  <c r="H514" i="9"/>
  <c r="H36" i="30" s="1"/>
  <c r="M501" i="9"/>
  <c r="M24" i="30" s="1"/>
  <c r="O5" i="16"/>
  <c r="N12" i="16"/>
  <c r="M10" i="16"/>
  <c r="J6" i="30" l="1"/>
  <c r="K6" i="30" l="1"/>
  <c r="F61" i="30"/>
  <c r="F62" i="30"/>
  <c r="T62" i="16" l="1"/>
  <c r="Y72" i="16"/>
  <c r="Y70" i="16"/>
  <c r="Y66" i="16"/>
  <c r="AA35" i="30"/>
  <c r="V62" i="16"/>
  <c r="V65" i="16"/>
  <c r="V57" i="16"/>
  <c r="V64" i="16"/>
  <c r="V63" i="16"/>
  <c r="R11" i="30" a="1"/>
  <c r="R11" i="30" s="1"/>
  <c r="AD92" i="30" l="1"/>
  <c r="Y62" i="16"/>
  <c r="H23" i="30"/>
  <c r="J23" i="30" s="1"/>
  <c r="G9" i="15" l="1"/>
  <c r="C27" i="17" l="1"/>
  <c r="C26" i="17"/>
  <c r="D26" i="17" s="1"/>
  <c r="C25" i="17"/>
  <c r="D25" i="17" s="1"/>
  <c r="C24" i="17"/>
  <c r="D24" i="17" s="1"/>
  <c r="C23" i="17"/>
  <c r="D23" i="17" s="1"/>
  <c r="N69" i="15" l="1"/>
  <c r="N68" i="15"/>
  <c r="N67" i="15"/>
  <c r="N66" i="15"/>
  <c r="N65" i="15"/>
  <c r="N64" i="15"/>
  <c r="N63" i="15"/>
  <c r="N62" i="15"/>
  <c r="N61" i="15"/>
  <c r="N60" i="15"/>
  <c r="N59" i="15"/>
  <c r="N58" i="15"/>
  <c r="N57" i="15"/>
  <c r="N56" i="15"/>
  <c r="N55" i="15"/>
  <c r="N54" i="15"/>
  <c r="N53" i="15"/>
  <c r="N52" i="15"/>
  <c r="N51" i="15"/>
  <c r="N50" i="15"/>
  <c r="N49" i="15"/>
  <c r="N48" i="15"/>
  <c r="N47" i="15"/>
  <c r="N46" i="15"/>
  <c r="N45" i="15"/>
  <c r="N44" i="15"/>
  <c r="N43" i="15"/>
  <c r="N42" i="15"/>
  <c r="N41" i="15"/>
  <c r="N40" i="15"/>
  <c r="N39" i="15"/>
  <c r="N38" i="15"/>
  <c r="N37" i="15"/>
  <c r="N36" i="15"/>
  <c r="N35" i="15"/>
  <c r="N34" i="15"/>
  <c r="N33" i="15"/>
  <c r="N32" i="15"/>
  <c r="N31" i="15"/>
  <c r="N30" i="15"/>
  <c r="N29" i="15"/>
  <c r="N28" i="15"/>
  <c r="N27" i="15"/>
  <c r="N26" i="15"/>
  <c r="N25" i="15"/>
  <c r="N24" i="15"/>
  <c r="N23" i="15"/>
  <c r="N22" i="15"/>
  <c r="N21" i="15"/>
  <c r="N20" i="15"/>
  <c r="N19" i="15"/>
  <c r="N18" i="15"/>
  <c r="N17" i="15"/>
  <c r="N16" i="15"/>
  <c r="N15" i="15"/>
  <c r="N14" i="15"/>
  <c r="N13" i="15"/>
  <c r="N12" i="15"/>
  <c r="N11" i="15"/>
  <c r="N10" i="15"/>
  <c r="N9" i="15"/>
  <c r="N71" i="15" l="1"/>
  <c r="G7" i="15" l="1"/>
  <c r="Z92" i="30" l="1"/>
  <c r="T57" i="16" l="1"/>
  <c r="J20" i="30"/>
  <c r="Y57" i="16" l="1"/>
  <c r="G66" i="30" l="1"/>
  <c r="J69" i="30" l="1"/>
  <c r="G69" i="30" s="1"/>
  <c r="J68" i="30"/>
  <c r="G68" i="30" s="1"/>
  <c r="J67" i="30"/>
  <c r="G67" i="30" s="1"/>
  <c r="B17" i="30" l="1"/>
  <c r="T64" i="16" l="1"/>
  <c r="Y64" i="16" s="1"/>
  <c r="V92" i="30"/>
  <c r="AG19" i="30"/>
  <c r="H17" i="30"/>
  <c r="J17" i="30" s="1"/>
  <c r="Q92" i="30" l="1"/>
  <c r="T63" i="16"/>
  <c r="Y63" i="16" s="1"/>
  <c r="AA21" i="30"/>
  <c r="J15" i="30" l="1"/>
  <c r="S92" i="30"/>
  <c r="X92" i="30"/>
  <c r="J27" i="30" l="1"/>
  <c r="Y61" i="16"/>
  <c r="H18" i="30"/>
  <c r="J18" i="30" s="1"/>
  <c r="V46" i="30"/>
  <c r="V73" i="16"/>
  <c r="Y73" i="16" s="1"/>
  <c r="Y59" i="16" l="1"/>
  <c r="V48" i="30"/>
  <c r="V47" i="30"/>
  <c r="F66" i="30" l="1"/>
  <c r="J62" i="30"/>
  <c r="G62" i="30" s="1"/>
  <c r="J61" i="30"/>
  <c r="G61" i="30" s="1"/>
  <c r="I66" i="30" l="1"/>
  <c r="I69" i="30"/>
  <c r="I67" i="30"/>
  <c r="I68" i="30"/>
  <c r="I30" i="30" l="1"/>
  <c r="H22" i="30" l="1"/>
  <c r="H24" i="30" s="1"/>
  <c r="T65" i="16"/>
  <c r="T76" i="16" s="1"/>
  <c r="I24" i="30" l="1"/>
  <c r="J22" i="30"/>
  <c r="J24" i="30" s="1"/>
  <c r="Y65" i="16"/>
  <c r="C92" i="30" l="1"/>
  <c r="R476" i="9" l="1"/>
  <c r="R482" i="9" s="1"/>
  <c r="J506" i="9" s="1"/>
  <c r="H506" i="9" l="1"/>
  <c r="R5" i="30"/>
  <c r="R490" i="9"/>
  <c r="E506" i="9" l="1"/>
  <c r="H29" i="30"/>
  <c r="E92" i="30" s="1"/>
  <c r="I506" i="9"/>
  <c r="M506" i="9" s="1"/>
  <c r="M29" i="30" s="1"/>
  <c r="E567" i="9"/>
  <c r="H441" i="9"/>
  <c r="M441" i="9" s="1"/>
  <c r="R489" i="9"/>
  <c r="R13" i="30"/>
  <c r="R12" i="30" s="1"/>
  <c r="J29" i="30"/>
  <c r="I29" i="30" l="1"/>
  <c r="V71" i="16"/>
  <c r="Y71" i="16" s="1"/>
  <c r="V75" i="16" l="1"/>
  <c r="Y75" i="16" s="1"/>
  <c r="M514" i="9"/>
  <c r="M36" i="30" s="1"/>
  <c r="I36" i="30" l="1"/>
  <c r="M255" i="9"/>
  <c r="M485" i="9" s="1"/>
  <c r="J255" i="9"/>
  <c r="J483" i="9" s="1"/>
  <c r="F541" i="9" s="1"/>
  <c r="K255" i="9"/>
  <c r="K483" i="9"/>
  <c r="G541" i="9" s="1"/>
  <c r="J543" i="9" s="1"/>
  <c r="G543" i="9" s="1"/>
  <c r="M530" i="9" l="1"/>
  <c r="B567" i="9"/>
  <c r="M8" i="30"/>
  <c r="I541" i="9"/>
  <c r="I543" i="9"/>
  <c r="J542" i="9"/>
  <c r="G542" i="9" s="1"/>
  <c r="I542" i="9" s="1"/>
  <c r="M486" i="9"/>
  <c r="M9" i="30" s="1"/>
  <c r="V69" i="16" s="1"/>
  <c r="Y69" i="16" s="1"/>
  <c r="M487" i="9"/>
  <c r="M10" i="30" s="1"/>
  <c r="V68" i="16" s="1"/>
  <c r="Y68" i="16" s="1"/>
  <c r="J544" i="9"/>
  <c r="G544" i="9" s="1"/>
  <c r="I544" i="9" s="1"/>
  <c r="J485" i="9"/>
  <c r="V67" i="16" l="1"/>
  <c r="B92" i="30"/>
  <c r="J8" i="30"/>
  <c r="J487" i="9"/>
  <c r="J10" i="30" s="1"/>
  <c r="J486" i="9"/>
  <c r="J9" i="30" s="1"/>
  <c r="M488" i="9"/>
  <c r="M11" i="30" l="1"/>
  <c r="H505" i="9"/>
  <c r="H28" i="30" s="1"/>
  <c r="J488" i="9"/>
  <c r="J505" i="9" l="1"/>
  <c r="J11" i="30"/>
  <c r="J28" i="30" s="1"/>
  <c r="H509" i="9"/>
  <c r="H32" i="30" s="1"/>
  <c r="M505" i="9"/>
  <c r="M28" i="30" s="1"/>
  <c r="V74" i="16" l="1"/>
  <c r="Y74" i="16" s="1"/>
  <c r="J509" i="9"/>
  <c r="J510" i="9" s="1"/>
  <c r="J512" i="9" s="1"/>
  <c r="N503" i="9" s="1"/>
  <c r="M509" i="9"/>
  <c r="M32" i="30" s="1"/>
  <c r="H510" i="9"/>
  <c r="H512" i="9" s="1"/>
  <c r="N501" i="9" s="1"/>
  <c r="I28" i="30"/>
  <c r="I32" i="30" l="1"/>
  <c r="J32" i="30"/>
  <c r="J33" i="30" s="1"/>
  <c r="J35" i="30" s="1"/>
  <c r="N26" i="30" s="1"/>
  <c r="Y67" i="16"/>
  <c r="Y76" i="16" s="1"/>
  <c r="M516" i="9"/>
  <c r="H517" i="9"/>
  <c r="H33" i="30"/>
  <c r="H35" i="30" s="1"/>
  <c r="H39" i="30" s="1"/>
  <c r="M532" i="9" l="1"/>
  <c r="M534" i="9" s="1"/>
  <c r="M518" i="9"/>
  <c r="H532" i="9" s="1"/>
  <c r="N24" i="30"/>
  <c r="H525" i="9"/>
  <c r="H523" i="9"/>
  <c r="H524" i="9"/>
  <c r="H528" i="9"/>
  <c r="H527" i="9"/>
  <c r="H526" i="9"/>
  <c r="M40" i="30" l="1"/>
  <c r="H54" i="30" s="1"/>
  <c r="H50" i="30"/>
  <c r="H47" i="30"/>
  <c r="H48" i="30"/>
  <c r="H49" i="30"/>
  <c r="H46" i="30"/>
  <c r="H45" i="30"/>
  <c r="M520" i="9"/>
  <c r="H567" i="9" s="1"/>
  <c r="M567" i="9" s="1"/>
  <c r="F45" i="30" l="1"/>
  <c r="M42" i="30"/>
  <c r="H92" i="30" s="1"/>
  <c r="M92"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Morgan, Robert</author>
  </authors>
  <commentList>
    <comment ref="R12" authorId="0" shapeId="0" xr:uid="{00000000-0006-0000-0000-000001000000}">
      <text>
        <r>
          <rPr>
            <b/>
            <sz val="9"/>
            <color indexed="81"/>
            <rFont val="Tahoma"/>
            <family val="2"/>
          </rPr>
          <t>Morgan, Robert:</t>
        </r>
        <r>
          <rPr>
            <sz val="9"/>
            <color indexed="81"/>
            <rFont val="Tahoma"/>
            <family val="2"/>
          </rPr>
          <t xml:space="preserve">
Hours are reduced to compensate for the increased cost in mileage</t>
        </r>
      </text>
    </comment>
    <comment ref="R13" authorId="0" shapeId="0" xr:uid="{00000000-0006-0000-0000-000002000000}">
      <text>
        <r>
          <rPr>
            <b/>
            <sz val="9"/>
            <color indexed="81"/>
            <rFont val="Tahoma"/>
            <family val="2"/>
          </rPr>
          <t>Morgan, Robert:</t>
        </r>
        <r>
          <rPr>
            <sz val="9"/>
            <color indexed="81"/>
            <rFont val="Tahoma"/>
            <family val="2"/>
          </rPr>
          <t xml:space="preserve">
Less tax and freight</t>
        </r>
      </text>
    </comment>
    <comment ref="C15" authorId="0" shapeId="0" xr:uid="{00000000-0006-0000-0000-000003000000}">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16" authorId="0" shapeId="0" xr:uid="{8337A0D7-CE0E-4D98-AFD9-3549B096C5B5}">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17" authorId="0" shapeId="0" xr:uid="{00000000-0006-0000-0000-000005000000}">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17" authorId="0" shapeId="0" xr:uid="{00000000-0006-0000-0000-000006000000}">
      <text>
        <r>
          <rPr>
            <b/>
            <sz val="9"/>
            <color indexed="81"/>
            <rFont val="Tahoma"/>
            <family val="2"/>
          </rPr>
          <t>Morgan, Robert:</t>
        </r>
        <r>
          <rPr>
            <sz val="9"/>
            <color indexed="81"/>
            <rFont val="Tahoma"/>
            <family val="2"/>
          </rPr>
          <t xml:space="preserve">
Enter daily hotel stay.  Check local rates before entering.</t>
        </r>
      </text>
    </comment>
    <comment ref="AG17" authorId="0" shapeId="0" xr:uid="{00000000-0006-0000-0000-000007000000}">
      <text>
        <r>
          <rPr>
            <b/>
            <sz val="9"/>
            <color indexed="81"/>
            <rFont val="Tahoma"/>
            <family val="2"/>
          </rPr>
          <t>Morgan, Robert:</t>
        </r>
        <r>
          <rPr>
            <sz val="9"/>
            <color indexed="81"/>
            <rFont val="Tahoma"/>
            <family val="2"/>
          </rPr>
          <t xml:space="preserve">
Enter daily parking cost, check local fees before entering.</t>
        </r>
      </text>
    </comment>
    <comment ref="C18" authorId="0" shapeId="0" xr:uid="{00000000-0006-0000-0000-000008000000}">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20" authorId="0" shapeId="0" xr:uid="{00000000-0006-0000-0000-000009000000}">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22" authorId="0" shapeId="0" xr:uid="{00000000-0006-0000-0000-00000A000000}">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C23" authorId="0" shapeId="0" xr:uid="{00000000-0006-0000-0000-00000B000000}">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N24" authorId="0" shapeId="0" xr:uid="{00000000-0006-0000-0000-00000C000000}">
      <text>
        <r>
          <rPr>
            <b/>
            <sz val="9"/>
            <color indexed="81"/>
            <rFont val="Tahoma"/>
            <family val="2"/>
          </rPr>
          <t>Morgan, Robert:</t>
        </r>
        <r>
          <rPr>
            <sz val="9"/>
            <color indexed="81"/>
            <rFont val="Tahoma"/>
            <family val="2"/>
          </rPr>
          <t xml:space="preserve">
Total labor cost devided by total job cost.
Varies between 17% to 21%.</t>
        </r>
      </text>
    </comment>
    <comment ref="N26" authorId="0" shapeId="0" xr:uid="{00000000-0006-0000-0000-00000D000000}">
      <text>
        <r>
          <rPr>
            <b/>
            <sz val="9"/>
            <color indexed="81"/>
            <rFont val="Tahoma"/>
            <family val="2"/>
          </rPr>
          <t>Morgan, Robert:</t>
        </r>
        <r>
          <rPr>
            <sz val="9"/>
            <color indexed="81"/>
            <rFont val="Tahoma"/>
            <family val="2"/>
          </rPr>
          <t xml:space="preserve">
Total labor cost devided by total job cost.
Varies between 17% to 21%.</t>
        </r>
      </text>
    </comment>
    <comment ref="G27" authorId="0" shapeId="0" xr:uid="{22DDDBC2-D45A-4730-B7E6-FE4CFE2DCCBF}">
      <text>
        <r>
          <rPr>
            <b/>
            <sz val="9"/>
            <color indexed="81"/>
            <rFont val="Tahoma"/>
            <family val="2"/>
          </rPr>
          <t>Morgan, Robert:</t>
        </r>
        <r>
          <rPr>
            <sz val="9"/>
            <color indexed="81"/>
            <rFont val="Tahoma"/>
            <family val="2"/>
          </rPr>
          <t xml:space="preserve">
Enter two way travel distance.</t>
        </r>
      </text>
    </comment>
    <comment ref="AA29" authorId="0" shapeId="0" xr:uid="{00000000-0006-0000-0000-000010000000}">
      <text>
        <r>
          <rPr>
            <b/>
            <sz val="9"/>
            <color indexed="81"/>
            <rFont val="Tahoma"/>
            <family val="2"/>
          </rPr>
          <t>Morgan, Robert:</t>
        </r>
        <r>
          <rPr>
            <sz val="9"/>
            <color indexed="81"/>
            <rFont val="Tahoma"/>
            <family val="2"/>
          </rPr>
          <t xml:space="preserve">
Enter daily hotel stay.  Check local rates before entering.</t>
        </r>
      </text>
    </comment>
    <comment ref="G62" authorId="0" shapeId="0" xr:uid="{00000000-0006-0000-0000-000013000000}">
      <text>
        <r>
          <rPr>
            <b/>
            <sz val="9"/>
            <color indexed="81"/>
            <rFont val="Tahoma"/>
            <family val="2"/>
          </rPr>
          <t>Morgan, Robert:</t>
        </r>
        <r>
          <rPr>
            <sz val="9"/>
            <color indexed="81"/>
            <rFont val="Tahoma"/>
            <family val="2"/>
          </rPr>
          <t xml:space="preserve">
Based on derating Jace by 20% due to it being BACNet.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Morgan, Robert</author>
    <author>tc={F810C902-9F31-4E84-8605-CE591C4EA6B5}</author>
  </authors>
  <commentList>
    <comment ref="E49" authorId="0" shapeId="0" xr:uid="{C06049D3-F2FD-4F07-A6AA-ACD3CF432DE4}">
      <text>
        <r>
          <rPr>
            <b/>
            <sz val="9"/>
            <color indexed="81"/>
            <rFont val="Tahoma"/>
            <family val="2"/>
          </rPr>
          <t>Morgan, Robert:</t>
        </r>
        <r>
          <rPr>
            <sz val="9"/>
            <color indexed="81"/>
            <rFont val="Tahoma"/>
            <family val="2"/>
          </rPr>
          <t xml:space="preserve">
Limit for Slyk I/O Modules:
LON = 3
BACNet = 2</t>
        </r>
      </text>
    </comment>
    <comment ref="E80" authorId="0" shapeId="0" xr:uid="{EE09B492-0B3C-4903-A44B-6870473A870E}">
      <text>
        <r>
          <rPr>
            <b/>
            <sz val="9"/>
            <color indexed="81"/>
            <rFont val="Tahoma"/>
            <family val="2"/>
          </rPr>
          <t>Morgan, Robert:</t>
        </r>
        <r>
          <rPr>
            <sz val="9"/>
            <color indexed="81"/>
            <rFont val="Tahoma"/>
            <family val="2"/>
          </rPr>
          <t xml:space="preserve">
Limit for Slyk I/O Modules:
LON = 3
BACNet = 2</t>
        </r>
      </text>
    </comment>
    <comment ref="E158" authorId="0" shapeId="0" xr:uid="{2601875D-2B1E-41DC-8675-0FA1A1966FF1}">
      <text>
        <r>
          <rPr>
            <b/>
            <sz val="9"/>
            <color indexed="81"/>
            <rFont val="Tahoma"/>
            <family val="2"/>
          </rPr>
          <t>Morgan, Robert:</t>
        </r>
        <r>
          <rPr>
            <sz val="9"/>
            <color indexed="81"/>
            <rFont val="Tahoma"/>
            <family val="2"/>
          </rPr>
          <t xml:space="preserve">
Limit for Slyk I/O Modules:
LON = 3
BACNet = 2</t>
        </r>
      </text>
    </comment>
    <comment ref="E186" authorId="0" shapeId="0" xr:uid="{6FCD5CCF-846D-4CAC-AD20-B7314D13D0B1}">
      <text>
        <r>
          <rPr>
            <b/>
            <sz val="9"/>
            <color indexed="81"/>
            <rFont val="Tahoma"/>
            <family val="2"/>
          </rPr>
          <t>Morgan, Robert:</t>
        </r>
        <r>
          <rPr>
            <sz val="9"/>
            <color indexed="81"/>
            <rFont val="Tahoma"/>
            <family val="2"/>
          </rPr>
          <t xml:space="preserve">
Limit for Slyk I/O Modules:
LON = 3
BACNet = 2</t>
        </r>
      </text>
    </comment>
    <comment ref="E214" authorId="0" shapeId="0" xr:uid="{167CC0AD-BE2C-45D1-B0AF-5AFE57707A77}">
      <text>
        <r>
          <rPr>
            <b/>
            <sz val="9"/>
            <color indexed="81"/>
            <rFont val="Tahoma"/>
            <family val="2"/>
          </rPr>
          <t>Morgan, Robert:</t>
        </r>
        <r>
          <rPr>
            <sz val="9"/>
            <color indexed="81"/>
            <rFont val="Tahoma"/>
            <family val="2"/>
          </rPr>
          <t xml:space="preserve">
Limit for Slyk I/O Modules:
LON = 3
BACNet = 2</t>
        </r>
      </text>
    </comment>
    <comment ref="E257" authorId="0" shapeId="0" xr:uid="{E39614DB-57E1-43F7-90C0-46970F549B2C}">
      <text>
        <r>
          <rPr>
            <b/>
            <sz val="9"/>
            <color indexed="81"/>
            <rFont val="Tahoma"/>
            <family val="2"/>
          </rPr>
          <t>Morgan, Robert:</t>
        </r>
        <r>
          <rPr>
            <sz val="9"/>
            <color indexed="81"/>
            <rFont val="Tahoma"/>
            <family val="2"/>
          </rPr>
          <t xml:space="preserve">
Limit for Slyk I/O Modules:
LON = 3
BACNet = 2</t>
        </r>
      </text>
    </comment>
    <comment ref="E284" authorId="0" shapeId="0" xr:uid="{AFCEA5DC-92F3-4539-A56D-BDA59D8CC893}">
      <text>
        <r>
          <rPr>
            <b/>
            <sz val="9"/>
            <color indexed="81"/>
            <rFont val="Tahoma"/>
            <family val="2"/>
          </rPr>
          <t>Morgan, Robert:</t>
        </r>
        <r>
          <rPr>
            <sz val="9"/>
            <color indexed="81"/>
            <rFont val="Tahoma"/>
            <family val="2"/>
          </rPr>
          <t xml:space="preserve">
Limit for Slyk I/O Modules:
LON = 3
BACNet = 2</t>
        </r>
      </text>
    </comment>
    <comment ref="E300" authorId="0" shapeId="0" xr:uid="{4AE5277F-195D-42BD-B448-8540EF1E362B}">
      <text>
        <r>
          <rPr>
            <b/>
            <sz val="9"/>
            <color indexed="81"/>
            <rFont val="Tahoma"/>
            <family val="2"/>
          </rPr>
          <t>Morgan, Robert:</t>
        </r>
        <r>
          <rPr>
            <sz val="9"/>
            <color indexed="81"/>
            <rFont val="Tahoma"/>
            <family val="2"/>
          </rPr>
          <t xml:space="preserve">
Limit for Slyk I/O Modules:
LON = 3
BACNet = 2</t>
        </r>
      </text>
    </comment>
    <comment ref="E315" authorId="0" shapeId="0" xr:uid="{6026381F-5AE6-427E-9282-39801A15381A}">
      <text>
        <r>
          <rPr>
            <b/>
            <sz val="9"/>
            <color indexed="81"/>
            <rFont val="Tahoma"/>
            <family val="2"/>
          </rPr>
          <t>Morgan, Robert:</t>
        </r>
        <r>
          <rPr>
            <sz val="9"/>
            <color indexed="81"/>
            <rFont val="Tahoma"/>
            <family val="2"/>
          </rPr>
          <t xml:space="preserve">
Limit for Slyk I/O Modules:
LON = 3
BACNet = 2</t>
        </r>
      </text>
    </comment>
    <comment ref="S487" authorId="1" shapeId="0" xr:uid="{F810C902-9F31-4E84-8605-CE591C4EA6B5}">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9830DF1B-7B8B-4FF3-8CE5-BE7E76A0E9D3}">
      <text>
        <r>
          <rPr>
            <b/>
            <sz val="9"/>
            <color indexed="81"/>
            <rFont val="Tahoma"/>
            <family val="2"/>
          </rPr>
          <t>Morgan, Robert:</t>
        </r>
        <r>
          <rPr>
            <sz val="9"/>
            <color indexed="81"/>
            <rFont val="Tahoma"/>
            <family val="2"/>
          </rPr>
          <t xml:space="preserve">
Less tax and freight</t>
        </r>
      </text>
    </comment>
    <comment ref="C492" authorId="0" shapeId="0" xr:uid="{109A86F3-94BC-4ECC-AB29-06DC0FA5F3D2}">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E809DA58-862E-4376-B8E2-2FC945E88F99}">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12D78A94-EC82-406A-A7FE-435221C35B4B}">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8865F582-AD35-4D05-9775-C4838F83DEE8}">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68A9607A-4A89-40DC-B636-6793653F5C8E}">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45D1C212-A0E3-4DF9-ACC9-9ECF73320516}">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E435FE48-F034-4653-A75B-400461B42F1F}">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7CB581D0-2110-4A93-82CA-D681DEBBE3F9}">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990B43FB-F9C5-4814-9907-F9A95A88682B}">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7035BBC7-18B1-4183-A019-BFDEF5353667}">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A813C3AE-D1F6-493F-B26A-D9C035D9B058}">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763490B0-98FA-41D3-91AB-4CED3D936B42}">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96B4AA06-725A-494E-8D54-81F05828CDB4}">
      <text>
        <r>
          <rPr>
            <b/>
            <sz val="9"/>
            <color indexed="81"/>
            <rFont val="Tahoma"/>
            <family val="2"/>
          </rPr>
          <t>Morgan, Robert:</t>
        </r>
        <r>
          <rPr>
            <sz val="9"/>
            <color indexed="81"/>
            <rFont val="Tahoma"/>
            <family val="2"/>
          </rPr>
          <t xml:space="preserve">
Zero out if using local labor to install controls.  </t>
        </r>
      </text>
    </comment>
    <comment ref="AA507" authorId="0" shapeId="0" xr:uid="{A8A42A19-FFC3-4E6F-8618-B3BA7DBD78B4}">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2F0616EB-6E45-46EF-9B10-B8BCDB4ED432}">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A528A808-4766-4A68-AD41-7B8B48874433}">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52C58BDA-671E-4459-B4EB-63120B8994CF}">
      <text>
        <r>
          <rPr>
            <b/>
            <sz val="9"/>
            <color indexed="81"/>
            <rFont val="Tahoma"/>
            <family val="2"/>
          </rPr>
          <t>Morgan, Robert:</t>
        </r>
        <r>
          <rPr>
            <sz val="9"/>
            <color indexed="81"/>
            <rFont val="Tahoma"/>
            <family val="2"/>
          </rPr>
          <t xml:space="preserve">
This assumes PM will travel back every week.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Morgan, Robert</author>
    <author>tc={F19A8217-53A7-45CC-9376-B6E7BBED1F21}</author>
  </authors>
  <commentList>
    <comment ref="E49" authorId="0" shapeId="0" xr:uid="{CED88D80-F0E7-40BA-AACC-BD6E92B8F9D4}">
      <text>
        <r>
          <rPr>
            <b/>
            <sz val="9"/>
            <color indexed="81"/>
            <rFont val="Tahoma"/>
            <family val="2"/>
          </rPr>
          <t>Morgan, Robert:</t>
        </r>
        <r>
          <rPr>
            <sz val="9"/>
            <color indexed="81"/>
            <rFont val="Tahoma"/>
            <family val="2"/>
          </rPr>
          <t xml:space="preserve">
Limit for Slyk I/O Modules:
LON = 3
BACNet = 2</t>
        </r>
      </text>
    </comment>
    <comment ref="E80" authorId="0" shapeId="0" xr:uid="{BDB15BA7-1B1E-426A-9E41-995907CE80E5}">
      <text>
        <r>
          <rPr>
            <b/>
            <sz val="9"/>
            <color indexed="81"/>
            <rFont val="Tahoma"/>
            <family val="2"/>
          </rPr>
          <t>Morgan, Robert:</t>
        </r>
        <r>
          <rPr>
            <sz val="9"/>
            <color indexed="81"/>
            <rFont val="Tahoma"/>
            <family val="2"/>
          </rPr>
          <t xml:space="preserve">
Limit for Slyk I/O Modules:
LON = 3
BACNet = 2</t>
        </r>
      </text>
    </comment>
    <comment ref="E158" authorId="0" shapeId="0" xr:uid="{B759CC23-BD16-4B6E-9EF0-270BD6B9CC0B}">
      <text>
        <r>
          <rPr>
            <b/>
            <sz val="9"/>
            <color indexed="81"/>
            <rFont val="Tahoma"/>
            <family val="2"/>
          </rPr>
          <t>Morgan, Robert:</t>
        </r>
        <r>
          <rPr>
            <sz val="9"/>
            <color indexed="81"/>
            <rFont val="Tahoma"/>
            <family val="2"/>
          </rPr>
          <t xml:space="preserve">
Limit for Slyk I/O Modules:
LON = 3
BACNet = 2</t>
        </r>
      </text>
    </comment>
    <comment ref="E186" authorId="0" shapeId="0" xr:uid="{798FF486-EA0B-437A-9E83-917B5CC0911B}">
      <text>
        <r>
          <rPr>
            <b/>
            <sz val="9"/>
            <color indexed="81"/>
            <rFont val="Tahoma"/>
            <family val="2"/>
          </rPr>
          <t>Morgan, Robert:</t>
        </r>
        <r>
          <rPr>
            <sz val="9"/>
            <color indexed="81"/>
            <rFont val="Tahoma"/>
            <family val="2"/>
          </rPr>
          <t xml:space="preserve">
Limit for Slyk I/O Modules:
LON = 3
BACNet = 2</t>
        </r>
      </text>
    </comment>
    <comment ref="E214" authorId="0" shapeId="0" xr:uid="{5B39A296-6D1F-47E7-B28E-59FD014C438F}">
      <text>
        <r>
          <rPr>
            <b/>
            <sz val="9"/>
            <color indexed="81"/>
            <rFont val="Tahoma"/>
            <family val="2"/>
          </rPr>
          <t>Morgan, Robert:</t>
        </r>
        <r>
          <rPr>
            <sz val="9"/>
            <color indexed="81"/>
            <rFont val="Tahoma"/>
            <family val="2"/>
          </rPr>
          <t xml:space="preserve">
Limit for Slyk I/O Modules:
LON = 3
BACNet = 2</t>
        </r>
      </text>
    </comment>
    <comment ref="E257" authorId="0" shapeId="0" xr:uid="{E834636C-C85E-4733-BFCE-231997E3B002}">
      <text>
        <r>
          <rPr>
            <b/>
            <sz val="9"/>
            <color indexed="81"/>
            <rFont val="Tahoma"/>
            <family val="2"/>
          </rPr>
          <t>Morgan, Robert:</t>
        </r>
        <r>
          <rPr>
            <sz val="9"/>
            <color indexed="81"/>
            <rFont val="Tahoma"/>
            <family val="2"/>
          </rPr>
          <t xml:space="preserve">
Limit for Slyk I/O Modules:
LON = 3
BACNet = 2</t>
        </r>
      </text>
    </comment>
    <comment ref="E284" authorId="0" shapeId="0" xr:uid="{737C4A8C-5297-4B77-96F8-18F9FF06971A}">
      <text>
        <r>
          <rPr>
            <b/>
            <sz val="9"/>
            <color indexed="81"/>
            <rFont val="Tahoma"/>
            <family val="2"/>
          </rPr>
          <t>Morgan, Robert:</t>
        </r>
        <r>
          <rPr>
            <sz val="9"/>
            <color indexed="81"/>
            <rFont val="Tahoma"/>
            <family val="2"/>
          </rPr>
          <t xml:space="preserve">
Limit for Slyk I/O Modules:
LON = 3
BACNet = 2</t>
        </r>
      </text>
    </comment>
    <comment ref="E300" authorId="0" shapeId="0" xr:uid="{035C4E6D-7823-4763-9E2C-5C6ED7456291}">
      <text>
        <r>
          <rPr>
            <b/>
            <sz val="9"/>
            <color indexed="81"/>
            <rFont val="Tahoma"/>
            <family val="2"/>
          </rPr>
          <t>Morgan, Robert:</t>
        </r>
        <r>
          <rPr>
            <sz val="9"/>
            <color indexed="81"/>
            <rFont val="Tahoma"/>
            <family val="2"/>
          </rPr>
          <t xml:space="preserve">
Limit for Slyk I/O Modules:
LON = 3
BACNet = 2</t>
        </r>
      </text>
    </comment>
    <comment ref="E315" authorId="0" shapeId="0" xr:uid="{C4C02C3E-3C7C-4EDC-A71D-000ECA2952DA}">
      <text>
        <r>
          <rPr>
            <b/>
            <sz val="9"/>
            <color indexed="81"/>
            <rFont val="Tahoma"/>
            <family val="2"/>
          </rPr>
          <t>Morgan, Robert:</t>
        </r>
        <r>
          <rPr>
            <sz val="9"/>
            <color indexed="81"/>
            <rFont val="Tahoma"/>
            <family val="2"/>
          </rPr>
          <t xml:space="preserve">
Limit for Slyk I/O Modules:
LON = 3
BACNet = 2</t>
        </r>
      </text>
    </comment>
    <comment ref="S487" authorId="1" shapeId="0" xr:uid="{F19A8217-53A7-45CC-9376-B6E7BBED1F21}">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39439647-B2C4-484B-B183-673375041D6F}">
      <text>
        <r>
          <rPr>
            <b/>
            <sz val="9"/>
            <color indexed="81"/>
            <rFont val="Tahoma"/>
            <family val="2"/>
          </rPr>
          <t>Morgan, Robert:</t>
        </r>
        <r>
          <rPr>
            <sz val="9"/>
            <color indexed="81"/>
            <rFont val="Tahoma"/>
            <family val="2"/>
          </rPr>
          <t xml:space="preserve">
Less tax and freight</t>
        </r>
      </text>
    </comment>
    <comment ref="C492" authorId="0" shapeId="0" xr:uid="{5123C9A0-C753-4AA0-9658-24B61FA99A43}">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7EED2E65-67A7-4610-9007-5C1EFA192D14}">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C3350839-E1AD-4C1C-80E6-0D974D50F94D}">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999FA80F-1DFA-432E-B076-42E138ED1423}">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F3BD33DB-2F7B-4BDA-BA6A-B30427A79323}">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6D32D105-04BD-435B-AD90-F12735F2AE59}">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31F57330-2D56-412A-A874-F29167372161}">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2338D0DB-BDA5-4F68-A894-F43474C0DD92}">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FCE27288-5218-443B-8BF6-3E35A6FE9CE0}">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CB82B65C-E123-4C56-832C-502D217B92B6}">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FDFA7754-B75A-49C7-B5A8-FEFD13E5232C}">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28382325-2950-4A15-9FF1-4595DF347EA9}">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E42EEFBB-5A74-4B1E-AD11-0FEB44350B4D}">
      <text>
        <r>
          <rPr>
            <b/>
            <sz val="9"/>
            <color indexed="81"/>
            <rFont val="Tahoma"/>
            <family val="2"/>
          </rPr>
          <t>Morgan, Robert:</t>
        </r>
        <r>
          <rPr>
            <sz val="9"/>
            <color indexed="81"/>
            <rFont val="Tahoma"/>
            <family val="2"/>
          </rPr>
          <t xml:space="preserve">
Zero out if using local labor to install controls.  </t>
        </r>
      </text>
    </comment>
    <comment ref="AA507" authorId="0" shapeId="0" xr:uid="{E12628E6-286E-49CC-9632-40B753B32E94}">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BD106327-8B33-4DAC-BEA8-A52ED0EBEE35}">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A77DC148-51B1-4C76-A02F-22EB3DC3E66D}">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BCB94B81-6F7D-418E-80D6-635AD29D6507}">
      <text>
        <r>
          <rPr>
            <b/>
            <sz val="9"/>
            <color indexed="81"/>
            <rFont val="Tahoma"/>
            <family val="2"/>
          </rPr>
          <t>Morgan, Robert:</t>
        </r>
        <r>
          <rPr>
            <sz val="9"/>
            <color indexed="81"/>
            <rFont val="Tahoma"/>
            <family val="2"/>
          </rPr>
          <t xml:space="preserve">
This assumes PM will travel back every week.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Morgan, Robert</author>
    <author>tc={78009767-2590-4564-BDF7-F00CF9D82898}</author>
  </authors>
  <commentList>
    <comment ref="E49" authorId="0" shapeId="0" xr:uid="{0410B0DF-7773-475F-A12E-761247C68589}">
      <text>
        <r>
          <rPr>
            <b/>
            <sz val="9"/>
            <color indexed="81"/>
            <rFont val="Tahoma"/>
            <family val="2"/>
          </rPr>
          <t>Morgan, Robert:</t>
        </r>
        <r>
          <rPr>
            <sz val="9"/>
            <color indexed="81"/>
            <rFont val="Tahoma"/>
            <family val="2"/>
          </rPr>
          <t xml:space="preserve">
Limit for Slyk I/O Modules:
LON = 3
BACNet = 2</t>
        </r>
      </text>
    </comment>
    <comment ref="E80" authorId="0" shapeId="0" xr:uid="{AADAA027-937E-4C17-95BC-479F1331A32E}">
      <text>
        <r>
          <rPr>
            <b/>
            <sz val="9"/>
            <color indexed="81"/>
            <rFont val="Tahoma"/>
            <family val="2"/>
          </rPr>
          <t>Morgan, Robert:</t>
        </r>
        <r>
          <rPr>
            <sz val="9"/>
            <color indexed="81"/>
            <rFont val="Tahoma"/>
            <family val="2"/>
          </rPr>
          <t xml:space="preserve">
Limit for Slyk I/O Modules:
LON = 3
BACNet = 2</t>
        </r>
      </text>
    </comment>
    <comment ref="E158" authorId="0" shapeId="0" xr:uid="{6C857D7C-EF38-483C-BFDF-EC4405A11B5F}">
      <text>
        <r>
          <rPr>
            <b/>
            <sz val="9"/>
            <color indexed="81"/>
            <rFont val="Tahoma"/>
            <family val="2"/>
          </rPr>
          <t>Morgan, Robert:</t>
        </r>
        <r>
          <rPr>
            <sz val="9"/>
            <color indexed="81"/>
            <rFont val="Tahoma"/>
            <family val="2"/>
          </rPr>
          <t xml:space="preserve">
Limit for Slyk I/O Modules:
LON = 3
BACNet = 2</t>
        </r>
      </text>
    </comment>
    <comment ref="E186" authorId="0" shapeId="0" xr:uid="{678BBFBC-262E-4A6F-81DD-21CAF3A6ED6D}">
      <text>
        <r>
          <rPr>
            <b/>
            <sz val="9"/>
            <color indexed="81"/>
            <rFont val="Tahoma"/>
            <family val="2"/>
          </rPr>
          <t>Morgan, Robert:</t>
        </r>
        <r>
          <rPr>
            <sz val="9"/>
            <color indexed="81"/>
            <rFont val="Tahoma"/>
            <family val="2"/>
          </rPr>
          <t xml:space="preserve">
Limit for Slyk I/O Modules:
LON = 3
BACNet = 2</t>
        </r>
      </text>
    </comment>
    <comment ref="E214" authorId="0" shapeId="0" xr:uid="{F73CE1F0-2E2F-4201-816C-50CFFA8FB09E}">
      <text>
        <r>
          <rPr>
            <b/>
            <sz val="9"/>
            <color indexed="81"/>
            <rFont val="Tahoma"/>
            <family val="2"/>
          </rPr>
          <t>Morgan, Robert:</t>
        </r>
        <r>
          <rPr>
            <sz val="9"/>
            <color indexed="81"/>
            <rFont val="Tahoma"/>
            <family val="2"/>
          </rPr>
          <t xml:space="preserve">
Limit for Slyk I/O Modules:
LON = 3
BACNet = 2</t>
        </r>
      </text>
    </comment>
    <comment ref="E257" authorId="0" shapeId="0" xr:uid="{B898229F-0406-4B58-B8BE-1EFCDF1F1441}">
      <text>
        <r>
          <rPr>
            <b/>
            <sz val="9"/>
            <color indexed="81"/>
            <rFont val="Tahoma"/>
            <family val="2"/>
          </rPr>
          <t>Morgan, Robert:</t>
        </r>
        <r>
          <rPr>
            <sz val="9"/>
            <color indexed="81"/>
            <rFont val="Tahoma"/>
            <family val="2"/>
          </rPr>
          <t xml:space="preserve">
Limit for Slyk I/O Modules:
LON = 3
BACNet = 2</t>
        </r>
      </text>
    </comment>
    <comment ref="E284" authorId="0" shapeId="0" xr:uid="{E3E1F7E0-6FDF-4BD4-B5B4-FCBF965F3BB0}">
      <text>
        <r>
          <rPr>
            <b/>
            <sz val="9"/>
            <color indexed="81"/>
            <rFont val="Tahoma"/>
            <family val="2"/>
          </rPr>
          <t>Morgan, Robert:</t>
        </r>
        <r>
          <rPr>
            <sz val="9"/>
            <color indexed="81"/>
            <rFont val="Tahoma"/>
            <family val="2"/>
          </rPr>
          <t xml:space="preserve">
Limit for Slyk I/O Modules:
LON = 3
BACNet = 2</t>
        </r>
      </text>
    </comment>
    <comment ref="E300" authorId="0" shapeId="0" xr:uid="{3FEE9C58-3204-4966-A6F2-ADA281B045D3}">
      <text>
        <r>
          <rPr>
            <b/>
            <sz val="9"/>
            <color indexed="81"/>
            <rFont val="Tahoma"/>
            <family val="2"/>
          </rPr>
          <t>Morgan, Robert:</t>
        </r>
        <r>
          <rPr>
            <sz val="9"/>
            <color indexed="81"/>
            <rFont val="Tahoma"/>
            <family val="2"/>
          </rPr>
          <t xml:space="preserve">
Limit for Slyk I/O Modules:
LON = 3
BACNet = 2</t>
        </r>
      </text>
    </comment>
    <comment ref="E315" authorId="0" shapeId="0" xr:uid="{DBE339D1-D025-4FD4-8082-F5A02ACB1CF8}">
      <text>
        <r>
          <rPr>
            <b/>
            <sz val="9"/>
            <color indexed="81"/>
            <rFont val="Tahoma"/>
            <family val="2"/>
          </rPr>
          <t>Morgan, Robert:</t>
        </r>
        <r>
          <rPr>
            <sz val="9"/>
            <color indexed="81"/>
            <rFont val="Tahoma"/>
            <family val="2"/>
          </rPr>
          <t xml:space="preserve">
Limit for Slyk I/O Modules:
LON = 3
BACNet = 2</t>
        </r>
      </text>
    </comment>
    <comment ref="S487" authorId="1" shapeId="0" xr:uid="{78009767-2590-4564-BDF7-F00CF9D82898}">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40B8A789-62D6-4E4D-A78A-7A962508E2EC}">
      <text>
        <r>
          <rPr>
            <b/>
            <sz val="9"/>
            <color indexed="81"/>
            <rFont val="Tahoma"/>
            <family val="2"/>
          </rPr>
          <t>Morgan, Robert:</t>
        </r>
        <r>
          <rPr>
            <sz val="9"/>
            <color indexed="81"/>
            <rFont val="Tahoma"/>
            <family val="2"/>
          </rPr>
          <t xml:space="preserve">
Less tax and freight</t>
        </r>
      </text>
    </comment>
    <comment ref="C492" authorId="0" shapeId="0" xr:uid="{28FCB727-AC09-4B09-BFD7-FD08D44B6DD5}">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E67644B8-0255-4A1B-AEE1-4CDE3BA0003A}">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6B95E3DD-8039-4368-A3D8-92368DBB080E}">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DF041368-37C3-4696-8FE1-51BAAB14F507}">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F70191AC-A50D-492B-AF54-1E8FDA80C200}">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EDCBFBA6-EFBA-43E9-AFCE-873367E3E057}">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7CD8F716-93E1-4E51-9C3E-EA7C2C761314}">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68684747-84F9-46E4-9C2F-183BDB840CC1}">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91904544-23F2-4EFA-BEA3-60DCCCD335FC}">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D468FA79-8001-49EF-BF77-4DC13E148108}">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FF10BC64-1D0B-48F0-9830-5728B1FBF545}">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E4C1E0AB-94BF-4912-B87E-EB9ABD3FE473}">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E3B556D6-C941-4994-AE3B-E9B4504B4FCF}">
      <text>
        <r>
          <rPr>
            <b/>
            <sz val="9"/>
            <color indexed="81"/>
            <rFont val="Tahoma"/>
            <family val="2"/>
          </rPr>
          <t>Morgan, Robert:</t>
        </r>
        <r>
          <rPr>
            <sz val="9"/>
            <color indexed="81"/>
            <rFont val="Tahoma"/>
            <family val="2"/>
          </rPr>
          <t xml:space="preserve">
Zero out if using local labor to install controls.  </t>
        </r>
      </text>
    </comment>
    <comment ref="AA507" authorId="0" shapeId="0" xr:uid="{B7E38F49-3A20-4540-9888-E92A282CD492}">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0FA60913-7FB2-4B7B-9F82-B3B17071B8A9}">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1A2D40F1-CA27-46DD-B4BD-CB086DCADAA0}">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1FD84395-1736-4867-8085-B0B36048F8FC}">
      <text>
        <r>
          <rPr>
            <b/>
            <sz val="9"/>
            <color indexed="81"/>
            <rFont val="Tahoma"/>
            <family val="2"/>
          </rPr>
          <t>Morgan, Robert:</t>
        </r>
        <r>
          <rPr>
            <sz val="9"/>
            <color indexed="81"/>
            <rFont val="Tahoma"/>
            <family val="2"/>
          </rPr>
          <t xml:space="preserve">
This assumes PM will travel back every week.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Morgan, Robert</author>
    <author>tc={B881E0D7-3D1A-4970-9ED3-7C07E1BF19FA}</author>
  </authors>
  <commentList>
    <comment ref="E49" authorId="0" shapeId="0" xr:uid="{2CB95082-BB1F-4B0F-9F48-05F2D01409A9}">
      <text>
        <r>
          <rPr>
            <b/>
            <sz val="9"/>
            <color indexed="81"/>
            <rFont val="Tahoma"/>
            <family val="2"/>
          </rPr>
          <t>Morgan, Robert:</t>
        </r>
        <r>
          <rPr>
            <sz val="9"/>
            <color indexed="81"/>
            <rFont val="Tahoma"/>
            <family val="2"/>
          </rPr>
          <t xml:space="preserve">
Limit for Slyk I/O Modules:
LON = 3
BACNet = 2</t>
        </r>
      </text>
    </comment>
    <comment ref="E80" authorId="0" shapeId="0" xr:uid="{6D1BB892-5860-4DF1-B9F9-D4D4D6C7ACF7}">
      <text>
        <r>
          <rPr>
            <b/>
            <sz val="9"/>
            <color indexed="81"/>
            <rFont val="Tahoma"/>
            <family val="2"/>
          </rPr>
          <t>Morgan, Robert:</t>
        </r>
        <r>
          <rPr>
            <sz val="9"/>
            <color indexed="81"/>
            <rFont val="Tahoma"/>
            <family val="2"/>
          </rPr>
          <t xml:space="preserve">
Limit for Slyk I/O Modules:
LON = 3
BACNet = 2</t>
        </r>
      </text>
    </comment>
    <comment ref="E158" authorId="0" shapeId="0" xr:uid="{79E4F9F6-0503-468A-8DD9-EF8A764C4928}">
      <text>
        <r>
          <rPr>
            <b/>
            <sz val="9"/>
            <color indexed="81"/>
            <rFont val="Tahoma"/>
            <family val="2"/>
          </rPr>
          <t>Morgan, Robert:</t>
        </r>
        <r>
          <rPr>
            <sz val="9"/>
            <color indexed="81"/>
            <rFont val="Tahoma"/>
            <family val="2"/>
          </rPr>
          <t xml:space="preserve">
Limit for Slyk I/O Modules:
LON = 3
BACNet = 2</t>
        </r>
      </text>
    </comment>
    <comment ref="E186" authorId="0" shapeId="0" xr:uid="{8CFA73AA-344D-4723-BC91-CEBB9B9B8FDD}">
      <text>
        <r>
          <rPr>
            <b/>
            <sz val="9"/>
            <color indexed="81"/>
            <rFont val="Tahoma"/>
            <family val="2"/>
          </rPr>
          <t>Morgan, Robert:</t>
        </r>
        <r>
          <rPr>
            <sz val="9"/>
            <color indexed="81"/>
            <rFont val="Tahoma"/>
            <family val="2"/>
          </rPr>
          <t xml:space="preserve">
Limit for Slyk I/O Modules:
LON = 3
BACNet = 2</t>
        </r>
      </text>
    </comment>
    <comment ref="E214" authorId="0" shapeId="0" xr:uid="{343FB5D1-0185-4A59-AD34-EBF56C92306C}">
      <text>
        <r>
          <rPr>
            <b/>
            <sz val="9"/>
            <color indexed="81"/>
            <rFont val="Tahoma"/>
            <family val="2"/>
          </rPr>
          <t>Morgan, Robert:</t>
        </r>
        <r>
          <rPr>
            <sz val="9"/>
            <color indexed="81"/>
            <rFont val="Tahoma"/>
            <family val="2"/>
          </rPr>
          <t xml:space="preserve">
Limit for Slyk I/O Modules:
LON = 3
BACNet = 2</t>
        </r>
      </text>
    </comment>
    <comment ref="E257" authorId="0" shapeId="0" xr:uid="{3FFB7302-04B5-498F-9A4A-8DB724267224}">
      <text>
        <r>
          <rPr>
            <b/>
            <sz val="9"/>
            <color indexed="81"/>
            <rFont val="Tahoma"/>
            <family val="2"/>
          </rPr>
          <t>Morgan, Robert:</t>
        </r>
        <r>
          <rPr>
            <sz val="9"/>
            <color indexed="81"/>
            <rFont val="Tahoma"/>
            <family val="2"/>
          </rPr>
          <t xml:space="preserve">
Limit for Slyk I/O Modules:
LON = 3
BACNet = 2</t>
        </r>
      </text>
    </comment>
    <comment ref="E284" authorId="0" shapeId="0" xr:uid="{0BA8AEE9-A9B7-4B58-ADAD-06529C92DB32}">
      <text>
        <r>
          <rPr>
            <b/>
            <sz val="9"/>
            <color indexed="81"/>
            <rFont val="Tahoma"/>
            <family val="2"/>
          </rPr>
          <t>Morgan, Robert:</t>
        </r>
        <r>
          <rPr>
            <sz val="9"/>
            <color indexed="81"/>
            <rFont val="Tahoma"/>
            <family val="2"/>
          </rPr>
          <t xml:space="preserve">
Limit for Slyk I/O Modules:
LON = 3
BACNet = 2</t>
        </r>
      </text>
    </comment>
    <comment ref="E300" authorId="0" shapeId="0" xr:uid="{045A8C4A-1B2B-4BA7-A26A-188EB1717889}">
      <text>
        <r>
          <rPr>
            <b/>
            <sz val="9"/>
            <color indexed="81"/>
            <rFont val="Tahoma"/>
            <family val="2"/>
          </rPr>
          <t>Morgan, Robert:</t>
        </r>
        <r>
          <rPr>
            <sz val="9"/>
            <color indexed="81"/>
            <rFont val="Tahoma"/>
            <family val="2"/>
          </rPr>
          <t xml:space="preserve">
Limit for Slyk I/O Modules:
LON = 3
BACNet = 2</t>
        </r>
      </text>
    </comment>
    <comment ref="E315" authorId="0" shapeId="0" xr:uid="{8B346C19-A69E-4CF0-AC9B-DB0509260AAC}">
      <text>
        <r>
          <rPr>
            <b/>
            <sz val="9"/>
            <color indexed="81"/>
            <rFont val="Tahoma"/>
            <family val="2"/>
          </rPr>
          <t>Morgan, Robert:</t>
        </r>
        <r>
          <rPr>
            <sz val="9"/>
            <color indexed="81"/>
            <rFont val="Tahoma"/>
            <family val="2"/>
          </rPr>
          <t xml:space="preserve">
Limit for Slyk I/O Modules:
LON = 3
BACNet = 2</t>
        </r>
      </text>
    </comment>
    <comment ref="S487" authorId="1" shapeId="0" xr:uid="{B881E0D7-3D1A-4970-9ED3-7C07E1BF19FA}">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A9EF07AA-4E35-4A18-888D-467B110BFEC3}">
      <text>
        <r>
          <rPr>
            <b/>
            <sz val="9"/>
            <color indexed="81"/>
            <rFont val="Tahoma"/>
            <family val="2"/>
          </rPr>
          <t>Morgan, Robert:</t>
        </r>
        <r>
          <rPr>
            <sz val="9"/>
            <color indexed="81"/>
            <rFont val="Tahoma"/>
            <family val="2"/>
          </rPr>
          <t xml:space="preserve">
Less tax and freight</t>
        </r>
      </text>
    </comment>
    <comment ref="C492" authorId="0" shapeId="0" xr:uid="{2BCB2F4E-A1D2-434F-B95D-20009B617FDF}">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A731D546-09C8-4244-A5FC-E2F7FC6F2BC0}">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EC42647C-5E20-4C12-8BEE-1E14C781071A}">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75974B17-B13F-460E-A3E7-449A7DF1B938}">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32115D32-F44F-4B25-9D4F-B6EDB4D879FE}">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5B8D5396-7402-4C05-B5DD-95AE7BFEAE2A}">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1647755D-10BB-4D03-AEE2-54B56D50FFC2}">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684C87DB-EE97-4754-A25C-7AB52EC1D10F}">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E1061C9A-4672-458E-B33F-F90CCEE6B438}">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6CD38A7D-6959-471D-AFCD-B037630AA7A5}">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79B9DA3D-E8D9-46F1-88CD-CB0E25EDC53C}">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9C5FB8E3-CC8B-4A0B-9E95-BD03F700FEAD}">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D3D05090-E0F6-47A7-8BA4-D309CA4694B3}">
      <text>
        <r>
          <rPr>
            <b/>
            <sz val="9"/>
            <color indexed="81"/>
            <rFont val="Tahoma"/>
            <family val="2"/>
          </rPr>
          <t>Morgan, Robert:</t>
        </r>
        <r>
          <rPr>
            <sz val="9"/>
            <color indexed="81"/>
            <rFont val="Tahoma"/>
            <family val="2"/>
          </rPr>
          <t xml:space="preserve">
Zero out if using local labor to install controls.  </t>
        </r>
      </text>
    </comment>
    <comment ref="AA507" authorId="0" shapeId="0" xr:uid="{F51E8B6D-B924-4D44-AD6C-C3DA2C84880D}">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F1053FA2-E15D-4E8C-9373-EC12D837437C}">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9E5DD803-16B0-40AF-86F5-85F09DCFF3DF}">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3123FF06-D79A-48DB-8084-EF93E1B9F6BE}">
      <text>
        <r>
          <rPr>
            <b/>
            <sz val="9"/>
            <color indexed="81"/>
            <rFont val="Tahoma"/>
            <family val="2"/>
          </rPr>
          <t>Morgan, Robert:</t>
        </r>
        <r>
          <rPr>
            <sz val="9"/>
            <color indexed="81"/>
            <rFont val="Tahoma"/>
            <family val="2"/>
          </rPr>
          <t xml:space="preserve">
This assumes PM will travel back every week.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Morgan, Robert</author>
    <author>tc={F18BDBED-0F95-4830-B0A5-1D917BB575CA}</author>
  </authors>
  <commentList>
    <comment ref="E49" authorId="0" shapeId="0" xr:uid="{97DF5297-952B-4D6F-A867-CFC74D34FD84}">
      <text>
        <r>
          <rPr>
            <b/>
            <sz val="9"/>
            <color indexed="81"/>
            <rFont val="Tahoma"/>
            <family val="2"/>
          </rPr>
          <t>Morgan, Robert:</t>
        </r>
        <r>
          <rPr>
            <sz val="9"/>
            <color indexed="81"/>
            <rFont val="Tahoma"/>
            <family val="2"/>
          </rPr>
          <t xml:space="preserve">
Limit for Slyk I/O Modules:
LON = 3
BACNet = 2</t>
        </r>
      </text>
    </comment>
    <comment ref="E80" authorId="0" shapeId="0" xr:uid="{B67EACDD-6E40-472B-B0E0-154ADA2D848B}">
      <text>
        <r>
          <rPr>
            <b/>
            <sz val="9"/>
            <color indexed="81"/>
            <rFont val="Tahoma"/>
            <family val="2"/>
          </rPr>
          <t>Morgan, Robert:</t>
        </r>
        <r>
          <rPr>
            <sz val="9"/>
            <color indexed="81"/>
            <rFont val="Tahoma"/>
            <family val="2"/>
          </rPr>
          <t xml:space="preserve">
Limit for Slyk I/O Modules:
LON = 3
BACNet = 2</t>
        </r>
      </text>
    </comment>
    <comment ref="E158" authorId="0" shapeId="0" xr:uid="{160B7BCF-6E0E-4989-A6DF-9D31E214C5E9}">
      <text>
        <r>
          <rPr>
            <b/>
            <sz val="9"/>
            <color indexed="81"/>
            <rFont val="Tahoma"/>
            <family val="2"/>
          </rPr>
          <t>Morgan, Robert:</t>
        </r>
        <r>
          <rPr>
            <sz val="9"/>
            <color indexed="81"/>
            <rFont val="Tahoma"/>
            <family val="2"/>
          </rPr>
          <t xml:space="preserve">
Limit for Slyk I/O Modules:
LON = 3
BACNet = 2</t>
        </r>
      </text>
    </comment>
    <comment ref="E186" authorId="0" shapeId="0" xr:uid="{F9871D06-F41A-49D0-8E66-F56756D53FAE}">
      <text>
        <r>
          <rPr>
            <b/>
            <sz val="9"/>
            <color indexed="81"/>
            <rFont val="Tahoma"/>
            <family val="2"/>
          </rPr>
          <t>Morgan, Robert:</t>
        </r>
        <r>
          <rPr>
            <sz val="9"/>
            <color indexed="81"/>
            <rFont val="Tahoma"/>
            <family val="2"/>
          </rPr>
          <t xml:space="preserve">
Limit for Slyk I/O Modules:
LON = 3
BACNet = 2</t>
        </r>
      </text>
    </comment>
    <comment ref="E214" authorId="0" shapeId="0" xr:uid="{826283EF-7E1D-49FF-952B-8AC0017EE139}">
      <text>
        <r>
          <rPr>
            <b/>
            <sz val="9"/>
            <color indexed="81"/>
            <rFont val="Tahoma"/>
            <family val="2"/>
          </rPr>
          <t>Morgan, Robert:</t>
        </r>
        <r>
          <rPr>
            <sz val="9"/>
            <color indexed="81"/>
            <rFont val="Tahoma"/>
            <family val="2"/>
          </rPr>
          <t xml:space="preserve">
Limit for Slyk I/O Modules:
LON = 3
BACNet = 2</t>
        </r>
      </text>
    </comment>
    <comment ref="E257" authorId="0" shapeId="0" xr:uid="{5E2BC9BC-0EC8-432D-88BE-A1C668D612A5}">
      <text>
        <r>
          <rPr>
            <b/>
            <sz val="9"/>
            <color indexed="81"/>
            <rFont val="Tahoma"/>
            <family val="2"/>
          </rPr>
          <t>Morgan, Robert:</t>
        </r>
        <r>
          <rPr>
            <sz val="9"/>
            <color indexed="81"/>
            <rFont val="Tahoma"/>
            <family val="2"/>
          </rPr>
          <t xml:space="preserve">
Limit for Slyk I/O Modules:
LON = 3
BACNet = 2</t>
        </r>
      </text>
    </comment>
    <comment ref="E284" authorId="0" shapeId="0" xr:uid="{68146BCF-471C-49A0-8FD5-4B1585C25FBA}">
      <text>
        <r>
          <rPr>
            <b/>
            <sz val="9"/>
            <color indexed="81"/>
            <rFont val="Tahoma"/>
            <family val="2"/>
          </rPr>
          <t>Morgan, Robert:</t>
        </r>
        <r>
          <rPr>
            <sz val="9"/>
            <color indexed="81"/>
            <rFont val="Tahoma"/>
            <family val="2"/>
          </rPr>
          <t xml:space="preserve">
Limit for Slyk I/O Modules:
LON = 3
BACNet = 2</t>
        </r>
      </text>
    </comment>
    <comment ref="E300" authorId="0" shapeId="0" xr:uid="{6C9EA54D-B0A6-4ED5-B702-DEAA02857128}">
      <text>
        <r>
          <rPr>
            <b/>
            <sz val="9"/>
            <color indexed="81"/>
            <rFont val="Tahoma"/>
            <family val="2"/>
          </rPr>
          <t>Morgan, Robert:</t>
        </r>
        <r>
          <rPr>
            <sz val="9"/>
            <color indexed="81"/>
            <rFont val="Tahoma"/>
            <family val="2"/>
          </rPr>
          <t xml:space="preserve">
Limit for Slyk I/O Modules:
LON = 3
BACNet = 2</t>
        </r>
      </text>
    </comment>
    <comment ref="E315" authorId="0" shapeId="0" xr:uid="{129446EA-615A-4DF0-95D2-A98E2A2924AB}">
      <text>
        <r>
          <rPr>
            <b/>
            <sz val="9"/>
            <color indexed="81"/>
            <rFont val="Tahoma"/>
            <family val="2"/>
          </rPr>
          <t>Morgan, Robert:</t>
        </r>
        <r>
          <rPr>
            <sz val="9"/>
            <color indexed="81"/>
            <rFont val="Tahoma"/>
            <family val="2"/>
          </rPr>
          <t xml:space="preserve">
Limit for Slyk I/O Modules:
LON = 3
BACNet = 2</t>
        </r>
      </text>
    </comment>
    <comment ref="S487" authorId="1" shapeId="0" xr:uid="{F18BDBED-0F95-4830-B0A5-1D917BB575CA}">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F5C22B14-E4ED-49C0-8F4E-6CB7CFA418B8}">
      <text>
        <r>
          <rPr>
            <b/>
            <sz val="9"/>
            <color indexed="81"/>
            <rFont val="Tahoma"/>
            <family val="2"/>
          </rPr>
          <t>Morgan, Robert:</t>
        </r>
        <r>
          <rPr>
            <sz val="9"/>
            <color indexed="81"/>
            <rFont val="Tahoma"/>
            <family val="2"/>
          </rPr>
          <t xml:space="preserve">
Less tax and freight</t>
        </r>
      </text>
    </comment>
    <comment ref="C492" authorId="0" shapeId="0" xr:uid="{74C3EA0D-EEAE-4834-A251-244FC5EAC095}">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B629943C-997E-4B0C-9A7A-0F97ECDD9EA3}">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6AEFBCA2-5654-4F17-BA7E-424DCF5C50AB}">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063BB7AB-B280-4279-8439-4888DA56929C}">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54EDB892-E122-414A-BD4F-F0F8F75E3FF5}">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418D7545-3EFB-4687-825C-B22D5CF2D542}">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1C895367-2FB7-4C67-AA13-F7ADA5D9CC2A}">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DEF53EF5-CAC0-4F8E-B0FE-990BE349BAA3}">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93ECFD1D-EFE6-4AA4-9061-3BD40545250F}">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B7D297EA-8BB6-46DB-8595-6CE788D168D8}">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306F8C9F-F4FE-44D1-9851-CC07896FC42F}">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14F3AC6D-9C22-48BE-AE68-6CDB1FFC54EC}">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4FCC4468-6018-4995-90C4-223B0948320D}">
      <text>
        <r>
          <rPr>
            <b/>
            <sz val="9"/>
            <color indexed="81"/>
            <rFont val="Tahoma"/>
            <family val="2"/>
          </rPr>
          <t>Morgan, Robert:</t>
        </r>
        <r>
          <rPr>
            <sz val="9"/>
            <color indexed="81"/>
            <rFont val="Tahoma"/>
            <family val="2"/>
          </rPr>
          <t xml:space="preserve">
Zero out if using local labor to install controls.  </t>
        </r>
      </text>
    </comment>
    <comment ref="AA507" authorId="0" shapeId="0" xr:uid="{0BE323AD-DAF9-4215-ACDD-BCC91F85618B}">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DF2790D3-5045-433B-8EA9-645E071F44B3}">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154B4569-359A-4199-ADB9-F591FE750458}">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692BA4E9-2401-42FD-97BC-2B0A30B6B636}">
      <text>
        <r>
          <rPr>
            <b/>
            <sz val="9"/>
            <color indexed="81"/>
            <rFont val="Tahoma"/>
            <family val="2"/>
          </rPr>
          <t>Morgan, Robert:</t>
        </r>
        <r>
          <rPr>
            <sz val="9"/>
            <color indexed="81"/>
            <rFont val="Tahoma"/>
            <family val="2"/>
          </rPr>
          <t xml:space="preserve">
This assumes PM will travel back every week.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Morgan, Robert</author>
    <author>tc={E94225A0-1F08-4141-8E49-433C16994AE1}</author>
  </authors>
  <commentList>
    <comment ref="E49" authorId="0" shapeId="0" xr:uid="{0B9D3F6C-0632-4F12-B2E0-5D5DBD9CC686}">
      <text>
        <r>
          <rPr>
            <b/>
            <sz val="9"/>
            <color indexed="81"/>
            <rFont val="Tahoma"/>
            <family val="2"/>
          </rPr>
          <t>Morgan, Robert:</t>
        </r>
        <r>
          <rPr>
            <sz val="9"/>
            <color indexed="81"/>
            <rFont val="Tahoma"/>
            <family val="2"/>
          </rPr>
          <t xml:space="preserve">
Limit for Slyk I/O Modules:
LON = 3
BACNet = 2</t>
        </r>
      </text>
    </comment>
    <comment ref="E80" authorId="0" shapeId="0" xr:uid="{8D19DD68-24DA-4BF0-8E3A-46787A64338C}">
      <text>
        <r>
          <rPr>
            <b/>
            <sz val="9"/>
            <color indexed="81"/>
            <rFont val="Tahoma"/>
            <family val="2"/>
          </rPr>
          <t>Morgan, Robert:</t>
        </r>
        <r>
          <rPr>
            <sz val="9"/>
            <color indexed="81"/>
            <rFont val="Tahoma"/>
            <family val="2"/>
          </rPr>
          <t xml:space="preserve">
Limit for Slyk I/O Modules:
LON = 3
BACNet = 2</t>
        </r>
      </text>
    </comment>
    <comment ref="E158" authorId="0" shapeId="0" xr:uid="{DD699786-C0EA-4C16-A026-A1FE146186EB}">
      <text>
        <r>
          <rPr>
            <b/>
            <sz val="9"/>
            <color indexed="81"/>
            <rFont val="Tahoma"/>
            <family val="2"/>
          </rPr>
          <t>Morgan, Robert:</t>
        </r>
        <r>
          <rPr>
            <sz val="9"/>
            <color indexed="81"/>
            <rFont val="Tahoma"/>
            <family val="2"/>
          </rPr>
          <t xml:space="preserve">
Limit for Slyk I/O Modules:
LON = 3
BACNet = 2</t>
        </r>
      </text>
    </comment>
    <comment ref="E186" authorId="0" shapeId="0" xr:uid="{E35B9FA2-D8A7-40B1-9D52-759EC96C7BA2}">
      <text>
        <r>
          <rPr>
            <b/>
            <sz val="9"/>
            <color indexed="81"/>
            <rFont val="Tahoma"/>
            <family val="2"/>
          </rPr>
          <t>Morgan, Robert:</t>
        </r>
        <r>
          <rPr>
            <sz val="9"/>
            <color indexed="81"/>
            <rFont val="Tahoma"/>
            <family val="2"/>
          </rPr>
          <t xml:space="preserve">
Limit for Slyk I/O Modules:
LON = 3
BACNet = 2</t>
        </r>
      </text>
    </comment>
    <comment ref="E214" authorId="0" shapeId="0" xr:uid="{E6102986-B408-4FCB-BA0B-2ADB4C52FAEC}">
      <text>
        <r>
          <rPr>
            <b/>
            <sz val="9"/>
            <color indexed="81"/>
            <rFont val="Tahoma"/>
            <family val="2"/>
          </rPr>
          <t>Morgan, Robert:</t>
        </r>
        <r>
          <rPr>
            <sz val="9"/>
            <color indexed="81"/>
            <rFont val="Tahoma"/>
            <family val="2"/>
          </rPr>
          <t xml:space="preserve">
Limit for Slyk I/O Modules:
LON = 3
BACNet = 2</t>
        </r>
      </text>
    </comment>
    <comment ref="E257" authorId="0" shapeId="0" xr:uid="{E021026B-FF54-43EF-A939-0E774A9078A8}">
      <text>
        <r>
          <rPr>
            <b/>
            <sz val="9"/>
            <color indexed="81"/>
            <rFont val="Tahoma"/>
            <family val="2"/>
          </rPr>
          <t>Morgan, Robert:</t>
        </r>
        <r>
          <rPr>
            <sz val="9"/>
            <color indexed="81"/>
            <rFont val="Tahoma"/>
            <family val="2"/>
          </rPr>
          <t xml:space="preserve">
Limit for Slyk I/O Modules:
LON = 3
BACNet = 2</t>
        </r>
      </text>
    </comment>
    <comment ref="E284" authorId="0" shapeId="0" xr:uid="{D1C8274D-4815-4F4F-BA02-7F1625200A86}">
      <text>
        <r>
          <rPr>
            <b/>
            <sz val="9"/>
            <color indexed="81"/>
            <rFont val="Tahoma"/>
            <family val="2"/>
          </rPr>
          <t>Morgan, Robert:</t>
        </r>
        <r>
          <rPr>
            <sz val="9"/>
            <color indexed="81"/>
            <rFont val="Tahoma"/>
            <family val="2"/>
          </rPr>
          <t xml:space="preserve">
Limit for Slyk I/O Modules:
LON = 3
BACNet = 2</t>
        </r>
      </text>
    </comment>
    <comment ref="E300" authorId="0" shapeId="0" xr:uid="{D430D3FA-3A78-4E43-A427-125480050D9A}">
      <text>
        <r>
          <rPr>
            <b/>
            <sz val="9"/>
            <color indexed="81"/>
            <rFont val="Tahoma"/>
            <family val="2"/>
          </rPr>
          <t>Morgan, Robert:</t>
        </r>
        <r>
          <rPr>
            <sz val="9"/>
            <color indexed="81"/>
            <rFont val="Tahoma"/>
            <family val="2"/>
          </rPr>
          <t xml:space="preserve">
Limit for Slyk I/O Modules:
LON = 3
BACNet = 2</t>
        </r>
      </text>
    </comment>
    <comment ref="E315" authorId="0" shapeId="0" xr:uid="{41ADFFEA-48B5-4130-8F5F-007D66103155}">
      <text>
        <r>
          <rPr>
            <b/>
            <sz val="9"/>
            <color indexed="81"/>
            <rFont val="Tahoma"/>
            <family val="2"/>
          </rPr>
          <t>Morgan, Robert:</t>
        </r>
        <r>
          <rPr>
            <sz val="9"/>
            <color indexed="81"/>
            <rFont val="Tahoma"/>
            <family val="2"/>
          </rPr>
          <t xml:space="preserve">
Limit for Slyk I/O Modules:
LON = 3
BACNet = 2</t>
        </r>
      </text>
    </comment>
    <comment ref="S487" authorId="1" shapeId="0" xr:uid="{E94225A0-1F08-4141-8E49-433C16994AE1}">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CEBF93C8-23C4-4DEC-B928-A8DE567CFEB8}">
      <text>
        <r>
          <rPr>
            <b/>
            <sz val="9"/>
            <color indexed="81"/>
            <rFont val="Tahoma"/>
            <family val="2"/>
          </rPr>
          <t>Morgan, Robert:</t>
        </r>
        <r>
          <rPr>
            <sz val="9"/>
            <color indexed="81"/>
            <rFont val="Tahoma"/>
            <family val="2"/>
          </rPr>
          <t xml:space="preserve">
Less tax and freight</t>
        </r>
      </text>
    </comment>
    <comment ref="C492" authorId="0" shapeId="0" xr:uid="{E99AD0BB-C0DF-467F-9D53-B20F0C552AF1}">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4610B6FE-321D-47D6-B1B6-72A36D70A9B3}">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27FFD30E-A00F-4D0C-893C-2D984E64E8AC}">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41E78FF9-910E-4656-84D0-4E5DC5A237CE}">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80F1CC30-A9A3-40A1-AA90-E72FD1655D03}">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3EB7EEA6-FFD1-4E3B-98DA-B9FED8B0823F}">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1075D4E5-37CF-4314-A468-C236BFE3BC9C}">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1EB76078-3361-4403-B19B-985FD84D39D7}">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C594E7FA-EDD4-4D11-BF86-2DC36B36ADEE}">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EB52B147-CBF3-4B55-9D9D-DE517107F8C5}">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E22B3E18-BA91-480E-9BB4-8F1F8D2190D5}">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4194A7ED-CA4A-4F08-9A98-7BA9AA1535BA}">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CBEC6089-DBCA-427F-9CED-27BE50FD31D2}">
      <text>
        <r>
          <rPr>
            <b/>
            <sz val="9"/>
            <color indexed="81"/>
            <rFont val="Tahoma"/>
            <family val="2"/>
          </rPr>
          <t>Morgan, Robert:</t>
        </r>
        <r>
          <rPr>
            <sz val="9"/>
            <color indexed="81"/>
            <rFont val="Tahoma"/>
            <family val="2"/>
          </rPr>
          <t xml:space="preserve">
Zero out if using local labor to install controls.  </t>
        </r>
      </text>
    </comment>
    <comment ref="AA507" authorId="0" shapeId="0" xr:uid="{789AE8BE-BFD8-4553-8372-26BAFE2C5B21}">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7DCC886C-81F3-4213-BE5A-D5051CEB1D0A}">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5DBB71CA-3524-46D6-AEBB-F398DF4CDA84}">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ECE47C36-FE64-48E9-92A5-58270617978B}">
      <text>
        <r>
          <rPr>
            <b/>
            <sz val="9"/>
            <color indexed="81"/>
            <rFont val="Tahoma"/>
            <family val="2"/>
          </rPr>
          <t>Morgan, Robert:</t>
        </r>
        <r>
          <rPr>
            <sz val="9"/>
            <color indexed="81"/>
            <rFont val="Tahoma"/>
            <family val="2"/>
          </rPr>
          <t xml:space="preserve">
This assumes PM will travel back every week.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Morgan, Robert</author>
    <author>tc={129B7F00-FD93-4828-B9B8-F7D7FBBB9A6D}</author>
  </authors>
  <commentList>
    <comment ref="E49" authorId="0" shapeId="0" xr:uid="{6EBF7D0C-68EA-47FF-AC75-835093D22BB7}">
      <text>
        <r>
          <rPr>
            <b/>
            <sz val="9"/>
            <color indexed="81"/>
            <rFont val="Tahoma"/>
            <family val="2"/>
          </rPr>
          <t>Morgan, Robert:</t>
        </r>
        <r>
          <rPr>
            <sz val="9"/>
            <color indexed="81"/>
            <rFont val="Tahoma"/>
            <family val="2"/>
          </rPr>
          <t xml:space="preserve">
Limit for Slyk I/O Modules:
LON = 3
BACNet = 2</t>
        </r>
      </text>
    </comment>
    <comment ref="E80" authorId="0" shapeId="0" xr:uid="{504F8B67-8CB6-48F1-BA0D-BF001D729824}">
      <text>
        <r>
          <rPr>
            <b/>
            <sz val="9"/>
            <color indexed="81"/>
            <rFont val="Tahoma"/>
            <family val="2"/>
          </rPr>
          <t>Morgan, Robert:</t>
        </r>
        <r>
          <rPr>
            <sz val="9"/>
            <color indexed="81"/>
            <rFont val="Tahoma"/>
            <family val="2"/>
          </rPr>
          <t xml:space="preserve">
Limit for Slyk I/O Modules:
LON = 3
BACNet = 2</t>
        </r>
      </text>
    </comment>
    <comment ref="E158" authorId="0" shapeId="0" xr:uid="{F56A3FEC-18A2-4511-82C3-EB39791C2C06}">
      <text>
        <r>
          <rPr>
            <b/>
            <sz val="9"/>
            <color indexed="81"/>
            <rFont val="Tahoma"/>
            <family val="2"/>
          </rPr>
          <t>Morgan, Robert:</t>
        </r>
        <r>
          <rPr>
            <sz val="9"/>
            <color indexed="81"/>
            <rFont val="Tahoma"/>
            <family val="2"/>
          </rPr>
          <t xml:space="preserve">
Limit for Slyk I/O Modules:
LON = 3
BACNet = 2</t>
        </r>
      </text>
    </comment>
    <comment ref="E186" authorId="0" shapeId="0" xr:uid="{097074D2-39DF-4045-AAF0-70E69F287522}">
      <text>
        <r>
          <rPr>
            <b/>
            <sz val="9"/>
            <color indexed="81"/>
            <rFont val="Tahoma"/>
            <family val="2"/>
          </rPr>
          <t>Morgan, Robert:</t>
        </r>
        <r>
          <rPr>
            <sz val="9"/>
            <color indexed="81"/>
            <rFont val="Tahoma"/>
            <family val="2"/>
          </rPr>
          <t xml:space="preserve">
Limit for Slyk I/O Modules:
LON = 3
BACNet = 2</t>
        </r>
      </text>
    </comment>
    <comment ref="E214" authorId="0" shapeId="0" xr:uid="{00F25EE7-4087-4F4A-B325-A6B610735AE1}">
      <text>
        <r>
          <rPr>
            <b/>
            <sz val="9"/>
            <color indexed="81"/>
            <rFont val="Tahoma"/>
            <family val="2"/>
          </rPr>
          <t>Morgan, Robert:</t>
        </r>
        <r>
          <rPr>
            <sz val="9"/>
            <color indexed="81"/>
            <rFont val="Tahoma"/>
            <family val="2"/>
          </rPr>
          <t xml:space="preserve">
Limit for Slyk I/O Modules:
LON = 3
BACNet = 2</t>
        </r>
      </text>
    </comment>
    <comment ref="E257" authorId="0" shapeId="0" xr:uid="{11D42E0A-397D-4D8C-A027-F19E26E61E29}">
      <text>
        <r>
          <rPr>
            <b/>
            <sz val="9"/>
            <color indexed="81"/>
            <rFont val="Tahoma"/>
            <family val="2"/>
          </rPr>
          <t>Morgan, Robert:</t>
        </r>
        <r>
          <rPr>
            <sz val="9"/>
            <color indexed="81"/>
            <rFont val="Tahoma"/>
            <family val="2"/>
          </rPr>
          <t xml:space="preserve">
Limit for Slyk I/O Modules:
LON = 3
BACNet = 2</t>
        </r>
      </text>
    </comment>
    <comment ref="E284" authorId="0" shapeId="0" xr:uid="{230BF5FC-EC5B-440E-A304-B071D0D164D6}">
      <text>
        <r>
          <rPr>
            <b/>
            <sz val="9"/>
            <color indexed="81"/>
            <rFont val="Tahoma"/>
            <family val="2"/>
          </rPr>
          <t>Morgan, Robert:</t>
        </r>
        <r>
          <rPr>
            <sz val="9"/>
            <color indexed="81"/>
            <rFont val="Tahoma"/>
            <family val="2"/>
          </rPr>
          <t xml:space="preserve">
Limit for Slyk I/O Modules:
LON = 3
BACNet = 2</t>
        </r>
      </text>
    </comment>
    <comment ref="E300" authorId="0" shapeId="0" xr:uid="{7446B89B-B070-448A-A9C6-5EFC54AD4ACC}">
      <text>
        <r>
          <rPr>
            <b/>
            <sz val="9"/>
            <color indexed="81"/>
            <rFont val="Tahoma"/>
            <family val="2"/>
          </rPr>
          <t>Morgan, Robert:</t>
        </r>
        <r>
          <rPr>
            <sz val="9"/>
            <color indexed="81"/>
            <rFont val="Tahoma"/>
            <family val="2"/>
          </rPr>
          <t xml:space="preserve">
Limit for Slyk I/O Modules:
LON = 3
BACNet = 2</t>
        </r>
      </text>
    </comment>
    <comment ref="E315" authorId="0" shapeId="0" xr:uid="{E8E5AA74-7083-4A10-A17A-AFC1B80E4898}">
      <text>
        <r>
          <rPr>
            <b/>
            <sz val="9"/>
            <color indexed="81"/>
            <rFont val="Tahoma"/>
            <family val="2"/>
          </rPr>
          <t>Morgan, Robert:</t>
        </r>
        <r>
          <rPr>
            <sz val="9"/>
            <color indexed="81"/>
            <rFont val="Tahoma"/>
            <family val="2"/>
          </rPr>
          <t xml:space="preserve">
Limit for Slyk I/O Modules:
LON = 3
BACNet = 2</t>
        </r>
      </text>
    </comment>
    <comment ref="S487" authorId="1" shapeId="0" xr:uid="{129B7F00-FD93-4828-B9B8-F7D7FBBB9A6D}">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CA713FDF-380F-44F1-B0F0-0B6D104E300A}">
      <text>
        <r>
          <rPr>
            <b/>
            <sz val="9"/>
            <color indexed="81"/>
            <rFont val="Tahoma"/>
            <family val="2"/>
          </rPr>
          <t>Morgan, Robert:</t>
        </r>
        <r>
          <rPr>
            <sz val="9"/>
            <color indexed="81"/>
            <rFont val="Tahoma"/>
            <family val="2"/>
          </rPr>
          <t xml:space="preserve">
Less tax and freight</t>
        </r>
      </text>
    </comment>
    <comment ref="C492" authorId="0" shapeId="0" xr:uid="{69395164-C8C7-4CF9-9F4E-02974F30AAB6}">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03BC9C74-9278-403B-A1D5-0025107C25CD}">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FF0F1E60-09EC-4CA5-B783-20B865AC18C1}">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B505B6E0-6987-486C-9A4D-AC4DFCB87041}">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A4C5CC8A-5B68-45E4-B3B0-1A6F526533CB}">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0302684F-54B3-4023-9C1B-73BF6F653302}">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43CB7544-8A3C-4C2E-8933-D22975C36197}">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165074E1-52BC-4B35-B2CB-CE942BD03A0E}">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9F47F86A-D746-4E1D-B917-F81BE63D601F}">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33365D6C-662B-4000-A18F-ED322E143E20}">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4BCD1597-31A7-4F98-9943-1C0AD74BD282}">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6E074220-E0A1-4DF3-A7DF-2EE4B1CFD3CA}">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96AC7A55-95AE-4DB2-88B4-33516F2C2FB5}">
      <text>
        <r>
          <rPr>
            <b/>
            <sz val="9"/>
            <color indexed="81"/>
            <rFont val="Tahoma"/>
            <family val="2"/>
          </rPr>
          <t>Morgan, Robert:</t>
        </r>
        <r>
          <rPr>
            <sz val="9"/>
            <color indexed="81"/>
            <rFont val="Tahoma"/>
            <family val="2"/>
          </rPr>
          <t xml:space="preserve">
Zero out if using local labor to install controls.  </t>
        </r>
      </text>
    </comment>
    <comment ref="AA507" authorId="0" shapeId="0" xr:uid="{A06B8C5B-2731-42CF-88E8-81FD2F5B8C85}">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875E7E68-D688-4E53-B5D1-325F9A721E55}">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4C5CEC69-C5DC-4AF9-81F9-655629A8657B}">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F867FD02-7E1B-4442-BA38-256B20D6545A}">
      <text>
        <r>
          <rPr>
            <b/>
            <sz val="9"/>
            <color indexed="81"/>
            <rFont val="Tahoma"/>
            <family val="2"/>
          </rPr>
          <t>Morgan, Robert:</t>
        </r>
        <r>
          <rPr>
            <sz val="9"/>
            <color indexed="81"/>
            <rFont val="Tahoma"/>
            <family val="2"/>
          </rPr>
          <t xml:space="preserve">
This assumes PM will travel back every week.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Morgan, Robert</author>
    <author>tc={98FD7C5A-4728-42A5-AF74-ACB9034C8432}</author>
  </authors>
  <commentList>
    <comment ref="E49" authorId="0" shapeId="0" xr:uid="{54C8A387-D4B4-4BDD-87EE-ED8AA338423C}">
      <text>
        <r>
          <rPr>
            <b/>
            <sz val="9"/>
            <color indexed="81"/>
            <rFont val="Tahoma"/>
            <family val="2"/>
          </rPr>
          <t>Morgan, Robert:</t>
        </r>
        <r>
          <rPr>
            <sz val="9"/>
            <color indexed="81"/>
            <rFont val="Tahoma"/>
            <family val="2"/>
          </rPr>
          <t xml:space="preserve">
Limit for Slyk I/O Modules:
LON = 3
BACNet = 2</t>
        </r>
      </text>
    </comment>
    <comment ref="E80" authorId="0" shapeId="0" xr:uid="{29ED0C8B-7894-4A8C-9403-EC019CF65444}">
      <text>
        <r>
          <rPr>
            <b/>
            <sz val="9"/>
            <color indexed="81"/>
            <rFont val="Tahoma"/>
            <family val="2"/>
          </rPr>
          <t>Morgan, Robert:</t>
        </r>
        <r>
          <rPr>
            <sz val="9"/>
            <color indexed="81"/>
            <rFont val="Tahoma"/>
            <family val="2"/>
          </rPr>
          <t xml:space="preserve">
Limit for Slyk I/O Modules:
LON = 3
BACNet = 2</t>
        </r>
      </text>
    </comment>
    <comment ref="E158" authorId="0" shapeId="0" xr:uid="{55D0F6DA-88F5-4D2D-B594-24B62BBBA5B3}">
      <text>
        <r>
          <rPr>
            <b/>
            <sz val="9"/>
            <color indexed="81"/>
            <rFont val="Tahoma"/>
            <family val="2"/>
          </rPr>
          <t>Morgan, Robert:</t>
        </r>
        <r>
          <rPr>
            <sz val="9"/>
            <color indexed="81"/>
            <rFont val="Tahoma"/>
            <family val="2"/>
          </rPr>
          <t xml:space="preserve">
Limit for Slyk I/O Modules:
LON = 3
BACNet = 2</t>
        </r>
      </text>
    </comment>
    <comment ref="E186" authorId="0" shapeId="0" xr:uid="{4F0538BF-BFFD-42FD-B357-71FDE0AAD675}">
      <text>
        <r>
          <rPr>
            <b/>
            <sz val="9"/>
            <color indexed="81"/>
            <rFont val="Tahoma"/>
            <family val="2"/>
          </rPr>
          <t>Morgan, Robert:</t>
        </r>
        <r>
          <rPr>
            <sz val="9"/>
            <color indexed="81"/>
            <rFont val="Tahoma"/>
            <family val="2"/>
          </rPr>
          <t xml:space="preserve">
Limit for Slyk I/O Modules:
LON = 3
BACNet = 2</t>
        </r>
      </text>
    </comment>
    <comment ref="E214" authorId="0" shapeId="0" xr:uid="{8481401C-4F1B-4698-80A8-564529FDE724}">
      <text>
        <r>
          <rPr>
            <b/>
            <sz val="9"/>
            <color indexed="81"/>
            <rFont val="Tahoma"/>
            <family val="2"/>
          </rPr>
          <t>Morgan, Robert:</t>
        </r>
        <r>
          <rPr>
            <sz val="9"/>
            <color indexed="81"/>
            <rFont val="Tahoma"/>
            <family val="2"/>
          </rPr>
          <t xml:space="preserve">
Limit for Slyk I/O Modules:
LON = 3
BACNet = 2</t>
        </r>
      </text>
    </comment>
    <comment ref="E257" authorId="0" shapeId="0" xr:uid="{715E52E9-FA7D-40DF-89E4-3F0E631FFD0F}">
      <text>
        <r>
          <rPr>
            <b/>
            <sz val="9"/>
            <color indexed="81"/>
            <rFont val="Tahoma"/>
            <family val="2"/>
          </rPr>
          <t>Morgan, Robert:</t>
        </r>
        <r>
          <rPr>
            <sz val="9"/>
            <color indexed="81"/>
            <rFont val="Tahoma"/>
            <family val="2"/>
          </rPr>
          <t xml:space="preserve">
Limit for Slyk I/O Modules:
LON = 3
BACNet = 2</t>
        </r>
      </text>
    </comment>
    <comment ref="E284" authorId="0" shapeId="0" xr:uid="{3656BBEE-BF81-4DA5-8E00-76DA58E0B6CF}">
      <text>
        <r>
          <rPr>
            <b/>
            <sz val="9"/>
            <color indexed="81"/>
            <rFont val="Tahoma"/>
            <family val="2"/>
          </rPr>
          <t>Morgan, Robert:</t>
        </r>
        <r>
          <rPr>
            <sz val="9"/>
            <color indexed="81"/>
            <rFont val="Tahoma"/>
            <family val="2"/>
          </rPr>
          <t xml:space="preserve">
Limit for Slyk I/O Modules:
LON = 3
BACNet = 2</t>
        </r>
      </text>
    </comment>
    <comment ref="E300" authorId="0" shapeId="0" xr:uid="{ADCB54E4-047F-4E3D-924E-49AEC7D5BC2B}">
      <text>
        <r>
          <rPr>
            <b/>
            <sz val="9"/>
            <color indexed="81"/>
            <rFont val="Tahoma"/>
            <family val="2"/>
          </rPr>
          <t>Morgan, Robert:</t>
        </r>
        <r>
          <rPr>
            <sz val="9"/>
            <color indexed="81"/>
            <rFont val="Tahoma"/>
            <family val="2"/>
          </rPr>
          <t xml:space="preserve">
Limit for Slyk I/O Modules:
LON = 3
BACNet = 2</t>
        </r>
      </text>
    </comment>
    <comment ref="E315" authorId="0" shapeId="0" xr:uid="{BF0E3E69-5CCE-4AA3-A130-64B749D807B1}">
      <text>
        <r>
          <rPr>
            <b/>
            <sz val="9"/>
            <color indexed="81"/>
            <rFont val="Tahoma"/>
            <family val="2"/>
          </rPr>
          <t>Morgan, Robert:</t>
        </r>
        <r>
          <rPr>
            <sz val="9"/>
            <color indexed="81"/>
            <rFont val="Tahoma"/>
            <family val="2"/>
          </rPr>
          <t xml:space="preserve">
Limit for Slyk I/O Modules:
LON = 3
BACNet = 2</t>
        </r>
      </text>
    </comment>
    <comment ref="S487" authorId="1" shapeId="0" xr:uid="{98FD7C5A-4728-42A5-AF74-ACB9034C8432}">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764FFDF4-73AB-4AA7-A784-21F5CD5D5B12}">
      <text>
        <r>
          <rPr>
            <b/>
            <sz val="9"/>
            <color indexed="81"/>
            <rFont val="Tahoma"/>
            <family val="2"/>
          </rPr>
          <t>Morgan, Robert:</t>
        </r>
        <r>
          <rPr>
            <sz val="9"/>
            <color indexed="81"/>
            <rFont val="Tahoma"/>
            <family val="2"/>
          </rPr>
          <t xml:space="preserve">
Less tax and freight</t>
        </r>
      </text>
    </comment>
    <comment ref="C492" authorId="0" shapeId="0" xr:uid="{6F890BEB-CAD1-4DA3-9CE6-2FFD0ABA0E17}">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EAB60D0F-195D-447E-919E-F2B85EF5B8E7}">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47BC9FF5-AD10-4FEB-BF5B-D0ADB4FD3BC3}">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727C908A-BEAD-4BA7-9663-28AF9612EA47}">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11946742-2D1C-4EEE-A97F-4AC5D6225101}">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2B6BE277-D710-4F13-903F-B47479035254}">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1D9CA525-68FE-4C2B-BE2D-8783DD0DA9DA}">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037D6944-F4BA-41DC-9E2B-3AE3A3352ECF}">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6B4334F7-009B-4D5D-9CBC-15DCA1228774}">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EE6CD301-58D1-4ED0-9F4A-43C234D8E8C0}">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21C1473F-8449-456E-A6C4-D128F7367BC3}">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F2EB8A32-2E71-4D15-9778-CBC3AF60A639}">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0A361490-2CBB-4641-996D-1273736CC15A}">
      <text>
        <r>
          <rPr>
            <b/>
            <sz val="9"/>
            <color indexed="81"/>
            <rFont val="Tahoma"/>
            <family val="2"/>
          </rPr>
          <t>Morgan, Robert:</t>
        </r>
        <r>
          <rPr>
            <sz val="9"/>
            <color indexed="81"/>
            <rFont val="Tahoma"/>
            <family val="2"/>
          </rPr>
          <t xml:space="preserve">
Zero out if using local labor to install controls.  </t>
        </r>
      </text>
    </comment>
    <comment ref="AA507" authorId="0" shapeId="0" xr:uid="{EFB6A13D-3959-4C12-B67A-C96584AD4E80}">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08CDA754-0314-45BA-B2A8-452F12DEA282}">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D0591DA5-48A0-4638-8F96-FF380F6B9616}">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D32F5785-0A00-491B-BB6D-D011D64778AF}">
      <text>
        <r>
          <rPr>
            <b/>
            <sz val="9"/>
            <color indexed="81"/>
            <rFont val="Tahoma"/>
            <family val="2"/>
          </rPr>
          <t>Morgan, Robert:</t>
        </r>
        <r>
          <rPr>
            <sz val="9"/>
            <color indexed="81"/>
            <rFont val="Tahoma"/>
            <family val="2"/>
          </rPr>
          <t xml:space="preserve">
This assumes PM will travel back every week.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Morgan, Robert</author>
    <author>tc={ED0F9A5A-AFD3-41CE-9D52-7260F931EFCA}</author>
  </authors>
  <commentList>
    <comment ref="E49" authorId="0" shapeId="0" xr:uid="{A68A6117-CA10-48A8-9E3E-F3299492BD8D}">
      <text>
        <r>
          <rPr>
            <b/>
            <sz val="9"/>
            <color indexed="81"/>
            <rFont val="Tahoma"/>
            <family val="2"/>
          </rPr>
          <t>Morgan, Robert:</t>
        </r>
        <r>
          <rPr>
            <sz val="9"/>
            <color indexed="81"/>
            <rFont val="Tahoma"/>
            <family val="2"/>
          </rPr>
          <t xml:space="preserve">
Limit for Slyk I/O Modules:
LON = 3
BACNet = 2</t>
        </r>
      </text>
    </comment>
    <comment ref="E80" authorId="0" shapeId="0" xr:uid="{27D9AC52-5B35-46FF-B83D-24B39DA9E2C1}">
      <text>
        <r>
          <rPr>
            <b/>
            <sz val="9"/>
            <color indexed="81"/>
            <rFont val="Tahoma"/>
            <family val="2"/>
          </rPr>
          <t>Morgan, Robert:</t>
        </r>
        <r>
          <rPr>
            <sz val="9"/>
            <color indexed="81"/>
            <rFont val="Tahoma"/>
            <family val="2"/>
          </rPr>
          <t xml:space="preserve">
Limit for Slyk I/O Modules:
LON = 3
BACNet = 2</t>
        </r>
      </text>
    </comment>
    <comment ref="E158" authorId="0" shapeId="0" xr:uid="{BDDBA7AF-5D25-4493-9B0A-C80A6C9D6ACA}">
      <text>
        <r>
          <rPr>
            <b/>
            <sz val="9"/>
            <color indexed="81"/>
            <rFont val="Tahoma"/>
            <family val="2"/>
          </rPr>
          <t>Morgan, Robert:</t>
        </r>
        <r>
          <rPr>
            <sz val="9"/>
            <color indexed="81"/>
            <rFont val="Tahoma"/>
            <family val="2"/>
          </rPr>
          <t xml:space="preserve">
Limit for Slyk I/O Modules:
LON = 3
BACNet = 2</t>
        </r>
      </text>
    </comment>
    <comment ref="E186" authorId="0" shapeId="0" xr:uid="{BB1CBD43-5B2F-4F3A-B5CD-6BEB3E0CFC56}">
      <text>
        <r>
          <rPr>
            <b/>
            <sz val="9"/>
            <color indexed="81"/>
            <rFont val="Tahoma"/>
            <family val="2"/>
          </rPr>
          <t>Morgan, Robert:</t>
        </r>
        <r>
          <rPr>
            <sz val="9"/>
            <color indexed="81"/>
            <rFont val="Tahoma"/>
            <family val="2"/>
          </rPr>
          <t xml:space="preserve">
Limit for Slyk I/O Modules:
LON = 3
BACNet = 2</t>
        </r>
      </text>
    </comment>
    <comment ref="E214" authorId="0" shapeId="0" xr:uid="{61E4C731-96FD-4279-81F5-3066EA71D461}">
      <text>
        <r>
          <rPr>
            <b/>
            <sz val="9"/>
            <color indexed="81"/>
            <rFont val="Tahoma"/>
            <family val="2"/>
          </rPr>
          <t>Morgan, Robert:</t>
        </r>
        <r>
          <rPr>
            <sz val="9"/>
            <color indexed="81"/>
            <rFont val="Tahoma"/>
            <family val="2"/>
          </rPr>
          <t xml:space="preserve">
Limit for Slyk I/O Modules:
LON = 3
BACNet = 2</t>
        </r>
      </text>
    </comment>
    <comment ref="E257" authorId="0" shapeId="0" xr:uid="{4F5E6C4C-5A4A-44D3-A0B8-BE432E1EA581}">
      <text>
        <r>
          <rPr>
            <b/>
            <sz val="9"/>
            <color indexed="81"/>
            <rFont val="Tahoma"/>
            <family val="2"/>
          </rPr>
          <t>Morgan, Robert:</t>
        </r>
        <r>
          <rPr>
            <sz val="9"/>
            <color indexed="81"/>
            <rFont val="Tahoma"/>
            <family val="2"/>
          </rPr>
          <t xml:space="preserve">
Limit for Slyk I/O Modules:
LON = 3
BACNet = 2</t>
        </r>
      </text>
    </comment>
    <comment ref="E284" authorId="0" shapeId="0" xr:uid="{527A8237-394F-4A28-8CB2-C8FE9DC8136D}">
      <text>
        <r>
          <rPr>
            <b/>
            <sz val="9"/>
            <color indexed="81"/>
            <rFont val="Tahoma"/>
            <family val="2"/>
          </rPr>
          <t>Morgan, Robert:</t>
        </r>
        <r>
          <rPr>
            <sz val="9"/>
            <color indexed="81"/>
            <rFont val="Tahoma"/>
            <family val="2"/>
          </rPr>
          <t xml:space="preserve">
Limit for Slyk I/O Modules:
LON = 3
BACNet = 2</t>
        </r>
      </text>
    </comment>
    <comment ref="E300" authorId="0" shapeId="0" xr:uid="{7E58B8BE-6334-4E47-97E4-64F83EDDC8AF}">
      <text>
        <r>
          <rPr>
            <b/>
            <sz val="9"/>
            <color indexed="81"/>
            <rFont val="Tahoma"/>
            <family val="2"/>
          </rPr>
          <t>Morgan, Robert:</t>
        </r>
        <r>
          <rPr>
            <sz val="9"/>
            <color indexed="81"/>
            <rFont val="Tahoma"/>
            <family val="2"/>
          </rPr>
          <t xml:space="preserve">
Limit for Slyk I/O Modules:
LON = 3
BACNet = 2</t>
        </r>
      </text>
    </comment>
    <comment ref="E315" authorId="0" shapeId="0" xr:uid="{3207CC15-8D33-426E-A745-7D87E23CE140}">
      <text>
        <r>
          <rPr>
            <b/>
            <sz val="9"/>
            <color indexed="81"/>
            <rFont val="Tahoma"/>
            <family val="2"/>
          </rPr>
          <t>Morgan, Robert:</t>
        </r>
        <r>
          <rPr>
            <sz val="9"/>
            <color indexed="81"/>
            <rFont val="Tahoma"/>
            <family val="2"/>
          </rPr>
          <t xml:space="preserve">
Limit for Slyk I/O Modules:
LON = 3
BACNet = 2</t>
        </r>
      </text>
    </comment>
    <comment ref="S487" authorId="1" shapeId="0" xr:uid="{ED0F9A5A-AFD3-41CE-9D52-7260F931EFCA}">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BC89E33E-8004-405D-A072-9541818BA9DF}">
      <text>
        <r>
          <rPr>
            <b/>
            <sz val="9"/>
            <color indexed="81"/>
            <rFont val="Tahoma"/>
            <family val="2"/>
          </rPr>
          <t>Morgan, Robert:</t>
        </r>
        <r>
          <rPr>
            <sz val="9"/>
            <color indexed="81"/>
            <rFont val="Tahoma"/>
            <family val="2"/>
          </rPr>
          <t xml:space="preserve">
Less tax and freight</t>
        </r>
      </text>
    </comment>
    <comment ref="C492" authorId="0" shapeId="0" xr:uid="{6BC60C38-DB54-49D3-94C5-42AE213C6C80}">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B8ED9479-B3B2-4502-8C2E-CDD478298031}">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B391E897-5633-46B5-8A82-1E865797A456}">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5FE2741E-522F-4859-B1B6-5EE3579E5698}">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489729B1-E775-4607-8FA1-8E0B8C6EB1FF}">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9B7ADDF4-F702-47F8-B80F-5838D3BA76C7}">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FBC97EA3-956F-4F83-95C3-1610FE3D9E47}">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BE1E4D57-6C73-4E6C-93D6-EDCE95134BF1}">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35BDC36B-AD9B-4772-912C-B483D34F130D}">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52108763-8651-48EE-86E6-D636DA54C67B}">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6C864CFC-16B9-4206-9299-2E524430CF03}">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FC19CE9D-97C6-432F-A2E1-3B8B195AD550}">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FEEDE94C-82A3-4628-B8F2-09D35B8E82E0}">
      <text>
        <r>
          <rPr>
            <b/>
            <sz val="9"/>
            <color indexed="81"/>
            <rFont val="Tahoma"/>
            <family val="2"/>
          </rPr>
          <t>Morgan, Robert:</t>
        </r>
        <r>
          <rPr>
            <sz val="9"/>
            <color indexed="81"/>
            <rFont val="Tahoma"/>
            <family val="2"/>
          </rPr>
          <t xml:space="preserve">
Zero out if using local labor to install controls.  </t>
        </r>
      </text>
    </comment>
    <comment ref="AA507" authorId="0" shapeId="0" xr:uid="{E96B58CA-0790-44BA-A870-125CEEC96ED9}">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AEAE1DF3-1375-4A4B-9B41-BE147918EE9B}">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758C96F3-D58E-4B09-A494-DCB72A8D422E}">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7AB4B125-20B4-4523-A6E1-F51BDBF99D10}">
      <text>
        <r>
          <rPr>
            <b/>
            <sz val="9"/>
            <color indexed="81"/>
            <rFont val="Tahoma"/>
            <family val="2"/>
          </rPr>
          <t>Morgan, Robert:</t>
        </r>
        <r>
          <rPr>
            <sz val="9"/>
            <color indexed="81"/>
            <rFont val="Tahoma"/>
            <family val="2"/>
          </rPr>
          <t xml:space="preserve">
This assumes PM will travel back every week.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Morgan, Robert</author>
    <author>tc={303F94CA-82A7-43C1-92DB-FF935FA92214}</author>
  </authors>
  <commentList>
    <comment ref="E49" authorId="0" shapeId="0" xr:uid="{5738C46F-8315-4C62-96F6-C58AFECAFD5E}">
      <text>
        <r>
          <rPr>
            <b/>
            <sz val="9"/>
            <color indexed="81"/>
            <rFont val="Tahoma"/>
            <family val="2"/>
          </rPr>
          <t>Morgan, Robert:</t>
        </r>
        <r>
          <rPr>
            <sz val="9"/>
            <color indexed="81"/>
            <rFont val="Tahoma"/>
            <family val="2"/>
          </rPr>
          <t xml:space="preserve">
Limit for Slyk I/O Modules:
LON = 3
BACNet = 2</t>
        </r>
      </text>
    </comment>
    <comment ref="E80" authorId="0" shapeId="0" xr:uid="{CC05CA6D-8BE8-42E8-82BD-CE3966E1147A}">
      <text>
        <r>
          <rPr>
            <b/>
            <sz val="9"/>
            <color indexed="81"/>
            <rFont val="Tahoma"/>
            <family val="2"/>
          </rPr>
          <t>Morgan, Robert:</t>
        </r>
        <r>
          <rPr>
            <sz val="9"/>
            <color indexed="81"/>
            <rFont val="Tahoma"/>
            <family val="2"/>
          </rPr>
          <t xml:space="preserve">
Limit for Slyk I/O Modules:
LON = 3
BACNet = 2</t>
        </r>
      </text>
    </comment>
    <comment ref="E158" authorId="0" shapeId="0" xr:uid="{8A8191EA-A3EB-415F-A00C-6DCC582400AE}">
      <text>
        <r>
          <rPr>
            <b/>
            <sz val="9"/>
            <color indexed="81"/>
            <rFont val="Tahoma"/>
            <family val="2"/>
          </rPr>
          <t>Morgan, Robert:</t>
        </r>
        <r>
          <rPr>
            <sz val="9"/>
            <color indexed="81"/>
            <rFont val="Tahoma"/>
            <family val="2"/>
          </rPr>
          <t xml:space="preserve">
Limit for Slyk I/O Modules:
LON = 3
BACNet = 2</t>
        </r>
      </text>
    </comment>
    <comment ref="E186" authorId="0" shapeId="0" xr:uid="{83BCB3AE-06ED-4D82-BEB0-058DDDA0C4E6}">
      <text>
        <r>
          <rPr>
            <b/>
            <sz val="9"/>
            <color indexed="81"/>
            <rFont val="Tahoma"/>
            <family val="2"/>
          </rPr>
          <t>Morgan, Robert:</t>
        </r>
        <r>
          <rPr>
            <sz val="9"/>
            <color indexed="81"/>
            <rFont val="Tahoma"/>
            <family val="2"/>
          </rPr>
          <t xml:space="preserve">
Limit for Slyk I/O Modules:
LON = 3
BACNet = 2</t>
        </r>
      </text>
    </comment>
    <comment ref="E214" authorId="0" shapeId="0" xr:uid="{F37186AB-A843-416E-A190-7210830DBE30}">
      <text>
        <r>
          <rPr>
            <b/>
            <sz val="9"/>
            <color indexed="81"/>
            <rFont val="Tahoma"/>
            <family val="2"/>
          </rPr>
          <t>Morgan, Robert:</t>
        </r>
        <r>
          <rPr>
            <sz val="9"/>
            <color indexed="81"/>
            <rFont val="Tahoma"/>
            <family val="2"/>
          </rPr>
          <t xml:space="preserve">
Limit for Slyk I/O Modules:
LON = 3
BACNet = 2</t>
        </r>
      </text>
    </comment>
    <comment ref="E257" authorId="0" shapeId="0" xr:uid="{72D540E3-1522-4F99-A619-46148349AB5E}">
      <text>
        <r>
          <rPr>
            <b/>
            <sz val="9"/>
            <color indexed="81"/>
            <rFont val="Tahoma"/>
            <family val="2"/>
          </rPr>
          <t>Morgan, Robert:</t>
        </r>
        <r>
          <rPr>
            <sz val="9"/>
            <color indexed="81"/>
            <rFont val="Tahoma"/>
            <family val="2"/>
          </rPr>
          <t xml:space="preserve">
Limit for Slyk I/O Modules:
LON = 3
BACNet = 2</t>
        </r>
      </text>
    </comment>
    <comment ref="E284" authorId="0" shapeId="0" xr:uid="{B6828747-5C3E-4451-AAEC-B86FF5816EFF}">
      <text>
        <r>
          <rPr>
            <b/>
            <sz val="9"/>
            <color indexed="81"/>
            <rFont val="Tahoma"/>
            <family val="2"/>
          </rPr>
          <t>Morgan, Robert:</t>
        </r>
        <r>
          <rPr>
            <sz val="9"/>
            <color indexed="81"/>
            <rFont val="Tahoma"/>
            <family val="2"/>
          </rPr>
          <t xml:space="preserve">
Limit for Slyk I/O Modules:
LON = 3
BACNet = 2</t>
        </r>
      </text>
    </comment>
    <comment ref="E300" authorId="0" shapeId="0" xr:uid="{D41FB2B2-4A8D-4A04-9487-7108773914DB}">
      <text>
        <r>
          <rPr>
            <b/>
            <sz val="9"/>
            <color indexed="81"/>
            <rFont val="Tahoma"/>
            <family val="2"/>
          </rPr>
          <t>Morgan, Robert:</t>
        </r>
        <r>
          <rPr>
            <sz val="9"/>
            <color indexed="81"/>
            <rFont val="Tahoma"/>
            <family val="2"/>
          </rPr>
          <t xml:space="preserve">
Limit for Slyk I/O Modules:
LON = 3
BACNet = 2</t>
        </r>
      </text>
    </comment>
    <comment ref="E315" authorId="0" shapeId="0" xr:uid="{19855417-28B7-4BDF-A599-3FB9C0382792}">
      <text>
        <r>
          <rPr>
            <b/>
            <sz val="9"/>
            <color indexed="81"/>
            <rFont val="Tahoma"/>
            <family val="2"/>
          </rPr>
          <t>Morgan, Robert:</t>
        </r>
        <r>
          <rPr>
            <sz val="9"/>
            <color indexed="81"/>
            <rFont val="Tahoma"/>
            <family val="2"/>
          </rPr>
          <t xml:space="preserve">
Limit for Slyk I/O Modules:
LON = 3
BACNet = 2</t>
        </r>
      </text>
    </comment>
    <comment ref="S487" authorId="1" shapeId="0" xr:uid="{303F94CA-82A7-43C1-92DB-FF935FA92214}">
      <text>
        <t>[Threaded comment]
Your version of Excel allows you to read this threaded comment; however, any edits to it will get removed if the file is opened in a newer version of Excel. Learn more: https://go.microsoft.com/fwlink/?linkid=870924
Comment:
    Enter new sub here if not in the drop down menu.</t>
      </text>
    </comment>
    <comment ref="R490" authorId="0" shapeId="0" xr:uid="{EA138686-866A-4FA7-9F39-DCA1BC9C9429}">
      <text>
        <r>
          <rPr>
            <b/>
            <sz val="9"/>
            <color indexed="81"/>
            <rFont val="Tahoma"/>
            <family val="2"/>
          </rPr>
          <t>Morgan, Robert:</t>
        </r>
        <r>
          <rPr>
            <sz val="9"/>
            <color indexed="81"/>
            <rFont val="Tahoma"/>
            <family val="2"/>
          </rPr>
          <t xml:space="preserve">
Less tax and freight</t>
        </r>
      </text>
    </comment>
    <comment ref="C492" authorId="0" shapeId="0" xr:uid="{03FD6657-DA3B-4CD8-B7D7-2CDCD82756B0}">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3" authorId="0" shapeId="0" xr:uid="{274846D4-D88C-443E-89F8-E39EE3DBEBB5}">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4" authorId="0" shapeId="0" xr:uid="{C0394287-B22D-41EF-B333-8942C9E5849C}">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5" authorId="0" shapeId="0" xr:uid="{112BA649-1078-48CC-B71B-9434C8F5C5FE}">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AA495" authorId="0" shapeId="0" xr:uid="{D777BF70-E0E6-459D-B057-F7909AFFC75C}">
      <text>
        <r>
          <rPr>
            <b/>
            <sz val="9"/>
            <color indexed="81"/>
            <rFont val="Tahoma"/>
            <family val="2"/>
          </rPr>
          <t>Morgan, Robert:</t>
        </r>
        <r>
          <rPr>
            <sz val="9"/>
            <color indexed="81"/>
            <rFont val="Tahoma"/>
            <family val="2"/>
          </rPr>
          <t xml:space="preserve">
Enter daily hotel stay.  Check local rates before entering.</t>
        </r>
      </text>
    </comment>
    <comment ref="AG495" authorId="0" shapeId="0" xr:uid="{BD3A983B-C14E-4E72-8C51-C80B7D59A4E4}">
      <text>
        <r>
          <rPr>
            <b/>
            <sz val="9"/>
            <color indexed="81"/>
            <rFont val="Tahoma"/>
            <family val="2"/>
          </rPr>
          <t>Morgan, Robert:</t>
        </r>
        <r>
          <rPr>
            <sz val="9"/>
            <color indexed="81"/>
            <rFont val="Tahoma"/>
            <family val="2"/>
          </rPr>
          <t xml:space="preserve">
Enter daily parking cost, check local fees before entering.</t>
        </r>
      </text>
    </comment>
    <comment ref="C497" authorId="0" shapeId="0" xr:uid="{28AA6CBD-CF0C-4A6C-BE59-BFC099434808}">
      <text>
        <r>
          <rPr>
            <b/>
            <sz val="9"/>
            <color indexed="81"/>
            <rFont val="Tahoma"/>
            <family val="2"/>
          </rPr>
          <t>Morgan, Robert:</t>
        </r>
        <r>
          <rPr>
            <sz val="9"/>
            <color indexed="81"/>
            <rFont val="Tahoma"/>
            <family val="2"/>
          </rPr>
          <t xml:space="preserve">
Enter new value here to override calculated values.  Cell will change color to indicate revision.</t>
        </r>
      </text>
    </comment>
    <comment ref="C499" authorId="0" shapeId="0" xr:uid="{738A483B-ADA0-42C4-9B53-28EA3881B4B9}">
      <text>
        <r>
          <rPr>
            <b/>
            <sz val="9"/>
            <color indexed="81"/>
            <rFont val="Tahoma"/>
            <family val="2"/>
          </rPr>
          <t>Morgan, Robert:</t>
        </r>
        <r>
          <rPr>
            <sz val="9"/>
            <color indexed="81"/>
            <rFont val="Tahoma"/>
            <family val="2"/>
          </rPr>
          <t xml:space="preserve">
Enter panel building time (each).
Jace panel ~ 4hrs.
Small panels ~ 4hrs
Med panels ~ 8 hrs
Large panels ~ 16 hrs</t>
        </r>
      </text>
    </comment>
    <comment ref="AA499" authorId="0" shapeId="0" xr:uid="{5DA6C3E2-3236-4F44-A1B7-034160B802B0}">
      <text>
        <r>
          <rPr>
            <b/>
            <sz val="9"/>
            <color indexed="81"/>
            <rFont val="Tahoma"/>
            <family val="2"/>
          </rPr>
          <t>Morgan, Robert:</t>
        </r>
        <r>
          <rPr>
            <sz val="9"/>
            <color indexed="81"/>
            <rFont val="Tahoma"/>
            <family val="2"/>
          </rPr>
          <t xml:space="preserve">
This assumes tech/installer will travel back every week.</t>
        </r>
      </text>
    </comment>
    <comment ref="C500" authorId="0" shapeId="0" xr:uid="{C909227F-E2C9-404C-824E-86BB8C459C9A}">
      <text>
        <r>
          <rPr>
            <b/>
            <sz val="9"/>
            <color indexed="81"/>
            <rFont val="Tahoma"/>
            <family val="2"/>
          </rPr>
          <t>Morgan, Robert:</t>
        </r>
        <r>
          <rPr>
            <sz val="9"/>
            <color indexed="81"/>
            <rFont val="Tahoma"/>
            <family val="2"/>
          </rPr>
          <t xml:space="preserve">
Enter comparative labor hours here.  Modify to match electrical estimate minus materials.</t>
        </r>
      </text>
    </comment>
    <comment ref="N501" authorId="0" shapeId="0" xr:uid="{629CF000-F896-4EA9-AF66-5AA9A3A6B804}">
      <text>
        <r>
          <rPr>
            <b/>
            <sz val="9"/>
            <color indexed="81"/>
            <rFont val="Tahoma"/>
            <family val="2"/>
          </rPr>
          <t>Morgan, Robert:</t>
        </r>
        <r>
          <rPr>
            <sz val="9"/>
            <color indexed="81"/>
            <rFont val="Tahoma"/>
            <family val="2"/>
          </rPr>
          <t xml:space="preserve">
Total labor cost devided by total job cost.
Varies between 17% to 21%.</t>
        </r>
      </text>
    </comment>
    <comment ref="N503" authorId="0" shapeId="0" xr:uid="{198C5722-EEAA-4701-9D97-B9013F26B4CF}">
      <text>
        <r>
          <rPr>
            <b/>
            <sz val="9"/>
            <color indexed="81"/>
            <rFont val="Tahoma"/>
            <family val="2"/>
          </rPr>
          <t>Morgan, Robert:</t>
        </r>
        <r>
          <rPr>
            <sz val="9"/>
            <color indexed="81"/>
            <rFont val="Tahoma"/>
            <family val="2"/>
          </rPr>
          <t xml:space="preserve">
Total labor cost devided by total job cost.
Varies between 17% to 21%.</t>
        </r>
      </text>
    </comment>
    <comment ref="H506" authorId="0" shapeId="0" xr:uid="{189C5BF1-6D25-4020-B701-459C3B3E6F53}">
      <text>
        <r>
          <rPr>
            <b/>
            <sz val="9"/>
            <color indexed="81"/>
            <rFont val="Tahoma"/>
            <family val="2"/>
          </rPr>
          <t>Morgan, Robert:</t>
        </r>
        <r>
          <rPr>
            <sz val="9"/>
            <color indexed="81"/>
            <rFont val="Tahoma"/>
            <family val="2"/>
          </rPr>
          <t xml:space="preserve">
Zero out if using local labor to install controls.  </t>
        </r>
      </text>
    </comment>
    <comment ref="AA507" authorId="0" shapeId="0" xr:uid="{FB7A13EF-2358-4E71-B5CF-58EDED48D64C}">
      <text>
        <r>
          <rPr>
            <b/>
            <sz val="9"/>
            <color indexed="81"/>
            <rFont val="Tahoma"/>
            <family val="2"/>
          </rPr>
          <t>Morgan, Robert:</t>
        </r>
        <r>
          <rPr>
            <sz val="9"/>
            <color indexed="81"/>
            <rFont val="Tahoma"/>
            <family val="2"/>
          </rPr>
          <t xml:space="preserve">
Enter daily hotel stay.  Check local rates before entering.</t>
        </r>
      </text>
    </comment>
    <comment ref="H508" authorId="0" shapeId="0" xr:uid="{FCEC9C05-629B-4A12-92DA-D8E818D8288B}">
      <text>
        <r>
          <rPr>
            <b/>
            <sz val="9"/>
            <color indexed="81"/>
            <rFont val="Tahoma"/>
            <family val="2"/>
          </rPr>
          <t>Morgan, Robert:</t>
        </r>
        <r>
          <rPr>
            <sz val="9"/>
            <color indexed="81"/>
            <rFont val="Tahoma"/>
            <family val="2"/>
          </rPr>
          <t xml:space="preserve">
The addition of mileage, hotel stay etc may calculate too high for the job to handle.  Adjust accordingly.</t>
        </r>
      </text>
    </comment>
    <comment ref="AG508" authorId="0" shapeId="0" xr:uid="{63BEC779-C46C-4AC8-9E8C-A282795C5EAD}">
      <text>
        <r>
          <rPr>
            <b/>
            <sz val="9"/>
            <color indexed="81"/>
            <rFont val="Tahoma"/>
            <family val="2"/>
          </rPr>
          <t>Morgan, Robert:</t>
        </r>
        <r>
          <rPr>
            <sz val="9"/>
            <color indexed="81"/>
            <rFont val="Tahoma"/>
            <family val="2"/>
          </rPr>
          <t xml:space="preserve">
Enter cost from the mechanical group here.  Includes items like valve changeouts, etc.</t>
        </r>
      </text>
    </comment>
    <comment ref="AA513" authorId="0" shapeId="0" xr:uid="{5856B63E-F884-47CF-A68D-621F1EE66A56}">
      <text>
        <r>
          <rPr>
            <b/>
            <sz val="9"/>
            <color indexed="81"/>
            <rFont val="Tahoma"/>
            <family val="2"/>
          </rPr>
          <t>Morgan, Robert:</t>
        </r>
        <r>
          <rPr>
            <sz val="9"/>
            <color indexed="81"/>
            <rFont val="Tahoma"/>
            <family val="2"/>
          </rPr>
          <t xml:space="preserve">
This assumes PM will travel back every week.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00000000-0006-0000-0900-000001000000}">
      <text>
        <r>
          <rPr>
            <b/>
            <sz val="9"/>
            <color indexed="81"/>
            <rFont val="Tahoma"/>
            <family val="2"/>
          </rPr>
          <t>Author:</t>
        </r>
        <r>
          <rPr>
            <sz val="9"/>
            <color indexed="81"/>
            <rFont val="Tahoma"/>
            <family val="2"/>
          </rPr>
          <t xml:space="preserve">
Since values vary with number of Zio parameters set up, use the resource usage view in the Spyder Tool to calculate Memory and Bandwidth for TR7X models.  TR71 Venom App option here can provide an estimate.</t>
        </r>
      </text>
    </comment>
    <comment ref="E6" authorId="0" shapeId="0" xr:uid="{00000000-0006-0000-0900-000002000000}">
      <text>
        <r>
          <rPr>
            <b/>
            <sz val="9"/>
            <color indexed="81"/>
            <rFont val="Tahoma"/>
            <family val="2"/>
          </rPr>
          <t>Author:</t>
        </r>
        <r>
          <rPr>
            <sz val="9"/>
            <color indexed="81"/>
            <rFont val="Tahoma"/>
            <family val="2"/>
          </rPr>
          <t xml:space="preserve">
Since values vary with number of Zio parameters set up, use the resource usage view in the Spyder Tool to calculate Memory and Bandwidth for TR7X models.  TR71 Venom App option here can provide an estimate.</t>
        </r>
      </text>
    </comment>
    <comment ref="E8" authorId="0" shapeId="0" xr:uid="{00000000-0006-0000-0900-000003000000}">
      <text>
        <r>
          <rPr>
            <b/>
            <sz val="9"/>
            <color indexed="81"/>
            <rFont val="Tahoma"/>
            <family val="2"/>
          </rPr>
          <t>Author:</t>
        </r>
        <r>
          <rPr>
            <sz val="9"/>
            <color indexed="81"/>
            <rFont val="Tahoma"/>
            <family val="2"/>
          </rPr>
          <t xml:space="preserve">
Since values vary with number of Zio parameters set up, use the resource usage view in the Spyder Tool to calculate Memory and Bandwidth for TR7X models.  TR71 Venom App option here can provide an estimate.</t>
        </r>
      </text>
    </comment>
    <comment ref="E13" authorId="0" shapeId="0" xr:uid="{00000000-0006-0000-0900-000004000000}">
      <text>
        <r>
          <rPr>
            <b/>
            <sz val="9"/>
            <color indexed="81"/>
            <rFont val="Tahoma"/>
            <family val="2"/>
          </rPr>
          <t>Author:</t>
        </r>
        <r>
          <rPr>
            <sz val="9"/>
            <color indexed="81"/>
            <rFont val="Tahoma"/>
            <family val="2"/>
          </rPr>
          <t xml:space="preserve">
You cannot normally exceed 3 Sylk I/O modules for Lon Spyders or 2 Sylk I/O modules for BACnet Spyders due to Spyder resource limitations.   And depending on how the Sylk I/O is configured, even these may exceed RAM pool, etc.  Always verify capacity in the Spyder Resource Usage View.</t>
        </r>
      </text>
    </comment>
    <comment ref="E14" authorId="0" shapeId="0" xr:uid="{00000000-0006-0000-0900-000005000000}">
      <text>
        <r>
          <rPr>
            <b/>
            <sz val="9"/>
            <color indexed="81"/>
            <rFont val="Tahoma"/>
            <family val="2"/>
          </rPr>
          <t>Author:</t>
        </r>
        <r>
          <rPr>
            <sz val="9"/>
            <color indexed="81"/>
            <rFont val="Tahoma"/>
            <family val="2"/>
          </rPr>
          <t xml:space="preserve">
You cannot normally exceed 3 Sylk I/O modules for Lon Spyders or 2 Sylk I/O modules for BACnet Spyders due to Spyder resource limitations.   And depending on how the Sylk I/O is configured, even these may exceed RAM pool, etc.  Always verify capacity in the Spyder Resource Usage View.</t>
        </r>
      </text>
    </comment>
    <comment ref="E15" authorId="0" shapeId="0" xr:uid="{00000000-0006-0000-0900-000006000000}">
      <text>
        <r>
          <rPr>
            <b/>
            <sz val="9"/>
            <color indexed="81"/>
            <rFont val="Tahoma"/>
            <family val="2"/>
          </rPr>
          <t>Author:</t>
        </r>
        <r>
          <rPr>
            <sz val="9"/>
            <color indexed="81"/>
            <rFont val="Tahoma"/>
            <family val="2"/>
          </rPr>
          <t xml:space="preserve">
You cannot normally exceed 3 Sylk I/O modules for Lon Spyders or 2 Sylk I/O modules for BACnet Spyders due to Spyder resource limitations.   And depending on how the Sylk I/O is configured, even these may exceed RAM pool, etc.  Always verify capacity in the Spyder Resource Usage View.</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<sst xmlns="http://schemas.openxmlformats.org/spreadsheetml/2006/main" count="17832" uniqueCount="2355">
  <si>
    <t>TITLE</t>
  </si>
  <si>
    <t>COST/HR</t>
  </si>
  <si>
    <t>TOTAL</t>
  </si>
  <si>
    <t>ENGINEERING</t>
  </si>
  <si>
    <t>TECHNICAL</t>
  </si>
  <si>
    <t>JOB SALE PRICE</t>
  </si>
  <si>
    <t>QTY.</t>
  </si>
  <si>
    <t xml:space="preserve">    MATERIAL DESCRIPTON</t>
  </si>
  <si>
    <t>LIST $</t>
  </si>
  <si>
    <t>TAX</t>
  </si>
  <si>
    <t xml:space="preserve">    </t>
  </si>
  <si>
    <t>TOTAL W/TAX</t>
  </si>
  <si>
    <t>FREIGHT</t>
  </si>
  <si>
    <t>SUB TOTAL</t>
  </si>
  <si>
    <t>WARRANTY</t>
  </si>
  <si>
    <t xml:space="preserve">MATERIALS </t>
  </si>
  <si>
    <t>JOB COST</t>
  </si>
  <si>
    <t>TOTAL LABOR COST</t>
  </si>
  <si>
    <t xml:space="preserve"> </t>
  </si>
  <si>
    <t>TOTAL MATERIALS &amp; TRIP COST</t>
  </si>
  <si>
    <t>SUB</t>
  </si>
  <si>
    <t>Transformer</t>
  </si>
  <si>
    <t>Spyder Controller</t>
  </si>
  <si>
    <t>H904</t>
  </si>
  <si>
    <t>NPM-256MB</t>
  </si>
  <si>
    <t>Comm Card</t>
  </si>
  <si>
    <t>Damper Actuator</t>
  </si>
  <si>
    <t>Tech</t>
  </si>
  <si>
    <t>Static pressure tips</t>
  </si>
  <si>
    <t>Electrical Price Check</t>
  </si>
  <si>
    <t>per point</t>
  </si>
  <si>
    <t>points</t>
  </si>
  <si>
    <t>H600</t>
  </si>
  <si>
    <t>RIB24P</t>
  </si>
  <si>
    <t>Honeywell</t>
  </si>
  <si>
    <t>Number of weeks of project</t>
  </si>
  <si>
    <t>Hrs per week</t>
  </si>
  <si>
    <t>Tech Training Hours</t>
  </si>
  <si>
    <t>Engineering x tech multiplier</t>
  </si>
  <si>
    <t>Kele</t>
  </si>
  <si>
    <t>Pts/Unit</t>
  </si>
  <si>
    <t>PUL6438S</t>
  </si>
  <si>
    <t>MS7520A2007</t>
  </si>
  <si>
    <t>PUL4024S</t>
  </si>
  <si>
    <t>#/unit</t>
  </si>
  <si>
    <t>Jace</t>
  </si>
  <si>
    <t>per Jace</t>
  </si>
  <si>
    <t>BacNet Card</t>
  </si>
  <si>
    <t>Relay</t>
  </si>
  <si>
    <t>Adjustment</t>
  </si>
  <si>
    <t>Add Tech Comm,Travel, TAB Hrs</t>
  </si>
  <si>
    <t>UPS/Surge Protection</t>
  </si>
  <si>
    <t>Comm and interlock wiring only</t>
  </si>
  <si>
    <t>Water Source Heat Pumps</t>
  </si>
  <si>
    <t>Boiler System</t>
  </si>
  <si>
    <t>Air Flow Monitors</t>
  </si>
  <si>
    <t>3 Valve Manifold</t>
  </si>
  <si>
    <t>Alarm Indication Panel</t>
  </si>
  <si>
    <t>Exhaust Fans</t>
  </si>
  <si>
    <t>Interlock wiring only</t>
  </si>
  <si>
    <t>Float Switch</t>
  </si>
  <si>
    <t>VFD Interface</t>
  </si>
  <si>
    <t>Flow Sensor</t>
  </si>
  <si>
    <t>Low Limit</t>
  </si>
  <si>
    <t>per unit</t>
  </si>
  <si>
    <t>units</t>
  </si>
  <si>
    <t>per VAV</t>
  </si>
  <si>
    <t>See Valve Quote</t>
  </si>
  <si>
    <t>Pts/VAV</t>
  </si>
  <si>
    <t>VAV HW Valve 2W &amp; 3-way NSR</t>
  </si>
  <si>
    <t>C7041R2018</t>
  </si>
  <si>
    <t>Emergency Stop Switch</t>
  </si>
  <si>
    <t>VAV Air Handling Unit</t>
  </si>
  <si>
    <t>Prime Energy (Marty Campbell)</t>
  </si>
  <si>
    <t>Electro Services (Nolan Glenn)</t>
  </si>
  <si>
    <t>Split Systems</t>
  </si>
  <si>
    <t>Chiller Room Emergency Control Panel</t>
  </si>
  <si>
    <t>per panel</t>
  </si>
  <si>
    <t>Outdoor Air Units</t>
  </si>
  <si>
    <t>Constant Volume Air Handling Units</t>
  </si>
  <si>
    <t>Comm Wiring Only</t>
  </si>
  <si>
    <t>Graphics</t>
  </si>
  <si>
    <t>per system</t>
  </si>
  <si>
    <t>Valves</t>
  </si>
  <si>
    <t>Air Flow Monitor Quote</t>
  </si>
  <si>
    <t>Nametags</t>
  </si>
  <si>
    <t>Computer</t>
  </si>
  <si>
    <t>Item</t>
  </si>
  <si>
    <t>Price</t>
  </si>
  <si>
    <t>Sylk Bus IO</t>
  </si>
  <si>
    <t>Part #</t>
  </si>
  <si>
    <t>Estimator:</t>
  </si>
  <si>
    <t>Part Number</t>
  </si>
  <si>
    <t>MILEAGE - ROUND TRIP</t>
  </si>
  <si>
    <t xml:space="preserve">MATERIALS &amp; TRIP </t>
  </si>
  <si>
    <t>Sale Price</t>
  </si>
  <si>
    <t>SALES PRICE CALCULATOR</t>
  </si>
  <si>
    <t>Option</t>
  </si>
  <si>
    <t>Desktop</t>
  </si>
  <si>
    <t>Laptop</t>
  </si>
  <si>
    <t>Server</t>
  </si>
  <si>
    <t>Combination</t>
  </si>
  <si>
    <t>Input</t>
  </si>
  <si>
    <t>Output</t>
  </si>
  <si>
    <t>Air Flow Monitor</t>
  </si>
  <si>
    <t>BTU Meter</t>
  </si>
  <si>
    <t>MS7510A2008</t>
  </si>
  <si>
    <t>C7041B2005</t>
  </si>
  <si>
    <t>A-16H16ALP-P</t>
  </si>
  <si>
    <t>A-24H24ALP-P</t>
  </si>
  <si>
    <t>A-36H24ALP-P</t>
  </si>
  <si>
    <t xml:space="preserve">APW299D-G-24 </t>
  </si>
  <si>
    <t>WEB-S-AX-3-O</t>
  </si>
  <si>
    <t>WEB-S-AX-100-O</t>
  </si>
  <si>
    <t>WEB-S-AX-UNL-O</t>
  </si>
  <si>
    <t>PUL6438SR</t>
  </si>
  <si>
    <t>PVL4024NS</t>
  </si>
  <si>
    <t xml:space="preserve">Option </t>
  </si>
  <si>
    <t>ELECTRICAL INSTALLER</t>
  </si>
  <si>
    <t>ELECTRICAL ASSISTANT - Panel Building</t>
  </si>
  <si>
    <t>HOURS - CAL</t>
  </si>
  <si>
    <t>HOURS - ACT</t>
  </si>
  <si>
    <t>GRAPHICS</t>
  </si>
  <si>
    <t>Veris</t>
  </si>
  <si>
    <t>AIS-24A</t>
  </si>
  <si>
    <t>RAD-1</t>
  </si>
  <si>
    <t>AOW401R + E-1PBG</t>
  </si>
  <si>
    <t>AOW401R + SSG1-67</t>
  </si>
  <si>
    <t>PWLX04S</t>
  </si>
  <si>
    <t>H921</t>
  </si>
  <si>
    <t>HC-201</t>
  </si>
  <si>
    <t>A-302K + A-345k</t>
  </si>
  <si>
    <t>KCFS-LB</t>
  </si>
  <si>
    <t>1900-5-MR</t>
  </si>
  <si>
    <t>C7041D2001</t>
  </si>
  <si>
    <t>Remote I/O Module</t>
  </si>
  <si>
    <t>IO-16-REM-H</t>
  </si>
  <si>
    <t>IO-34-H</t>
  </si>
  <si>
    <t>WEB-700-O</t>
  </si>
  <si>
    <t>IO-16-H</t>
  </si>
  <si>
    <t>WEB-600-O</t>
  </si>
  <si>
    <t>WEB-300-O</t>
  </si>
  <si>
    <t>T26S-18</t>
  </si>
  <si>
    <t>ABW-111</t>
  </si>
  <si>
    <t>ABW-211</t>
  </si>
  <si>
    <t>869STR-R-AQ</t>
  </si>
  <si>
    <t>RH2B-UAC24 + SH2B-05</t>
  </si>
  <si>
    <t>ASW-320</t>
  </si>
  <si>
    <t>ASW-210</t>
  </si>
  <si>
    <t>CVL4022AS-VAV1</t>
  </si>
  <si>
    <t>PG05AM</t>
  </si>
  <si>
    <t>50001774-001</t>
  </si>
  <si>
    <t>CVL4024NS-VAV1</t>
  </si>
  <si>
    <t>HD3XMSX</t>
  </si>
  <si>
    <t>220B + 310-00</t>
  </si>
  <si>
    <t>Temp Sensor</t>
  </si>
  <si>
    <t>Panel - Enclosure w Subpanel</t>
  </si>
  <si>
    <t>Thermostat</t>
  </si>
  <si>
    <t>Current Sw</t>
  </si>
  <si>
    <t>Duct Humidity</t>
  </si>
  <si>
    <t>Press Transmitter</t>
  </si>
  <si>
    <t>Pushbutton</t>
  </si>
  <si>
    <t>System Supervisor</t>
  </si>
  <si>
    <t>Flush Mtd</t>
  </si>
  <si>
    <t>Surface Mtd</t>
  </si>
  <si>
    <t>Analog - Current</t>
  </si>
  <si>
    <t>Digital Status Switch</t>
  </si>
  <si>
    <t>Digital for VFD Status</t>
  </si>
  <si>
    <t>Small - Non Spring Return</t>
  </si>
  <si>
    <t>Medium - Non Spring Return</t>
  </si>
  <si>
    <t>Large - Non Spring Return</t>
  </si>
  <si>
    <t>Small - Spring Return</t>
  </si>
  <si>
    <t>Medium - Spring Return</t>
  </si>
  <si>
    <t>Large - Spring Return</t>
  </si>
  <si>
    <t>Hot Tap with Transmitter</t>
  </si>
  <si>
    <t>Immersion with Transmitter</t>
  </si>
  <si>
    <t>I/O Module</t>
  </si>
  <si>
    <t>16 Point</t>
  </si>
  <si>
    <t>AX Extended Memory</t>
  </si>
  <si>
    <t>300 AX Panel</t>
  </si>
  <si>
    <t>600 AX Panel</t>
  </si>
  <si>
    <t>700 AX Panel</t>
  </si>
  <si>
    <t>Wall Adapter (Plug)</t>
  </si>
  <si>
    <t>Nema-1 Small</t>
  </si>
  <si>
    <t>Nema-1 Medium</t>
  </si>
  <si>
    <t>Nema-1 Large</t>
  </si>
  <si>
    <t>Nema-4 Small</t>
  </si>
  <si>
    <t>Nema-4 Medium</t>
  </si>
  <si>
    <t>Nema-4 Large</t>
  </si>
  <si>
    <t>0 - 50 PSI Wet</t>
  </si>
  <si>
    <t>Diff, Wet-Wet</t>
  </si>
  <si>
    <t>Duct Static Air</t>
  </si>
  <si>
    <t>Push button</t>
  </si>
  <si>
    <t>Extended Head</t>
  </si>
  <si>
    <t>Flush Head</t>
  </si>
  <si>
    <t>24VAC DPDT with Base</t>
  </si>
  <si>
    <t>RIB Pilot Relay</t>
  </si>
  <si>
    <t>RIBU1C</t>
  </si>
  <si>
    <t>RIB Pilot Relay with HOA</t>
  </si>
  <si>
    <t>RIBU1S</t>
  </si>
  <si>
    <t>RIB Power Relay DPDT</t>
  </si>
  <si>
    <t>RIB Power Relay, HOA, SPST</t>
  </si>
  <si>
    <t>RIB2402SB</t>
  </si>
  <si>
    <t>2 Position</t>
  </si>
  <si>
    <t>3 Position</t>
  </si>
  <si>
    <t>Medium - AX 100 Stations</t>
  </si>
  <si>
    <t>Small - AX 3 Stations</t>
  </si>
  <si>
    <t>Large - AX Unlimited</t>
  </si>
  <si>
    <t>PUL1012S</t>
  </si>
  <si>
    <t>PVL0000AS</t>
  </si>
  <si>
    <t>PVL4022AS</t>
  </si>
  <si>
    <t>PVL6436AS</t>
  </si>
  <si>
    <t>PVL6438NS</t>
  </si>
  <si>
    <t>Stryker VAV 4022 w Act</t>
  </si>
  <si>
    <t>Stryker VAV 4024 w Act</t>
  </si>
  <si>
    <t>Duct Temp/Humidity</t>
  </si>
  <si>
    <t>Space Line Voltage</t>
  </si>
  <si>
    <t>N/A</t>
  </si>
  <si>
    <t>Spyder Unitary 6438 wo Act or VP</t>
  </si>
  <si>
    <t>Spyder Unitary 4024 wo Act or VP</t>
  </si>
  <si>
    <t>Spyder Unitary 1012 wo Act or VP</t>
  </si>
  <si>
    <t>Spyder VAV 0000 w Act &amp; VP</t>
  </si>
  <si>
    <t>Spyder VAV 4022 w Act &amp; VP</t>
  </si>
  <si>
    <t>Spyder VAV 6436 w Act &amp; VP</t>
  </si>
  <si>
    <t>Controller</t>
  </si>
  <si>
    <t>Select Option</t>
  </si>
  <si>
    <t>Fan Coil Units</t>
  </si>
  <si>
    <t>Unit Ventilators</t>
  </si>
  <si>
    <t>Per Pnl</t>
  </si>
  <si>
    <t>Per Fan</t>
  </si>
  <si>
    <t>Per Sys</t>
  </si>
  <si>
    <t>Per Val</t>
  </si>
  <si>
    <t>Per Mon</t>
  </si>
  <si>
    <t>Per Jace</t>
  </si>
  <si>
    <t>per sys</t>
  </si>
  <si>
    <t>Miscellanous</t>
  </si>
  <si>
    <t>Per</t>
  </si>
  <si>
    <t>Total Tech Hours (Less Graphics)</t>
  </si>
  <si>
    <t>Programming</t>
  </si>
  <si>
    <t>Rooftop Units</t>
  </si>
  <si>
    <r>
      <t xml:space="preserve">Comparative labor hours @ burden rate based on the </t>
    </r>
    <r>
      <rPr>
        <b/>
        <sz val="10"/>
        <rFont val="Arial"/>
        <family val="2"/>
      </rPr>
      <t>Tota</t>
    </r>
    <r>
      <rPr>
        <sz val="10"/>
        <rFont val="Arial"/>
        <family val="2"/>
      </rPr>
      <t>l cost above</t>
    </r>
  </si>
  <si>
    <t>Add Tech Travel Time</t>
  </si>
  <si>
    <t>Travel Expenses</t>
  </si>
  <si>
    <t>Tech, Engineering and PM Hours</t>
  </si>
  <si>
    <t>Add Phasing, High Rise, etc</t>
  </si>
  <si>
    <t>PM Travel Cost</t>
  </si>
  <si>
    <t>PM Hotel</t>
  </si>
  <si>
    <t>PM Per Diem</t>
  </si>
  <si>
    <t>PM Days out of Town</t>
  </si>
  <si>
    <t>Unit Heaters</t>
  </si>
  <si>
    <t>Isolation Room Monitoring</t>
  </si>
  <si>
    <t>Door Switch</t>
  </si>
  <si>
    <t>PSH300A</t>
  </si>
  <si>
    <t>PSH500A</t>
  </si>
  <si>
    <t>per Unit</t>
  </si>
  <si>
    <t>Cooling Only VAV Box Transformers</t>
  </si>
  <si>
    <t>Building Pressure</t>
  </si>
  <si>
    <t>Micro Spyder Enclosure</t>
  </si>
  <si>
    <t>WB10707</t>
  </si>
  <si>
    <t>Static Pressure Tips</t>
  </si>
  <si>
    <t>Fire Alarm Integration</t>
  </si>
  <si>
    <t>per floor</t>
  </si>
  <si>
    <t>Labor Only</t>
  </si>
  <si>
    <t>BacNet Interface only</t>
  </si>
  <si>
    <t>BacNet Interface Only</t>
  </si>
  <si>
    <t>TR23 Space with SP/OV</t>
  </si>
  <si>
    <t>TR71 Space with LCD</t>
  </si>
  <si>
    <t>TR21 Space Sensor Only</t>
  </si>
  <si>
    <t>Electronic Pressure Transducer</t>
  </si>
  <si>
    <t>C7770A1040</t>
  </si>
  <si>
    <t>Duct Sensor w 6' Cable</t>
  </si>
  <si>
    <t>Duct Insertion Sensor</t>
  </si>
  <si>
    <t>SIO12000</t>
  </si>
  <si>
    <t>SIO6042</t>
  </si>
  <si>
    <t>A-306-K</t>
  </si>
  <si>
    <t>SIO4022</t>
  </si>
  <si>
    <t>Stryker AHU Controller</t>
  </si>
  <si>
    <t>CUL6438SR-CV1</t>
  </si>
  <si>
    <t>Tag</t>
  </si>
  <si>
    <t>Line Size</t>
  </si>
  <si>
    <t>Type</t>
  </si>
  <si>
    <t>Quantity</t>
  </si>
  <si>
    <t>Spring Return</t>
  </si>
  <si>
    <t>Body (2W or 3W)</t>
  </si>
  <si>
    <t>JOB SET UP FORM - 11/2014</t>
  </si>
  <si>
    <t>JOB NUMBER</t>
  </si>
  <si>
    <t>DATE:</t>
  </si>
  <si>
    <t>Proj Mgr:</t>
  </si>
  <si>
    <t>Person Submitting Form:</t>
  </si>
  <si>
    <t>SALESPERSON:</t>
  </si>
  <si>
    <t>COMMISSION SPLIT %</t>
  </si>
  <si>
    <t>(Must equal 100%)</t>
  </si>
  <si>
    <t>CUSTOMER NAME:</t>
  </si>
  <si>
    <t>NEW?</t>
  </si>
  <si>
    <t>YES</t>
  </si>
  <si>
    <t>NO</t>
  </si>
  <si>
    <t>JOB LOCATION:</t>
  </si>
  <si>
    <t>ADDRESS:</t>
  </si>
  <si>
    <t>CITY:</t>
  </si>
  <si>
    <t>ST:</t>
  </si>
  <si>
    <t>ZIP:</t>
  </si>
  <si>
    <t>PHONE (1):</t>
  </si>
  <si>
    <t>PHONE (2):</t>
  </si>
  <si>
    <t>FAX:</t>
  </si>
  <si>
    <t>JOB CONTACT PERSON (LEVEL 1):</t>
  </si>
  <si>
    <t>JOB CONTACT PERSON (LEVEL 2)</t>
  </si>
  <si>
    <t>JOB  INFORMATION:</t>
  </si>
  <si>
    <t>CLICK IN FIELD BELOW TO SELECT OFFICE...</t>
  </si>
  <si>
    <t>OFFICE:</t>
  </si>
  <si>
    <t xml:space="preserve">DIVISION (check box): </t>
  </si>
  <si>
    <t>CONTROLS</t>
  </si>
  <si>
    <t>FIRE/SECURITY</t>
  </si>
  <si>
    <t>PO NUMBER:</t>
  </si>
  <si>
    <t>EST. START DATE:</t>
  </si>
  <si>
    <t>EST COMPLETION DATE:</t>
  </si>
  <si>
    <t>ARE OTHER JOBS ASSOCIATED WITH THIS ONE:</t>
  </si>
  <si>
    <t>WHICH ONES:</t>
  </si>
  <si>
    <t>ARE OTHER DEPARTMENTS ASSOCIATED:</t>
  </si>
  <si>
    <t>JOB DESC:</t>
  </si>
  <si>
    <t>CONTRACT TYPE:</t>
  </si>
  <si>
    <t>JOB AMOUNT:</t>
  </si>
  <si>
    <t>RETENTION AMT/%:</t>
  </si>
  <si>
    <t>**Fixed or Cost PlusNTE</t>
  </si>
  <si>
    <t>IS THERE ADDITIONAL OVERHEAD:</t>
  </si>
  <si>
    <t>LABOR AMT/%:</t>
  </si>
  <si>
    <t>OTHER AMT/%:</t>
  </si>
  <si>
    <t>BILLING INFORMATION:</t>
  </si>
  <si>
    <t>BILL TO PERSON:</t>
  </si>
  <si>
    <t>FREQUENCY:</t>
  </si>
  <si>
    <t>SPECIFIED BILL DATE:</t>
  </si>
  <si>
    <t>WHERE DO INVOICES GET SENT?:</t>
  </si>
  <si>
    <t>PO BOX</t>
  </si>
  <si>
    <t>OTHER:</t>
  </si>
  <si>
    <t>AIA FORM:</t>
  </si>
  <si>
    <t>CERTIFIED PAYROLL:</t>
  </si>
  <si>
    <t>LIEN WAIVER:</t>
  </si>
  <si>
    <t>SALES TAX STATEMEMT</t>
  </si>
  <si>
    <t>SALES TAX INCLUDED IN CONTRACT:</t>
  </si>
  <si>
    <t>BILL TAX SEPERATELY</t>
  </si>
  <si>
    <t>OTHER FORMS:</t>
  </si>
  <si>
    <t>ESTIMATE INFORMATION:  (Each cost code needs a sub-dept associated with it such as shop, sheet metal, pipe, MGT, elect, controls, F&amp;S, etc.)</t>
  </si>
  <si>
    <t>COST ELEMENT:</t>
  </si>
  <si>
    <t>COST CODE</t>
  </si>
  <si>
    <t>UNIT QTY</t>
  </si>
  <si>
    <t>UNIT PRICE</t>
  </si>
  <si>
    <t>TOTAL COST</t>
  </si>
  <si>
    <t xml:space="preserve">      MARKUP (for cost plus)</t>
  </si>
  <si>
    <t>BILLABLE AMT. (for cost plus)</t>
  </si>
  <si>
    <t>%</t>
  </si>
  <si>
    <t>Technician Labor</t>
  </si>
  <si>
    <t>Engineering Labor</t>
  </si>
  <si>
    <t>Installation Labor</t>
  </si>
  <si>
    <t>Graphics Labor</t>
  </si>
  <si>
    <t>Electrical/Panel Shop Labor</t>
  </si>
  <si>
    <t>Electrical Assistant Labor</t>
  </si>
  <si>
    <t>Materials</t>
  </si>
  <si>
    <t>Material Taxes</t>
  </si>
  <si>
    <t>Shipping</t>
  </si>
  <si>
    <t>Equipment Taxes</t>
  </si>
  <si>
    <t>Subcontractors</t>
  </si>
  <si>
    <t>Subcontractors Taxes</t>
  </si>
  <si>
    <t>Travel</t>
  </si>
  <si>
    <t>Other</t>
  </si>
  <si>
    <t>TOTALS</t>
  </si>
  <si>
    <t>SELECT</t>
  </si>
  <si>
    <t>Charlotte</t>
  </si>
  <si>
    <t>Asheville</t>
  </si>
  <si>
    <t>Greenville</t>
  </si>
  <si>
    <t>Triad</t>
  </si>
  <si>
    <t>Wilmington</t>
  </si>
  <si>
    <t>INTEGRATION/CONTINENCY/OTHER</t>
  </si>
  <si>
    <t>FIRE</t>
  </si>
  <si>
    <t xml:space="preserve">Job Name: </t>
  </si>
  <si>
    <t>Job Name</t>
  </si>
  <si>
    <t>GPM</t>
  </si>
  <si>
    <t>Carbon Dioxide Sensor</t>
  </si>
  <si>
    <t>C7232A1008</t>
  </si>
  <si>
    <t>C7232B1006</t>
  </si>
  <si>
    <t>Chiller</t>
  </si>
  <si>
    <t>Onicon</t>
  </si>
  <si>
    <t>Stryker VAV 4022 w Act &amp; VP</t>
  </si>
  <si>
    <t>Stryker VAV 4024 wo Act</t>
  </si>
  <si>
    <t>TR21 Space Sensor with Humd</t>
  </si>
  <si>
    <t>TR23 Space with SP/OV/Humd</t>
  </si>
  <si>
    <t>TR40 Space Sensor Only</t>
  </si>
  <si>
    <t>TR40 Space with Temp/Humd</t>
  </si>
  <si>
    <t>TR40 Space with CO2</t>
  </si>
  <si>
    <t>TR40 Space with Temp/Humd/CO2</t>
  </si>
  <si>
    <t>TR42 Space Sensor Only/LCD</t>
  </si>
  <si>
    <t>TR42 Space with Temp/Humd/LCD</t>
  </si>
  <si>
    <t>TR42 Space with CO2/LCD</t>
  </si>
  <si>
    <t>TR42 Space with Temp/Humd/CO2/LCD</t>
  </si>
  <si>
    <t>TR71 Space with Temp/Humd/LCD</t>
  </si>
  <si>
    <t>Filter Status</t>
  </si>
  <si>
    <t>Digital Status</t>
  </si>
  <si>
    <t>Analog Status</t>
  </si>
  <si>
    <t>Pressura</t>
  </si>
  <si>
    <t>Iso-Tek Space Pressure</t>
  </si>
  <si>
    <t>SPM-2000</t>
  </si>
  <si>
    <t>Iso-Tek Monitor Setup Tool</t>
  </si>
  <si>
    <t>Iso-Tek</t>
  </si>
  <si>
    <t>SPM-7000</t>
  </si>
  <si>
    <t>RPS</t>
  </si>
  <si>
    <t>Setra Space Pressure - Analog out</t>
  </si>
  <si>
    <t>Duct Kit</t>
  </si>
  <si>
    <t>Outside Air Kit</t>
  </si>
  <si>
    <t>Triatek Bacnet Space Pressure</t>
  </si>
  <si>
    <t>Triatek</t>
  </si>
  <si>
    <t>FMS-1655</t>
  </si>
  <si>
    <t>75 VA with circuit breaker</t>
  </si>
  <si>
    <t>50 VA with circuit breaker</t>
  </si>
  <si>
    <t>40 VA</t>
  </si>
  <si>
    <t>Electrical Materials</t>
  </si>
  <si>
    <t>USE IF NOT USING A SUB</t>
  </si>
  <si>
    <t>(3) - 100 VA w Enclosure</t>
  </si>
  <si>
    <t>(5) - 100 VA w Enclosure</t>
  </si>
  <si>
    <t>Power Supply</t>
  </si>
  <si>
    <t>DCP-250-H</t>
  </si>
  <si>
    <t>24VDC Panel Mounted - 1.3 A</t>
  </si>
  <si>
    <t>24VDC Field Mounted - 250 mA</t>
  </si>
  <si>
    <t>Space CO2 w LCD</t>
  </si>
  <si>
    <t>Duct CO2 w LCD</t>
  </si>
  <si>
    <t>Space CO2 wo LCD</t>
  </si>
  <si>
    <t>Duct CO2 wo LCD</t>
  </si>
  <si>
    <t>CO2-VDC-R</t>
  </si>
  <si>
    <t>ACI</t>
  </si>
  <si>
    <t>C7632B1002</t>
  </si>
  <si>
    <t>C7632A1004</t>
  </si>
  <si>
    <t>ACI Space CO2 wo LCD</t>
  </si>
  <si>
    <t>LCD-GT043A100</t>
  </si>
  <si>
    <t>LCD-CT043A100</t>
  </si>
  <si>
    <t>LIC-CHG</t>
  </si>
  <si>
    <t>WEB-U-AX</t>
  </si>
  <si>
    <t>TR75VA004</t>
  </si>
  <si>
    <t>TR50VA015</t>
  </si>
  <si>
    <t>TR40VA001</t>
  </si>
  <si>
    <t>100 VA with circuit breaker</t>
  </si>
  <si>
    <t>TR100VA004</t>
  </si>
  <si>
    <t>Spyder Relay 6438 wo Act or VP for SIO</t>
  </si>
  <si>
    <t>Spyder BACNet 6438 wo Act or VP</t>
  </si>
  <si>
    <t>PUB6438S</t>
  </si>
  <si>
    <t>Spyder BACNet VAV 4022AS w Act &amp; VP</t>
  </si>
  <si>
    <t>PVB4022AS</t>
  </si>
  <si>
    <t>Spyder BACNet VAV 6436AS w Act &amp; VP</t>
  </si>
  <si>
    <t>PVB6436AS</t>
  </si>
  <si>
    <t>Spyder BACNet 4024 wo Act or VP</t>
  </si>
  <si>
    <t>PUB4024S</t>
  </si>
  <si>
    <t>Spyder BACNet 6438 wo Act or VP for SIO</t>
  </si>
  <si>
    <t>PUB6438SR</t>
  </si>
  <si>
    <t>Max of 2 SIO modules for the Bacnet version</t>
  </si>
  <si>
    <t>Max of 3 SIO modules for the LON version</t>
  </si>
  <si>
    <t>24VAC DPDT w OR/LED &amp; Base</t>
  </si>
  <si>
    <t>JOB NAME</t>
  </si>
  <si>
    <t>Humidity</t>
  </si>
  <si>
    <t>Duct High Limit</t>
  </si>
  <si>
    <t>Duct Sensor Only</t>
  </si>
  <si>
    <t>Space Sensor Only 3%</t>
  </si>
  <si>
    <t>Space Sensor Only 2%</t>
  </si>
  <si>
    <t>Nema-12 Small</t>
  </si>
  <si>
    <t>Nema-12 Medium</t>
  </si>
  <si>
    <t>Nema-12 Large</t>
  </si>
  <si>
    <t>A-161606LP-P</t>
  </si>
  <si>
    <t>A-242408LP-P</t>
  </si>
  <si>
    <t>A-362408LP-P</t>
  </si>
  <si>
    <t>Outside Air CO2 w Heater</t>
  </si>
  <si>
    <t>050-8-NA01</t>
  </si>
  <si>
    <t>868STR-R-AQ</t>
  </si>
  <si>
    <t>Red Indoor</t>
  </si>
  <si>
    <t>Red Outdoor</t>
  </si>
  <si>
    <r>
      <t xml:space="preserve">This is 15% of the </t>
    </r>
    <r>
      <rPr>
        <b/>
        <sz val="10"/>
        <rFont val="Arial"/>
        <family val="2"/>
      </rPr>
      <t>Tota</t>
    </r>
    <r>
      <rPr>
        <sz val="10"/>
        <rFont val="Arial"/>
        <family val="2"/>
      </rPr>
      <t>l install dollars above to be used in no sub is chosen</t>
    </r>
  </si>
  <si>
    <t>Modbus Card</t>
  </si>
  <si>
    <t>Occupancy Sensor  w Wall Plate</t>
  </si>
  <si>
    <t>PW100-24-W-P</t>
  </si>
  <si>
    <t>Floor Plan/Unit Graphics</t>
  </si>
  <si>
    <t>DR-MSTP-AX</t>
  </si>
  <si>
    <t>LON Repeater</t>
  </si>
  <si>
    <t>Q7740A1008</t>
  </si>
  <si>
    <t>Date</t>
  </si>
  <si>
    <t>Revision/Notes</t>
  </si>
  <si>
    <t>Guard</t>
  </si>
  <si>
    <t>TG-1</t>
  </si>
  <si>
    <t>TG512A1009</t>
  </si>
  <si>
    <t>Clear Plastic Medium</t>
  </si>
  <si>
    <t>Clear Plastic Small</t>
  </si>
  <si>
    <t>Clear Plastic Large</t>
  </si>
  <si>
    <t>Wire - Single Thermostat</t>
  </si>
  <si>
    <t>Cast Aluminum - Single Thermostat</t>
  </si>
  <si>
    <t>Kenall - Single Thermostat</t>
  </si>
  <si>
    <t>TG510A1001</t>
  </si>
  <si>
    <t>TG511A1000</t>
  </si>
  <si>
    <t>Added t'stat guards</t>
  </si>
  <si>
    <t>PDK-L</t>
  </si>
  <si>
    <t>Added Smoke Damper Disconnect</t>
  </si>
  <si>
    <t>Pneumatic with Positioner</t>
  </si>
  <si>
    <t>Pneumatic Slave</t>
  </si>
  <si>
    <t>D3153-1</t>
  </si>
  <si>
    <t>D3153-2</t>
  </si>
  <si>
    <t>Added Pneumatic Damper Actuators</t>
  </si>
  <si>
    <t>Added Solenoid Air Valve</t>
  </si>
  <si>
    <t>V11HGA-100</t>
  </si>
  <si>
    <t>MOB-4</t>
  </si>
  <si>
    <t>MOB-8</t>
  </si>
  <si>
    <t>Atkinson Elec</t>
  </si>
  <si>
    <t>HOA-102S</t>
  </si>
  <si>
    <t>Added MOB-4 &amp; 8, HOA-102S</t>
  </si>
  <si>
    <t>Cost/each</t>
  </si>
  <si>
    <t>Totals</t>
  </si>
  <si>
    <t>Total</t>
  </si>
  <si>
    <t>Added Valve Pricing Columns</t>
  </si>
  <si>
    <t>A25AN-1C</t>
  </si>
  <si>
    <t>Duct Temperature High Limit</t>
  </si>
  <si>
    <t>Added A25An-1C High Limit T'stat</t>
  </si>
  <si>
    <t>Water Detection</t>
  </si>
  <si>
    <t>Added Rope Sensors</t>
  </si>
  <si>
    <t>Added All Parts Under Misc Column</t>
  </si>
  <si>
    <t>Version 2.2</t>
  </si>
  <si>
    <t>Version 2.1</t>
  </si>
  <si>
    <t>Version 1.0</t>
  </si>
  <si>
    <t>Version 2.0</t>
  </si>
  <si>
    <t>Added Job Setup Form</t>
  </si>
  <si>
    <t>NOTE:  The below rows are duplicates</t>
  </si>
  <si>
    <t>from above.  Prices in both locations need</t>
  </si>
  <si>
    <t>to be updated.</t>
  </si>
  <si>
    <t>NOTE:  See line 178 below</t>
  </si>
  <si>
    <t>Communicating Room Thermostat</t>
  </si>
  <si>
    <t>Added Communicating Rm T'stats</t>
  </si>
  <si>
    <t>Per Box</t>
  </si>
  <si>
    <t>Added Jace Sizing Tool</t>
  </si>
  <si>
    <t>Controller Counts</t>
  </si>
  <si>
    <t>Tech+Graphics</t>
  </si>
  <si>
    <t>LON</t>
  </si>
  <si>
    <t>BACNet</t>
  </si>
  <si>
    <t>Cost Per Day</t>
  </si>
  <si>
    <t>Days Parked</t>
  </si>
  <si>
    <t>Total Parking Cost</t>
  </si>
  <si>
    <t>Mechanical Labor</t>
  </si>
  <si>
    <t>Total Mechanical Labor</t>
  </si>
  <si>
    <t>Added Parking and Mechanical Box</t>
  </si>
  <si>
    <t>Agreed Upon Price</t>
  </si>
  <si>
    <t>MS7505A2130</t>
  </si>
  <si>
    <t>MN7505A2001</t>
  </si>
  <si>
    <t>MN7510A2001</t>
  </si>
  <si>
    <t>Small - 2 Pos Spring Return</t>
  </si>
  <si>
    <t>Medium - 2 Pos Spring Return</t>
  </si>
  <si>
    <t>Large - 2 Pos Spring Return</t>
  </si>
  <si>
    <t>MS8110A1008</t>
  </si>
  <si>
    <t>MS8120A1007</t>
  </si>
  <si>
    <t>MS8105A1030</t>
  </si>
  <si>
    <t>Updated Pricing</t>
  </si>
  <si>
    <t>Car Allowance</t>
  </si>
  <si>
    <t>Days</t>
  </si>
  <si>
    <t>Total Car Allowance</t>
  </si>
  <si>
    <t>AirFare</t>
  </si>
  <si>
    <t>Cost Per Trip</t>
  </si>
  <si>
    <t>Number of Trips</t>
  </si>
  <si>
    <t>NPB-WPM-US</t>
  </si>
  <si>
    <t>Total Air Allowance</t>
  </si>
  <si>
    <t>MTC w Local Labor</t>
  </si>
  <si>
    <t>MTC w Sub Labor</t>
  </si>
  <si>
    <t>Added Sub vs Local Labor Comparison</t>
  </si>
  <si>
    <t xml:space="preserve">Maximum Sylk Device Calculation Tool </t>
  </si>
  <si>
    <t xml:space="preserve">Important:  While this tool should be fairly accurate, always verify capacity in the Spyder Tool Resource Usage view.  </t>
  </si>
  <si>
    <t>Device</t>
  </si>
  <si>
    <t>OS Number</t>
  </si>
  <si>
    <t>Addresses Available</t>
  </si>
  <si>
    <t>Enter # of Devices (Yellow column only.  For Orange rows, use Resource Usage in Tool)</t>
  </si>
  <si>
    <t>Normalized Power Usage per device (950 mW =100%)</t>
  </si>
  <si>
    <t>Normalized Memory Usage per device
(4950bytes = 100%)</t>
  </si>
  <si>
    <t>Sylk Bandwidth (% of total allowed)</t>
  </si>
  <si>
    <t>Original Zio</t>
  </si>
  <si>
    <t>TR70/U, TR70-H/U</t>
  </si>
  <si>
    <t>7 to 20%</t>
  </si>
  <si>
    <t>varies</t>
  </si>
  <si>
    <t>Zio Enhanced</t>
  </si>
  <si>
    <t>TR71/U, TR71-H/U</t>
  </si>
  <si>
    <t>1-9</t>
  </si>
  <si>
    <t>7 to 40%</t>
  </si>
  <si>
    <t>TR71 in Venom VAV App
"VAV_015u_Zio_Stg"</t>
  </si>
  <si>
    <t>Zio Plus</t>
  </si>
  <si>
    <t>TR75/U, TR75-H/U</t>
  </si>
  <si>
    <t>7-100%</t>
  </si>
  <si>
    <t>Zio Lite, No LCD</t>
  </si>
  <si>
    <t>TR40, TR40-H</t>
  </si>
  <si>
    <t>1-15</t>
  </si>
  <si>
    <t>Zio Lite, no LCD, HUM/CO2</t>
  </si>
  <si>
    <t>TR40-CO2, TR40-H-CO2</t>
  </si>
  <si>
    <t>Zio Lite, LCD, No CO2</t>
  </si>
  <si>
    <t>TR42, TR42-H</t>
  </si>
  <si>
    <t>Zio Lite, LCD, CO2</t>
  </si>
  <si>
    <t>TR42-CO2, TR42-H-CO2</t>
  </si>
  <si>
    <t>Sylk I/O</t>
  </si>
  <si>
    <t>Zelix Actuator</t>
  </si>
  <si>
    <t>MS310X</t>
  </si>
  <si>
    <t>11-15</t>
  </si>
  <si>
    <t>Zeus Actuator</t>
  </si>
  <si>
    <t>MS311X
MS312X</t>
  </si>
  <si>
    <t>Sylk Sensor Temp/Hum</t>
  </si>
  <si>
    <t>C7400S</t>
  </si>
  <si>
    <t>8-15</t>
  </si>
  <si>
    <t>**Memory Usage and Bandwidth for TR7X models varies depending on number and type of parameters that are set up.</t>
  </si>
  <si>
    <t>Enter # of each device in yellow column E above:
Values for the categories will populate automatically.</t>
  </si>
  <si>
    <t>OKAY OR EXCEEDS MAX?</t>
  </si>
  <si>
    <t>If you Exceed the Max in any category, you have exceeded the Sylk capacity.</t>
  </si>
  <si>
    <t>Categories</t>
  </si>
  <si>
    <t>Power</t>
  </si>
  <si>
    <t>OKAY</t>
  </si>
  <si>
    <t>Memory</t>
  </si>
  <si>
    <t>If using TR70, TR71, or TR75, set up application in the workbench and use Resource Usage View.</t>
  </si>
  <si>
    <t>Bandwidth</t>
  </si>
  <si>
    <t>Total # of Sylk Devices</t>
  </si>
  <si>
    <t>Total Number of Sylk Devices cannot exceed 10, and Total Number of Sylk Devices cannot exceed 4 when at least one sylk actuator or Sylk I/O is included</t>
  </si>
  <si>
    <t>Total # of Actuators or Sylk I/O</t>
  </si>
  <si>
    <t>Category</t>
  </si>
  <si>
    <t>Calculation</t>
  </si>
  <si>
    <t xml:space="preserve">2*35.8% + 2*11.6% = </t>
  </si>
  <si>
    <t>2*40% + 2*4% =</t>
  </si>
  <si>
    <t>2*13% + 2*12%</t>
  </si>
  <si>
    <r>
      <rPr>
        <b/>
        <sz val="14"/>
        <color rgb="FF00B050"/>
        <rFont val="Arial"/>
        <family val="2"/>
      </rPr>
      <t>QUICK TOOL</t>
    </r>
    <r>
      <rPr>
        <b/>
        <sz val="14"/>
        <color indexed="8"/>
        <rFont val="Arial"/>
        <family val="2"/>
      </rPr>
      <t>:</t>
    </r>
    <r>
      <rPr>
        <b/>
        <sz val="10"/>
        <color indexed="8"/>
        <rFont val="Arial"/>
        <family val="2"/>
      </rPr>
      <t xml:space="preserve">  </t>
    </r>
    <r>
      <rPr>
        <b/>
        <sz val="14"/>
        <color indexed="8"/>
        <rFont val="Arial"/>
        <family val="2"/>
      </rPr>
      <t>To verify within limits, enter the # of devices in column E above and read outcome below.</t>
    </r>
  </si>
  <si>
    <r>
      <rPr>
        <b/>
        <sz val="10"/>
        <color rgb="FFFF0000"/>
        <rFont val="Arial"/>
        <family val="2"/>
      </rPr>
      <t>IMPORTANT</t>
    </r>
    <r>
      <rPr>
        <sz val="10"/>
        <color indexed="8"/>
        <rFont val="Arial"/>
        <family val="2"/>
      </rPr>
      <t xml:space="preserve">:  While this tool should be fairly accurate, always verify capacity in the Spyder Tool Resource Usage view.  </t>
    </r>
  </si>
  <si>
    <r>
      <rPr>
        <b/>
        <sz val="11"/>
        <color rgb="FFFF0000"/>
        <rFont val="Calibri"/>
        <family val="2"/>
        <scheme val="minor"/>
      </rPr>
      <t>IMPORTANT:</t>
    </r>
    <r>
      <rPr>
        <sz val="10"/>
        <rFont val="Arial"/>
        <family val="2"/>
      </rPr>
      <t xml:space="preserve">  You cannot normally exceed 3 Sylk I/O modules for Lon Spyders or 2 Sylk I/O modules for BACnet Spyders due to Spyder resource limitations.   And depending on how the Sylk I/O is configured, even these may exceed RAM pool, etc.  Always verify capacity in the Spyder Resource Usage View.</t>
    </r>
  </si>
  <si>
    <r>
      <rPr>
        <b/>
        <sz val="11"/>
        <color rgb="FFFF0000"/>
        <rFont val="Calibri"/>
        <family val="2"/>
        <scheme val="minor"/>
      </rPr>
      <t>IMPORTANT:</t>
    </r>
    <r>
      <rPr>
        <sz val="10"/>
        <rFont val="Arial"/>
        <family val="2"/>
      </rPr>
      <t xml:space="preserve"> Follow wiring length guidelines outlined in bulletin 14-0010 , also found in TR42  install sheet 62-0467.</t>
    </r>
  </si>
  <si>
    <r>
      <rPr>
        <b/>
        <sz val="14"/>
        <color theme="1"/>
        <rFont val="Arial"/>
        <family val="2"/>
      </rPr>
      <t>Example</t>
    </r>
    <r>
      <rPr>
        <b/>
        <sz val="11"/>
        <color theme="1"/>
        <rFont val="Arial"/>
        <family val="2"/>
      </rPr>
      <t>:  Okay to use 2 TR42-CO2 and 2 TR40?  Answer:  YES</t>
    </r>
  </si>
  <si>
    <t>Added Sylk Bus Calculation Tool</t>
  </si>
  <si>
    <t>Version 2.3</t>
  </si>
  <si>
    <t>Added Spyder I/O Pages</t>
  </si>
  <si>
    <t>Version 3.0</t>
  </si>
  <si>
    <t>hrs</t>
  </si>
  <si>
    <t>LVIS-3ME7-G2</t>
  </si>
  <si>
    <t>Added LOYTEC Display</t>
  </si>
  <si>
    <t>Cv (3psi drop)</t>
  </si>
  <si>
    <t>Percentage of labor that is tech time</t>
  </si>
  <si>
    <t>Percentage of labor that is graphics time</t>
  </si>
  <si>
    <t>Percentage of labor that is programming time</t>
  </si>
  <si>
    <t>Tech/Prog/Graphics Labor Percentages</t>
  </si>
  <si>
    <t>ICD</t>
  </si>
  <si>
    <t>TR42-CO2</t>
  </si>
  <si>
    <t>TR23</t>
  </si>
  <si>
    <t>TR23-H</t>
  </si>
  <si>
    <t>TR40</t>
  </si>
  <si>
    <t>TR40-H</t>
  </si>
  <si>
    <t>TR40-CO2</t>
  </si>
  <si>
    <t>TR40-H-CO2</t>
  </si>
  <si>
    <t>TR71</t>
  </si>
  <si>
    <t>TR71H</t>
  </si>
  <si>
    <t>TR21</t>
  </si>
  <si>
    <t>TR21-H</t>
  </si>
  <si>
    <t>TR42</t>
  </si>
  <si>
    <t>TR42-H</t>
  </si>
  <si>
    <t>TR42-H-CO2</t>
  </si>
  <si>
    <t xml:space="preserve">34 Point </t>
  </si>
  <si>
    <t>Sylk - 12 UI</t>
  </si>
  <si>
    <t>Sylk - 6 UI, 4 AO, 2 DO</t>
  </si>
  <si>
    <t>Sylk - 4 UI, 2 AO, 2 DO</t>
  </si>
  <si>
    <t>HOA Board - Binary 4 Output</t>
  </si>
  <si>
    <t>HOA Board - Binary 8 Output</t>
  </si>
  <si>
    <t>HOA Board - Analog 2 Output</t>
  </si>
  <si>
    <t>Miscellanous Items</t>
  </si>
  <si>
    <t>Jace - License Change Fee</t>
  </si>
  <si>
    <t>Jace - Web Controller Software Upgrade</t>
  </si>
  <si>
    <t>Display - Reveal Grey Touchscreen</t>
  </si>
  <si>
    <t>Display - Reveal Color Touchcreen</t>
  </si>
  <si>
    <t>Display - LOYTEC 7" Color</t>
  </si>
  <si>
    <t>Room Press Tip - SS</t>
  </si>
  <si>
    <t>/Jace Pnl</t>
  </si>
  <si>
    <t>TR75</t>
  </si>
  <si>
    <t>TR75-H</t>
  </si>
  <si>
    <t>TR75 Space w Temp/Humd/Time Clock/LCD</t>
  </si>
  <si>
    <t>TR75 Space with Time Clock/LCD</t>
  </si>
  <si>
    <t>Pneumatic</t>
  </si>
  <si>
    <t>V11HAA-100</t>
  </si>
  <si>
    <t>Solenoid Air Valve - 24V</t>
  </si>
  <si>
    <t>Solenoid Air Valve - 120V</t>
  </si>
  <si>
    <t>Material</t>
  </si>
  <si>
    <t>Labor</t>
  </si>
  <si>
    <t>Sub</t>
  </si>
  <si>
    <t>Engineering</t>
  </si>
  <si>
    <t>Technical</t>
  </si>
  <si>
    <t>PM</t>
  </si>
  <si>
    <t xml:space="preserve">Panel </t>
  </si>
  <si>
    <t>Install</t>
  </si>
  <si>
    <t>NPB-8000-LON</t>
  </si>
  <si>
    <t>WEB8000 - Dual Port RS-485 Module</t>
  </si>
  <si>
    <t>WEB8000 - Single Port LON Module</t>
  </si>
  <si>
    <t>NPB-8000-2X-485</t>
  </si>
  <si>
    <t>WEB8000 - Single Port RS-232 Module</t>
  </si>
  <si>
    <t>NPB-8000-232</t>
  </si>
  <si>
    <t>WEB8000 - 16 Point Module, 8UI, 4DO, 4AO</t>
  </si>
  <si>
    <t>Version 4.0</t>
  </si>
  <si>
    <t>Added WEB's N4 Devices</t>
  </si>
  <si>
    <t>DEVICE-10</t>
  </si>
  <si>
    <t>DEVICE-25</t>
  </si>
  <si>
    <t>DEVICE-50</t>
  </si>
  <si>
    <t>Jace Maintenance</t>
  </si>
  <si>
    <t>WEB300E 1 Year Maintenance</t>
  </si>
  <si>
    <t>SMA-3E-1YR</t>
  </si>
  <si>
    <t>WEB300E 3 Year Maintenance</t>
  </si>
  <si>
    <t>SMA-3E-3YR</t>
  </si>
  <si>
    <t>WEB300E 5 Year Maintenance</t>
  </si>
  <si>
    <t>SMA-3E-5YR</t>
  </si>
  <si>
    <t>WEB600E 1 Year Maintenance</t>
  </si>
  <si>
    <t>SMA-6E-1YR</t>
  </si>
  <si>
    <t>WEB600E 3 Year Maintenance</t>
  </si>
  <si>
    <t>SMA-6E-3YR</t>
  </si>
  <si>
    <t>WEB600E 5 Year Maintenance</t>
  </si>
  <si>
    <t>SMA-6E-5YR</t>
  </si>
  <si>
    <t>WEB700 1 Year Maintenance</t>
  </si>
  <si>
    <t>SMA-7-1YR</t>
  </si>
  <si>
    <t>WEB700 3 Year Maintenance</t>
  </si>
  <si>
    <t>SMA-7-3YR</t>
  </si>
  <si>
    <t>WEB700 5 Year Maintenance</t>
  </si>
  <si>
    <t>SMA-7-5YR</t>
  </si>
  <si>
    <t>SUP-0-SMA-1YR</t>
  </si>
  <si>
    <t>SUP-0-SMA-3YR</t>
  </si>
  <si>
    <t>SUP-0-SMA-5YR</t>
  </si>
  <si>
    <t>SUP-1-SMA-1YR</t>
  </si>
  <si>
    <t>SUP-1-SMA-3YR</t>
  </si>
  <si>
    <t>SUP-1-SMA-5YR</t>
  </si>
  <si>
    <t>SUP-2-SMA-1YR</t>
  </si>
  <si>
    <t>SUP-2-SMA-3YR</t>
  </si>
  <si>
    <t>SUP-2-SMA-5YR</t>
  </si>
  <si>
    <t>SUP-3-SMA-1YR</t>
  </si>
  <si>
    <t>SUP-3-SMA-3YR</t>
  </si>
  <si>
    <t>SUP-3-SMA-5YR</t>
  </si>
  <si>
    <t>SUP-10-SMA-1YR</t>
  </si>
  <si>
    <t>SUP-10-SMA-3YR</t>
  </si>
  <si>
    <t>SUP-10-SMA-5YR</t>
  </si>
  <si>
    <t>WEB-S-0-N4</t>
  </si>
  <si>
    <t>WEB-S-1-N4</t>
  </si>
  <si>
    <t>WEB-S-2-N4</t>
  </si>
  <si>
    <t>WEB-S-3-N4</t>
  </si>
  <si>
    <t>WEB-S-10-N4</t>
  </si>
  <si>
    <t>WEB-S-100-N4</t>
  </si>
  <si>
    <t>WEB-S-UNL-N4</t>
  </si>
  <si>
    <t>Jace Device Pack</t>
  </si>
  <si>
    <t>Averaging Sensor</t>
  </si>
  <si>
    <t>SUP-DEVICE-50</t>
  </si>
  <si>
    <t>N4 System Supervisor</t>
  </si>
  <si>
    <t>SUP-DEVICE-25</t>
  </si>
  <si>
    <t>SUP-DEVICE-100</t>
  </si>
  <si>
    <t>SUP-DEVICE-200</t>
  </si>
  <si>
    <t>N4 System Supervisor Device Pack</t>
  </si>
  <si>
    <t>N4 System Supervisor Maintenance</t>
  </si>
  <si>
    <t>N4 Add 1 Network Connectin</t>
  </si>
  <si>
    <t>SUP-UP-1</t>
  </si>
  <si>
    <t>SUP-UP-100</t>
  </si>
  <si>
    <t>N4 Add 100 Network Connectin</t>
  </si>
  <si>
    <t>Total Points</t>
  </si>
  <si>
    <t>Number of Jace 600's</t>
  </si>
  <si>
    <t>WEB8000 Add 10 Devices/500 Points</t>
  </si>
  <si>
    <t>WEB8000 Add 25 Devices/1250 Points</t>
  </si>
  <si>
    <t>WEB8000 Add 50 Devices/2500 Points</t>
  </si>
  <si>
    <t>WEB8000 Add 10 Devices/500 Pts Upgrade</t>
  </si>
  <si>
    <t>WEB8000 Add 25 Devices/1250 Pts Upgrade</t>
  </si>
  <si>
    <t>WEB8000 Add 50 Devices/2500 Pts Upgrade</t>
  </si>
  <si>
    <t># of Contrs</t>
  </si>
  <si>
    <t># of Points</t>
  </si>
  <si>
    <t>N4 Jace 8000 Sizing Tool</t>
  </si>
  <si>
    <t>AX Jace 600 Sizing Tool</t>
  </si>
  <si>
    <t>C7041K2005</t>
  </si>
  <si>
    <t>WEB 8000 Panel</t>
  </si>
  <si>
    <t>WEB 8005 Panel</t>
  </si>
  <si>
    <t>WEB 8010 Panel</t>
  </si>
  <si>
    <t>WEB 8025 Panel</t>
  </si>
  <si>
    <t>WEB 8100 Panel</t>
  </si>
  <si>
    <t>WEB 8200 Panel</t>
  </si>
  <si>
    <t>WEB 8000 Panel Wall Adater (Plug)</t>
  </si>
  <si>
    <t>WEB-8005</t>
  </si>
  <si>
    <t>WEB-8010</t>
  </si>
  <si>
    <t>WEB-8025</t>
  </si>
  <si>
    <t>WEB-8100</t>
  </si>
  <si>
    <t>WEB-8200</t>
  </si>
  <si>
    <t>WPM-8000</t>
  </si>
  <si>
    <t>PDU Integration/ATS Integration</t>
  </si>
  <si>
    <t>FDC/RDC Integration</t>
  </si>
  <si>
    <t>Graphics Hours</t>
  </si>
  <si>
    <t>Ethernet Switch - Unmanaged 5 Port</t>
  </si>
  <si>
    <t>$20 if needed</t>
  </si>
  <si>
    <t>Parking Cost - Tech + Install</t>
  </si>
  <si>
    <t>Tech Hours</t>
  </si>
  <si>
    <t>Graphic Hours</t>
  </si>
  <si>
    <t>Programming Hours</t>
  </si>
  <si>
    <t>N4 Supervisor for 1 Network</t>
  </si>
  <si>
    <t>N4 Supervisor for 2 Network</t>
  </si>
  <si>
    <t>N4 Supervisor for 3 Network</t>
  </si>
  <si>
    <t>N4 Supervisor for 10 Network</t>
  </si>
  <si>
    <t>N4 Supervisor for 100 Network</t>
  </si>
  <si>
    <t>N4 Supervisor Unlimited</t>
  </si>
  <si>
    <t>N4 Upgrades Supervisor 100 to Unlimited</t>
  </si>
  <si>
    <t>N4 Supervisor (10) Field Device Pack</t>
  </si>
  <si>
    <t>N4 Supervisor (25) Field Device Pack</t>
  </si>
  <si>
    <t>N4 Supervisor (50) Field Device Pack</t>
  </si>
  <si>
    <t>N4 Supervisor (100) Field Device Pack</t>
  </si>
  <si>
    <t>N4 Supervisor (200) Field Device Pack</t>
  </si>
  <si>
    <t>N4 Supervisor 0 Initial 18 Month Maintenance</t>
  </si>
  <si>
    <t>N4 Supervisor 1 Initial 18 Month Maintenance</t>
  </si>
  <si>
    <t>N4 Supervisor 2 Initial 18 Month Maintenance</t>
  </si>
  <si>
    <t>N4 Supervisor 3 Initial 18 Month Maintenance</t>
  </si>
  <si>
    <t>N4 Supervisor 10 Initial 18 Month Maintenance</t>
  </si>
  <si>
    <t>N4 Supervisor 100 Initial 18 Month Maintenance</t>
  </si>
  <si>
    <t>N4 Supervisor Unlimited Initial 18 Month Maintenance</t>
  </si>
  <si>
    <t>N4 Supervisor 0 Additional 1 Year Maintenance</t>
  </si>
  <si>
    <t>N4 Supervisor 0 Additional 3 Year Maintenance</t>
  </si>
  <si>
    <t>N4 Supervisor 0 Additional 5 Year Maintenance</t>
  </si>
  <si>
    <t>N4 Supervisor 1 Additional 1 Year Maintenance</t>
  </si>
  <si>
    <t>N4 Supervisor 1 Additional 3 Year Maintenance</t>
  </si>
  <si>
    <t>N4 Supervisor 1 Additional 5 Year Maintenance</t>
  </si>
  <si>
    <t>N4 Supervisor 2 Additional 1 Year Maintenance</t>
  </si>
  <si>
    <t>N4 Supervisor 2 Additional 3 Year Maintenance</t>
  </si>
  <si>
    <t>N4 Supervisor 2 Additional 5 Year Maintenance</t>
  </si>
  <si>
    <t>N4 Supervisor 3 Additional 1 Year Maintenance</t>
  </si>
  <si>
    <t>N4 Supervisor 3 Additional 3 Year Maintenance</t>
  </si>
  <si>
    <t>N4 Supervisor 3 Additional 5 Year Maintenance</t>
  </si>
  <si>
    <t>N4 Supervisor 10 Additional 1 Year Maintenance</t>
  </si>
  <si>
    <t>N4 Supervisor 10 Additional 3 Year Maintenance</t>
  </si>
  <si>
    <t>N4 Supervisor 10 Additional 5 Year Maintenance</t>
  </si>
  <si>
    <t>N4 Supervisor 100 Additional 1 Year Maintenance</t>
  </si>
  <si>
    <t>N4 Supervisor 100 Additional 3 Year Maintenance</t>
  </si>
  <si>
    <t>N4 Supervisor 100 Additional 5 Year Maintenance</t>
  </si>
  <si>
    <t>N4 Supervisor Unlimited Additional 1 Year Maintenance</t>
  </si>
  <si>
    <t>N4 Supervisor Unlimited Additional 3 Year Maintenance</t>
  </si>
  <si>
    <t>N4 Supervisor Unlimited Additional 5 Year Maintenance</t>
  </si>
  <si>
    <t>SUP-UP-UNL</t>
  </si>
  <si>
    <t>SUP-DEVICE-10</t>
  </si>
  <si>
    <t>SUP-1-SMA-INIT</t>
  </si>
  <si>
    <t>SUP-2-SMA-INIT</t>
  </si>
  <si>
    <t>SUP-3-SMA-INIT</t>
  </si>
  <si>
    <t>SUP-10-SMA-INIT</t>
  </si>
  <si>
    <t>SUP-100-SMA-INIT</t>
  </si>
  <si>
    <t>SUP-UNL-SMA-INIT</t>
  </si>
  <si>
    <t>SUP-100-SMA-1YR</t>
  </si>
  <si>
    <t>SUP-100-SMA-3YR</t>
  </si>
  <si>
    <t>SUP-100-SMA-5YR</t>
  </si>
  <si>
    <t>SUP-UNL-SMA-1YR</t>
  </si>
  <si>
    <t>SUP-UNL-SMA-3YR</t>
  </si>
  <si>
    <t>SUP-UNL-SMA-5YR</t>
  </si>
  <si>
    <t>N4 Supervisor-for 0 Network - (SoftJace)</t>
  </si>
  <si>
    <t>L480G1044</t>
  </si>
  <si>
    <t>Spyder VAV 4024 w VP No Act</t>
  </si>
  <si>
    <t>Spyder VAV 6438 w VP No Act</t>
  </si>
  <si>
    <t>Tech/Install Hotel</t>
  </si>
  <si>
    <t>Tech/Install Per Diem</t>
  </si>
  <si>
    <t>Tech/Install Days</t>
  </si>
  <si>
    <t>Out of Town</t>
  </si>
  <si>
    <t>Cost</t>
  </si>
  <si>
    <t>Tech/Install Travel</t>
  </si>
  <si>
    <t>Round trip travel time to site =</t>
  </si>
  <si>
    <t>MS8120F1002</t>
  </si>
  <si>
    <t>MS4120F1204</t>
  </si>
  <si>
    <t>TR21-WK</t>
  </si>
  <si>
    <t>TR21 Wireless Sensor with Receiver</t>
  </si>
  <si>
    <t>TR23 Wireless Sensor w SP &amp; Rec</t>
  </si>
  <si>
    <t>Added Wireless TR21-WK &amp; TR23-WK Plus smoke damper actuators</t>
  </si>
  <si>
    <t>Make Products</t>
  </si>
  <si>
    <t>WEBS Products</t>
  </si>
  <si>
    <t>Multiplier</t>
  </si>
  <si>
    <t>Price x Multiplier</t>
  </si>
  <si>
    <t>Added Honeywell Multiplier Cells</t>
  </si>
  <si>
    <r>
      <rPr>
        <b/>
        <sz val="10"/>
        <rFont val="Arial"/>
        <family val="2"/>
      </rPr>
      <t>Make Products:</t>
    </r>
    <r>
      <rPr>
        <sz val="10"/>
        <rFont val="Arial"/>
        <family val="2"/>
      </rPr>
      <t xml:space="preserve"> Includes Spyders, Strykers, Sensors, Wall Modules</t>
    </r>
  </si>
  <si>
    <t>Drivers</t>
  </si>
  <si>
    <t>Allen Bradley CIP</t>
  </si>
  <si>
    <t>ASI</t>
  </si>
  <si>
    <t>Barber Colman ASD</t>
  </si>
  <si>
    <t>Barber Colman GCM</t>
  </si>
  <si>
    <t>CSI I-Net</t>
  </si>
  <si>
    <t>JCI N2 Open</t>
  </si>
  <si>
    <t>Robertshaw DMS</t>
  </si>
  <si>
    <t>Robertshaw Microsmart TCP</t>
  </si>
  <si>
    <t>Robertshaw Microsmart TCP for 500 Point Block</t>
  </si>
  <si>
    <t>Robertshaw Microsmart for N4 Supervisor</t>
  </si>
  <si>
    <t>Siemens APOGEE 600</t>
  </si>
  <si>
    <t>Trane Comm 3 Non Isolated</t>
  </si>
  <si>
    <t>Trane Comm 4</t>
  </si>
  <si>
    <t>Spyder BACNet 1012 wo Act or VP</t>
  </si>
  <si>
    <t>PUB1012S</t>
  </si>
  <si>
    <t>Spyder BACNet VAV 4024NS w VP No Act</t>
  </si>
  <si>
    <t>PVB4024NS</t>
  </si>
  <si>
    <t>PVB6438NS</t>
  </si>
  <si>
    <t>Spyder BACNet VAV 6438NS w VP No Act</t>
  </si>
  <si>
    <t>Stryker BACNet Lighting Controller</t>
  </si>
  <si>
    <t>Stryker BACNet VAV 4022 w Act &amp; VP</t>
  </si>
  <si>
    <t>CVB4022AS-VAV1</t>
  </si>
  <si>
    <t>Stryker BACNet VAV 4024 wo Act</t>
  </si>
  <si>
    <t>CVB4024NS-VAV1</t>
  </si>
  <si>
    <t>Version 4.1</t>
  </si>
  <si>
    <t>Added more BACNet Spyders and timed</t>
  </si>
  <si>
    <t>Timed Override</t>
  </si>
  <si>
    <t>MH Rhodes TOS without Hold</t>
  </si>
  <si>
    <t>MH Rhodes TOS with Hold</t>
  </si>
  <si>
    <t>Per Unit</t>
  </si>
  <si>
    <t>JACE-8000-AX</t>
  </si>
  <si>
    <t>Enables WEB-800 to run WEBs-AX (3.8U)</t>
  </si>
  <si>
    <t>Multipliers for Quantity Discounts</t>
  </si>
  <si>
    <r>
      <rPr>
        <b/>
        <sz val="10"/>
        <rFont val="Arial"/>
        <family val="2"/>
      </rPr>
      <t>WEBS Products:</t>
    </r>
    <r>
      <rPr>
        <sz val="10"/>
        <rFont val="Arial"/>
        <family val="2"/>
      </rPr>
      <t xml:space="preserve"> Includes Jaces, WEB's, LON/BACNet Modules</t>
    </r>
  </si>
  <si>
    <t>Smoke Dmpr Disconnect with PL</t>
  </si>
  <si>
    <t>Switch</t>
  </si>
  <si>
    <t>Smoke Damper Wiring</t>
  </si>
  <si>
    <t>Horn/Strobe</t>
  </si>
  <si>
    <t>SC628A</t>
  </si>
  <si>
    <t>Sonalert 24VAC/DC Horn Only</t>
  </si>
  <si>
    <t>HOTEL/PER DIEM/AIRFARE/CAR/PARKING</t>
  </si>
  <si>
    <t>MECHANICAL LABOR</t>
  </si>
  <si>
    <t>Variable Frequency Drives</t>
  </si>
  <si>
    <t>VFD</t>
  </si>
  <si>
    <t>Honeywell VFD</t>
  </si>
  <si>
    <t>Honeywell VFD's</t>
  </si>
  <si>
    <t>Honeywell 3 HP w Bypass, Nema-1, 460V</t>
  </si>
  <si>
    <t>Honeywell 5 HP w Bypass, Nema-1, 460V</t>
  </si>
  <si>
    <t>Honeywell 7.5 HP w Bypass, Nema-1, 460V</t>
  </si>
  <si>
    <t>Honeywell 10 HP w Bypass, Nema-1, 460V</t>
  </si>
  <si>
    <t>Honeywell 15 HP w Bypass, Nema-1, 460V</t>
  </si>
  <si>
    <t>Honeywell 20 HP w Bypass, Nema-1, 460V</t>
  </si>
  <si>
    <t>per drive</t>
  </si>
  <si>
    <t>&lt;- Valve Solutions</t>
  </si>
  <si>
    <t>C7041F2006</t>
  </si>
  <si>
    <t>Mike Moore Sales</t>
  </si>
  <si>
    <t>Ebtron Gold Series</t>
  </si>
  <si>
    <t>Ebtron Under 8K CFM</t>
  </si>
  <si>
    <t>Ebtron 8K to 20K CFM</t>
  </si>
  <si>
    <t>Ebtron Over 20K CFM</t>
  </si>
  <si>
    <t>GTC108-F/A4</t>
  </si>
  <si>
    <t>GTC108-F/A6</t>
  </si>
  <si>
    <t>GTC108-F/A8</t>
  </si>
  <si>
    <t>Ebtron Fan Array for 2 or 4 Fans</t>
  </si>
  <si>
    <t>Ebtron Fan Array for 3 or 6 Fans</t>
  </si>
  <si>
    <t>Ebtron Fan Array for 4 or 8 Fans</t>
  </si>
  <si>
    <t xml:space="preserve">TRS </t>
  </si>
  <si>
    <t>Voluflo OA Diff Press Low Flow Monitor</t>
  </si>
  <si>
    <t>Electraflo SD OA Monitor - Small Duct</t>
  </si>
  <si>
    <t>Display</t>
  </si>
  <si>
    <t>Reveal Grey Touchscreen</t>
  </si>
  <si>
    <t>Reveal Color Touchcreen</t>
  </si>
  <si>
    <t>LOYTEC 7" Color</t>
  </si>
  <si>
    <t>RPM10</t>
  </si>
  <si>
    <t>RPM20</t>
  </si>
  <si>
    <t>Pressura 2 Rm + Ante Rm Monitor - LON</t>
  </si>
  <si>
    <t>RPM20-LON</t>
  </si>
  <si>
    <t>RPC30</t>
  </si>
  <si>
    <t>RPC30-LON</t>
  </si>
  <si>
    <t>Pressura 1 Room Controller - LON</t>
  </si>
  <si>
    <t>Pressura 1 Room Monitor - BACNet</t>
  </si>
  <si>
    <t>Pressura 2 Rm + Ante Rm Monitor - BACNET</t>
  </si>
  <si>
    <t>Pressura 1 Room Controller - BACNet</t>
  </si>
  <si>
    <t>Setra Low DP Pressure - Analog out</t>
  </si>
  <si>
    <t>Setra 1 Room Monitor - Voltage out</t>
  </si>
  <si>
    <t>Setra 1 Room Monitor - BACNet</t>
  </si>
  <si>
    <t>Setra Remote Annunciator</t>
  </si>
  <si>
    <t>SRAN</t>
  </si>
  <si>
    <t>0 - 50 PSI Wet with Display</t>
  </si>
  <si>
    <t>High Static Limit Switch</t>
  </si>
  <si>
    <t>override switches, VFD's, Pressura Monitors, Air Flow Monitors</t>
  </si>
  <si>
    <t>Nailor</t>
  </si>
  <si>
    <t>36FMI</t>
  </si>
  <si>
    <t>Retrofit Flow Ring for VAV Boxes</t>
  </si>
  <si>
    <t>Estimated travel time to site =</t>
  </si>
  <si>
    <t>Robert Morgan</t>
  </si>
  <si>
    <t>Modbus Slave Driver over RS-485</t>
  </si>
  <si>
    <t>Modbus Slave Driver over Ethernet</t>
  </si>
  <si>
    <t>Updated Hourly Rates and Burden Rate (1.4 from 1.35)</t>
  </si>
  <si>
    <t>Version 4.2</t>
  </si>
  <si>
    <t>PVB0000AS</t>
  </si>
  <si>
    <t>Spyder BACNet VAV 0000AS w Act &amp; VP</t>
  </si>
  <si>
    <t>$150 if needed</t>
  </si>
  <si>
    <t>Variable Refrigerant System - Outdoor Units</t>
  </si>
  <si>
    <t>Variable Refrigerant System - Indoor Units</t>
  </si>
  <si>
    <t>Variable Refrigerant System - Branch Collectors</t>
  </si>
  <si>
    <t>VAV Boxes w Heat</t>
  </si>
  <si>
    <t>Supplier</t>
  </si>
  <si>
    <t>Carrier CCN Driver for Niagara 4</t>
  </si>
  <si>
    <t>T3 Data (Tom Nguyen)</t>
  </si>
  <si>
    <t>Estimator's Name</t>
  </si>
  <si>
    <t>Honeywell 3 HP wo Bypass, Fused, Nema-1, 460V</t>
  </si>
  <si>
    <t>Jeff Brotherton</t>
  </si>
  <si>
    <t>Honeywell 5 HP wo Bypass, Fused, Nema-1, 460V</t>
  </si>
  <si>
    <t>Brian Pasour</t>
  </si>
  <si>
    <t>Honeywell 7.5 HP wo Bypass, Fused, Nema-1, 460V</t>
  </si>
  <si>
    <t>Honeywell 10 HP wo Bypass, Fused, Nema-1, 460V</t>
  </si>
  <si>
    <t>Honeywell 15 HP wo Bypass, Fused, Nema-1, 460V</t>
  </si>
  <si>
    <t>Honeywell 20 HP wo Bypass, Nema-1, Fused, 460V</t>
  </si>
  <si>
    <t>Honeywell 25 HP wo Bypass, Fused, Nema-1, 460V</t>
  </si>
  <si>
    <t>Honeywell 30 HP wo Bypass, Fused, Nema-1, 460V</t>
  </si>
  <si>
    <t>Honeywell 40 HP wo Bypass, Fused, Nema-1, 460V</t>
  </si>
  <si>
    <t>Honeywell 50 HP wo Bypass, Non-Fused, Nema-1, 460V</t>
  </si>
  <si>
    <t>Honeywell 60 HP wo Bypass, Non-Fused, Nema-1, 460V</t>
  </si>
  <si>
    <t>Honeywell 75 HP wo Bypass, Non-Fused, Nema-1, 460V</t>
  </si>
  <si>
    <t>Honeywell 100 HP wo Bypass, Non-Fused, Nema-1, 460V</t>
  </si>
  <si>
    <t>WEB8000 - 34 Point Module, 16UI, 10DO, 8AO</t>
  </si>
  <si>
    <t>Pressura Nurses Station Monitor for 8 Sensors</t>
  </si>
  <si>
    <t>Honeywell 25 HP w Bypass, Nema-1, 460V</t>
  </si>
  <si>
    <t>Honeywell 30 HP w Bypass, Nema-1, 460V</t>
  </si>
  <si>
    <t>Honeywell 40 HP w Bypass, Nema-1, 460V</t>
  </si>
  <si>
    <t>Honeywell 50 HP w Bypass, Nema-1, 460V</t>
  </si>
  <si>
    <t>Honeywell 60 HP w Bypass, Nema-1, 460V</t>
  </si>
  <si>
    <t>Honeywell 75 HP w Bypass, Nema-1, 460V</t>
  </si>
  <si>
    <t>Honeywell 100 HP w Bypass, Nema-1, 460V</t>
  </si>
  <si>
    <t>HOA Board - Analog 4 Output</t>
  </si>
  <si>
    <t>Broudy</t>
  </si>
  <si>
    <t>EZDR-MDB-S-AX</t>
  </si>
  <si>
    <t>EZDR-MDB-TS-AX</t>
  </si>
  <si>
    <t>Plate</t>
  </si>
  <si>
    <t>Tube</t>
  </si>
  <si>
    <t>Meter</t>
  </si>
  <si>
    <t>Transducer</t>
  </si>
  <si>
    <t>IO-R-16</t>
  </si>
  <si>
    <t>IO-R-34</t>
  </si>
  <si>
    <t>Panel</t>
  </si>
  <si>
    <t>PS5R-VB24</t>
  </si>
  <si>
    <t>SRPM-0R1WB-A1-V</t>
  </si>
  <si>
    <t>SRPM-0R1WB-A2-E</t>
  </si>
  <si>
    <t>NSD8</t>
  </si>
  <si>
    <t>Base</t>
  </si>
  <si>
    <t>HOA-100S</t>
  </si>
  <si>
    <t>Version 4.3</t>
  </si>
  <si>
    <t>PX3DXX01</t>
  </si>
  <si>
    <t>PX3DXX02</t>
  </si>
  <si>
    <t>2691-001WB</t>
  </si>
  <si>
    <t>26410R5WB11A1C</t>
  </si>
  <si>
    <t>MS-BACEOL-0</t>
  </si>
  <si>
    <t>JCI End of Line Resistor</t>
  </si>
  <si>
    <t>per UH</t>
  </si>
  <si>
    <t>&lt;- Broudy</t>
  </si>
  <si>
    <t>CMD5B1100</t>
  </si>
  <si>
    <t>NDD5B1100</t>
  </si>
  <si>
    <t>EAGLEH255PUP</t>
  </si>
  <si>
    <t>PIN-DEV-UP-1</t>
  </si>
  <si>
    <t>JCI, 2UI, 2RO, 2UO</t>
  </si>
  <si>
    <t>JCI</t>
  </si>
  <si>
    <t>FX-PCX2711-0</t>
  </si>
  <si>
    <t>JCI, 8UI, 2AO</t>
  </si>
  <si>
    <t>FX-PCX2721-0</t>
  </si>
  <si>
    <t>JCI, 4UI, 4RO, 4UO</t>
  </si>
  <si>
    <t>FX-PCX3711-0</t>
  </si>
  <si>
    <t>JCI, 16BI</t>
  </si>
  <si>
    <t>JCI, 8BI, 8BO</t>
  </si>
  <si>
    <t>FX-PCX3731-0</t>
  </si>
  <si>
    <t>JCI, 6UI, 2BI, 4CO, 3BO</t>
  </si>
  <si>
    <t>FX-PCX4711-0</t>
  </si>
  <si>
    <t>JCI FX80 BASE - NO LICENSES</t>
  </si>
  <si>
    <t>JCI FX80 5 Device License</t>
  </si>
  <si>
    <t>FX-SC8CL005-0</t>
  </si>
  <si>
    <t>JCI FX80 10 Device License</t>
  </si>
  <si>
    <t>FX-SC8CL010-0</t>
  </si>
  <si>
    <t>JCI FX80 25 Device License</t>
  </si>
  <si>
    <t>FX-SC8CL025-0</t>
  </si>
  <si>
    <t>JCI FX80 100 Device License</t>
  </si>
  <si>
    <t>FX-SC8CL100-0</t>
  </si>
  <si>
    <t>JCI FX80 200 Device License</t>
  </si>
  <si>
    <t>FX-SC8CL200-0</t>
  </si>
  <si>
    <t>JCI FX80 Wall Power Supply</t>
  </si>
  <si>
    <t>FX-SC8XPS-0</t>
  </si>
  <si>
    <t>JCI FX80 LON Expansion Module</t>
  </si>
  <si>
    <t>FX-SC8XLON-0</t>
  </si>
  <si>
    <t>JCI FX80 Dual RS485 Expansion Module</t>
  </si>
  <si>
    <t>JCI FX80 Dual RS232 Expansion Module</t>
  </si>
  <si>
    <t>JCI FX80 Downgrade to run AX Ver 3.8</t>
  </si>
  <si>
    <t>FX-SC8LAX-0</t>
  </si>
  <si>
    <t>JCI FX80 Initial 18 Month Maintenance for up to 5 Devices</t>
  </si>
  <si>
    <t>FX-SC8D005M1-0</t>
  </si>
  <si>
    <t>JCI FX80 Initial 18 Month Maintenance for 10 - 25 Devices</t>
  </si>
  <si>
    <t>FX-SC8D010M1-0</t>
  </si>
  <si>
    <t>JCI FX80 Initial 18 Month Maintenance for 25 - 99 Devices</t>
  </si>
  <si>
    <t>FX-SC8D025M1-0</t>
  </si>
  <si>
    <t>JCI FX80 Initial 18 Month Maintenance for 100-199 Devices</t>
  </si>
  <si>
    <t>FX-SC8D100M1-0</t>
  </si>
  <si>
    <t>JCI FX80 Initial 18 Month Maintenance for 200 Up Devices</t>
  </si>
  <si>
    <t>FX-SC8D200M1-0</t>
  </si>
  <si>
    <t>JCI FX80 Initial 3 Year Maintenance for up to 5 Devices</t>
  </si>
  <si>
    <t>FX-SC8D005M3-0</t>
  </si>
  <si>
    <t>JCI FX80 Initial 3 Year Maintenance for 10 - 25 Devices</t>
  </si>
  <si>
    <t>FX-SC8D010M3-0</t>
  </si>
  <si>
    <t>JCI FX80 Initial 3 Year Maintenance for 25 - 99 Devices</t>
  </si>
  <si>
    <t>FX-SC8D025M3-0</t>
  </si>
  <si>
    <t>JCI FX80 Initial 3 Year Maintenance for 100-199 Devices</t>
  </si>
  <si>
    <t>FX-SC8D100M3-0</t>
  </si>
  <si>
    <t>JCI FX80 Initial 3 Year Maintenance for 200 Up Devices</t>
  </si>
  <si>
    <t>FX-SC8D200M3-0</t>
  </si>
  <si>
    <t>JCI FX80 Initial 5 Year Maintenance for up to 5 Devices</t>
  </si>
  <si>
    <t>FX-SC8D005M5-0</t>
  </si>
  <si>
    <t>JCI FX80 Initial 5 Year Maintenance for 10 - 25 Devices</t>
  </si>
  <si>
    <t>FX-SC8D010M5-0</t>
  </si>
  <si>
    <t>JCI FX80 Initial 5 Year Maintenance for 25 - 99 Devices</t>
  </si>
  <si>
    <t>FX-SC8D025M5-0</t>
  </si>
  <si>
    <t>JCI FX80 Initial 5 Year Maintenance for 100-199 Devices</t>
  </si>
  <si>
    <t>FX-SC8D100M5-0</t>
  </si>
  <si>
    <t>JCI FX80 Initial 5 Year Maintenance for 200 Up Devices</t>
  </si>
  <si>
    <t>FX-SC8D200M5-0</t>
  </si>
  <si>
    <t>JCI FX80 Initial 10 Device Add</t>
  </si>
  <si>
    <t>FX-SC8DL10-0</t>
  </si>
  <si>
    <t>JCI FX80 Initial 25 Device Add</t>
  </si>
  <si>
    <t>FX-SC8DL25-0</t>
  </si>
  <si>
    <t>JCI FX80 50 Device Add</t>
  </si>
  <si>
    <t>FX-SC8DL50-0</t>
  </si>
  <si>
    <t>One Hole Pushbutton/PL Enclosure</t>
  </si>
  <si>
    <t>E1PBG</t>
  </si>
  <si>
    <t>Two Hole Pushbutton/PL Enclosure</t>
  </si>
  <si>
    <t>E2PBG</t>
  </si>
  <si>
    <t>Three Hole Pushbutton/PL Enclosure</t>
  </si>
  <si>
    <t>E3PBG</t>
  </si>
  <si>
    <t>Four Hole Pushbutton/PL Enclosure</t>
  </si>
  <si>
    <t>E4PBG</t>
  </si>
  <si>
    <t>EP-313-020</t>
  </si>
  <si>
    <t>JCI FX80 Server - 0 Network License</t>
  </si>
  <si>
    <t>FX-SL000-0</t>
  </si>
  <si>
    <t>JCI FX80 Server - 1 Network License</t>
  </si>
  <si>
    <t>FX-SL001-0</t>
  </si>
  <si>
    <t>JCI FX80 Server - 2 Network License</t>
  </si>
  <si>
    <t>FX-SL002-0</t>
  </si>
  <si>
    <t>JCI FX80 Server - 3 Network License</t>
  </si>
  <si>
    <t>FX-SL003-0</t>
  </si>
  <si>
    <t>JCI FX80 Server - 10 Network License</t>
  </si>
  <si>
    <t>FX-SL010-0</t>
  </si>
  <si>
    <t>JCI FX80 Server - 100 Network License</t>
  </si>
  <si>
    <t>FX-SL100-0</t>
  </si>
  <si>
    <t>JCI FX80 Server - Unlimited Network Licenses</t>
  </si>
  <si>
    <t>FX-SLUNL-0</t>
  </si>
  <si>
    <t>JCI FX80 Server Add 1 Device License</t>
  </si>
  <si>
    <t>FX-SLU001-6</t>
  </si>
  <si>
    <t>JCI FX80 Server Add 10 Device License</t>
  </si>
  <si>
    <t>FX-SLDL010-0</t>
  </si>
  <si>
    <t>JCI FX80 Server Add 25 Device License</t>
  </si>
  <si>
    <t>FX-SLDL025-0</t>
  </si>
  <si>
    <t>JCI FX80 Server Add 50 Device License</t>
  </si>
  <si>
    <t>FX-SLDL050-0</t>
  </si>
  <si>
    <t>JCI FX80 Server Add 100 Device License</t>
  </si>
  <si>
    <t>FX-SLDL100-0</t>
  </si>
  <si>
    <t>JCI FX80 Server Add 200 Device License</t>
  </si>
  <si>
    <t>FX-SLDL200-0</t>
  </si>
  <si>
    <t>WEB-C3036EPUBNH</t>
  </si>
  <si>
    <t>WEB-C3036EPVBNH</t>
  </si>
  <si>
    <t>CIPer 50 Plant Controller with Display</t>
  </si>
  <si>
    <t>JCI BACNet Controller, 6UI, 2BI, 3BO, 2AO, 4CO, ND, E. Temp</t>
  </si>
  <si>
    <t>FX-PCG2611-0ET</t>
  </si>
  <si>
    <t>JCI BACNet Controller, 6UI, 2BI, 3BO, 2AO, 4CO, w Display</t>
  </si>
  <si>
    <t>JCI BACNet VAV Controller, 3UI, 2BO w Act &amp; VP</t>
  </si>
  <si>
    <t>FX-PCV1615-1</t>
  </si>
  <si>
    <t>JCI BACNet VAV Controller, 3UI, 3BO, 2AO w Act &amp; VP</t>
  </si>
  <si>
    <t>JCI Network LCD Space Temp Sensor</t>
  </si>
  <si>
    <t>JCI Network Space CO2 Sensor Only</t>
  </si>
  <si>
    <t>OA Combo Temp/Humd Sensor for JCI</t>
  </si>
  <si>
    <t>Duct Temp/Humidity for JCI</t>
  </si>
  <si>
    <t>Duct Insertion Sensor for JCI</t>
  </si>
  <si>
    <t>Averaging Sensor for JCI</t>
  </si>
  <si>
    <t>TE-6316M-1</t>
  </si>
  <si>
    <t>Blank Wall Temp Sensor for JCI</t>
  </si>
  <si>
    <t>TE-6314P-1</t>
  </si>
  <si>
    <t>Immersion Sensor for JCI</t>
  </si>
  <si>
    <t>Immersion Well for JCI Sensor</t>
  </si>
  <si>
    <t>Freezer Sensor for JCI</t>
  </si>
  <si>
    <t>JCI FX80 Device License</t>
  </si>
  <si>
    <t>Added JCI and CiPer and Pricing Update</t>
  </si>
  <si>
    <t>Version 5.0</t>
  </si>
  <si>
    <t>Salesman:</t>
  </si>
  <si>
    <t>Add Date Below</t>
  </si>
  <si>
    <t>Cooling Only VAV Boxes</t>
  </si>
  <si>
    <t>WEB 8000 &amp; JCI JACE Equipment (Hide Unused Cells)</t>
  </si>
  <si>
    <t>Honeywell:</t>
  </si>
  <si>
    <t>Johnson Controls:</t>
  </si>
  <si>
    <t/>
  </si>
  <si>
    <t>&lt;- ICD</t>
  </si>
  <si>
    <t>Spyder 5 w 4AO, 4UI, 0BI, 4 Relay BO, 2 Triac BO, w TC</t>
  </si>
  <si>
    <t>Combo CO/NO2 Sensor - UL Listed BACNet</t>
  </si>
  <si>
    <t>Spyder 6 w 6AO, 10UI, 0BI, 4 Relay BO, 4 Triac BO, w TC</t>
  </si>
  <si>
    <t>CO Sensor - Non UL Listed</t>
  </si>
  <si>
    <t>CO Sensor - UL Listed</t>
  </si>
  <si>
    <t>Nema-1 X-Large</t>
  </si>
  <si>
    <t>NO2 Sensor - Non UL Listed</t>
  </si>
  <si>
    <t>EasyIO 10" Android Panel Mount Display</t>
  </si>
  <si>
    <t>NO2 Sensor - UL Listed</t>
  </si>
  <si>
    <t>0-50 PSI with 2 Remote Sensors w 10' cables</t>
  </si>
  <si>
    <t>0-100 PSI with 2 Remote Sensors w 10' cables</t>
  </si>
  <si>
    <t>0-250 PSI with 2 Remote Sensors w 10' cables</t>
  </si>
  <si>
    <t>Jason Nusbaum</t>
  </si>
  <si>
    <t>Small Nema-1 Enclosure</t>
  </si>
  <si>
    <t>TR120 Space Sensor Only/LCD</t>
  </si>
  <si>
    <t>TR120H Space with Temp/Humd/LCD</t>
  </si>
  <si>
    <t>CIPer 10 Controller, 5 UI, 2 AO, 3 DO</t>
  </si>
  <si>
    <t>CIPer 30 Controller, 3 UI, 3 AO, 6 DO</t>
  </si>
  <si>
    <t>CIPer 30 VAV Controller - No Actuator</t>
  </si>
  <si>
    <t>JCI Network Space Temp/CO2 Sensor</t>
  </si>
  <si>
    <t>JCI BACNet VAV Controller, 3UI, 3BO, 2CO w Act &amp; VP</t>
  </si>
  <si>
    <t>GWNPXX</t>
  </si>
  <si>
    <t>AG04</t>
  </si>
  <si>
    <t>GWNPXX + AG04</t>
  </si>
  <si>
    <t>Sensor</t>
  </si>
  <si>
    <t>E3SA + E3SCO</t>
  </si>
  <si>
    <t>E3SA + E3NO2</t>
  </si>
  <si>
    <t>A-42N3609-P</t>
  </si>
  <si>
    <t>Subpanel</t>
  </si>
  <si>
    <t>SCE12N1206LP</t>
  </si>
  <si>
    <t>PWRLX03S010</t>
  </si>
  <si>
    <t>PWRLX04S010</t>
  </si>
  <si>
    <t>PWRLX05S010</t>
  </si>
  <si>
    <t>&lt;-  Used for a calc on estimate sheet</t>
  </si>
  <si>
    <t>WEB-RS5N</t>
  </si>
  <si>
    <t>WEB-RL6N</t>
  </si>
  <si>
    <t>EDGE-10</t>
  </si>
  <si>
    <t>F4-CVM3050-0</t>
  </si>
  <si>
    <t>TR120</t>
  </si>
  <si>
    <t>TR120-H</t>
  </si>
  <si>
    <t>NSB8BHN240-0</t>
  </si>
  <si>
    <t xml:space="preserve">NSB8BTC240-0 </t>
  </si>
  <si>
    <t>NSB8BTN140-0</t>
  </si>
  <si>
    <t>Updated Labor Rates</t>
  </si>
  <si>
    <t>BACNet/IP Router</t>
  </si>
  <si>
    <t>BASRT-B</t>
  </si>
  <si>
    <t>Panel Size</t>
  </si>
  <si>
    <t>Qty.</t>
  </si>
  <si>
    <t>Hours</t>
  </si>
  <si>
    <t>SALES TAX (NC RMI ONLY)</t>
  </si>
  <si>
    <t>Total Job Cost</t>
  </si>
  <si>
    <t>Margin</t>
  </si>
  <si>
    <t>GM</t>
  </si>
  <si>
    <t>Job GM</t>
  </si>
  <si>
    <t>DEDUCT for submitting E589CI Form</t>
  </si>
  <si>
    <t>Wireless Transmitter</t>
  </si>
  <si>
    <t>Master Panel</t>
  </si>
  <si>
    <t>SensePoint Gas Detection</t>
  </si>
  <si>
    <t>2H/2C, 2BIs, OAT, Econ- BACnet</t>
  </si>
  <si>
    <t>MSTP Nema 4 Master Transmitter</t>
  </si>
  <si>
    <t>Air Alert</t>
  </si>
  <si>
    <t>CO Modbus w/ Relay</t>
  </si>
  <si>
    <t>2H/2C, Occ. Sensor, 2BIs, OAT, Econ- BACnet</t>
  </si>
  <si>
    <t>MSTP Nema 4 Client Transmitter</t>
  </si>
  <si>
    <t>301-C w/o BACnet</t>
  </si>
  <si>
    <t>CO Modbus w/o Relay</t>
  </si>
  <si>
    <t>Duct Temp/Humidity SYLK Bus 5%</t>
  </si>
  <si>
    <t>24VDC 150 Watt - 6.5 Amp</t>
  </si>
  <si>
    <t>FCU/VAV on/off floating Dehumid- BACnet</t>
  </si>
  <si>
    <t>Programming/Config.</t>
  </si>
  <si>
    <t>301-C BACnet</t>
  </si>
  <si>
    <t>CO 4-20mA w/ Relay</t>
  </si>
  <si>
    <t>Strap On Thermostat</t>
  </si>
  <si>
    <t>White Horn and Strobe</t>
  </si>
  <si>
    <t>FCU/VAV 0-10VDC Dehumid- BACnet</t>
  </si>
  <si>
    <t>CO 4-20mA w/o Relay</t>
  </si>
  <si>
    <t>2H/2C, 2BIs, OAT, Econ- Wireless</t>
  </si>
  <si>
    <t>NO2 Modbus w/ Relay</t>
  </si>
  <si>
    <t>NO2 Modbus w/o Relay</t>
  </si>
  <si>
    <t>NO2 4-20mA w/ Relay</t>
  </si>
  <si>
    <t>NO2 4-20mA w/o Relay</t>
  </si>
  <si>
    <t>CO and NO2 Modbus Bundle</t>
  </si>
  <si>
    <t>CO and NO2 4-20mA Bundle</t>
  </si>
  <si>
    <t>End Switch</t>
  </si>
  <si>
    <t>TEC3630-14-000</t>
  </si>
  <si>
    <t>TEC3612-14-000</t>
  </si>
  <si>
    <t>TS-470</t>
  </si>
  <si>
    <t>M-600400</t>
  </si>
  <si>
    <t>P2WL-P</t>
  </si>
  <si>
    <t>KIT-782XBXM4L-24A</t>
  </si>
  <si>
    <t>SPLCC1BMRCXNZZ</t>
  </si>
  <si>
    <t>SPLCC1BMXCXNZZ</t>
  </si>
  <si>
    <t>SPLCC1BARCXCXNZZ</t>
  </si>
  <si>
    <t>SPLCC1BAXCXNZZ</t>
  </si>
  <si>
    <t>SPLCN1BMRCXNZZ</t>
  </si>
  <si>
    <t>SPCCNN1BMXCXNZZ</t>
  </si>
  <si>
    <t>SPLCN1BARCXNZZ</t>
  </si>
  <si>
    <t>SPLCN1BAXCXNZZ</t>
  </si>
  <si>
    <t>SPLCONO2-BNDL-MB</t>
  </si>
  <si>
    <t>SPLCONO2-BNDL-MA</t>
  </si>
  <si>
    <t>C7400S1010 + 50053060-001</t>
  </si>
  <si>
    <t>NSB8BHC241-0</t>
  </si>
  <si>
    <t>TE-6311M-1</t>
  </si>
  <si>
    <t>A19DAC-1C</t>
  </si>
  <si>
    <t>DCS</t>
  </si>
  <si>
    <t>Wireless TransmitterMSTP Nema 4 Client Transmitter</t>
  </si>
  <si>
    <t xml:space="preserve">WBT900-MSTP Combo Kit-3/LP9023 </t>
  </si>
  <si>
    <t>Wireless TransmitterProgramming/Config.</t>
  </si>
  <si>
    <t>AA96D-DLC</t>
  </si>
  <si>
    <t xml:space="preserve">Broudy </t>
  </si>
  <si>
    <t>301-C-DLC</t>
  </si>
  <si>
    <t>301-C-DLC-BIP</t>
  </si>
  <si>
    <t>Updated JCI Pricing</t>
  </si>
  <si>
    <t>Merged sheets Pricing and Options List</t>
  </si>
  <si>
    <t xml:space="preserve">BACnet wireless added. </t>
  </si>
  <si>
    <t xml:space="preserve">Labor Rates Updated. </t>
  </si>
  <si>
    <t>Honeywell and Kele pricing updated added tecs</t>
  </si>
  <si>
    <t>Added Power Supply, Honeywell Gas Sensor</t>
  </si>
  <si>
    <t>PPH Steam @ 30PSI</t>
  </si>
  <si>
    <t>PPH Steam @ 10PSI</t>
  </si>
  <si>
    <t>Hot Tap Tool</t>
  </si>
  <si>
    <t>Dwyer Magnahelic Guage</t>
  </si>
  <si>
    <t>Dwyer Magnahelic Mounting Kit</t>
  </si>
  <si>
    <t>Air Flow Switch</t>
  </si>
  <si>
    <t>CIPer 30 - 7 Pt Expansion Module - 2 DO, 2 AO, 3 UI</t>
  </si>
  <si>
    <t>Cooling Tower Level Controller w 4 Probes</t>
  </si>
  <si>
    <t>CIPer 30 - 20 Pt Expansion Module - 6 DO, 5 AO, 9 UI</t>
  </si>
  <si>
    <t>CIPer 50 - 255 Panel Bus Expansion License</t>
  </si>
  <si>
    <t>CIPer 50 - 1 Device &amp; 50 Exp License for Added MSTP Contrs</t>
  </si>
  <si>
    <t>CIPer 50 - 2 Device &amp; 100 Exp License for Added MSTP Contrs</t>
  </si>
  <si>
    <t>HW Smoke Damper - 24V (45VA)</t>
  </si>
  <si>
    <t>CIPer 50 - 10 Device &amp; 500 Exp License for Added MSTP Contrs</t>
  </si>
  <si>
    <t>HW Smoke Damper - 120V w ES</t>
  </si>
  <si>
    <t>CIPer 50 - 25 Device &amp; 1250 Exp License for Added MSTP Contrs</t>
  </si>
  <si>
    <t>Belimo Smoke Damper - 24V (32VA)</t>
  </si>
  <si>
    <t>CIPer 50 - 50 Device &amp; 2500 Exp License for Added MSTP Contrs</t>
  </si>
  <si>
    <t>Ciper 50 - Panel Bus 8 AI Module</t>
  </si>
  <si>
    <t>Belimo Metal Weather Shield</t>
  </si>
  <si>
    <t>Ciper 50 - Panel Bus 8 AO Module</t>
  </si>
  <si>
    <t>Ciper 50 - Panel Bus 12 BI Module</t>
  </si>
  <si>
    <t>Ciper 50 - Panel Bus 6 BO Module</t>
  </si>
  <si>
    <t>Ciper 50 - Panel Bus 3 Floating BO Module</t>
  </si>
  <si>
    <t>Ciper 50 - Panel Bus Mixed I/O - 8 AI, 8 AO, 12 BI, 6 BO</t>
  </si>
  <si>
    <t>System 10 + F3500 Flow Meter</t>
  </si>
  <si>
    <t>MN7220A2205</t>
  </si>
  <si>
    <t>FSAF24A</t>
  </si>
  <si>
    <t>ZS-100</t>
  </si>
  <si>
    <t>A-602</t>
  </si>
  <si>
    <t>226B + 310-00</t>
  </si>
  <si>
    <t>HTT</t>
  </si>
  <si>
    <t>AT-1103</t>
  </si>
  <si>
    <t>PIN-DEV-UP-2</t>
  </si>
  <si>
    <t>PIN-DEV-UP-10</t>
  </si>
  <si>
    <t>PIN-DEV-UP-25</t>
  </si>
  <si>
    <t>PIN-DEV-UP-50</t>
  </si>
  <si>
    <t>Module</t>
  </si>
  <si>
    <t>XF821A + XSU821-22</t>
  </si>
  <si>
    <t>XFR822A + XSU821-22</t>
  </si>
  <si>
    <t>XFR824A + XSU824-25</t>
  </si>
  <si>
    <t>XFR825A + XSU824-25</t>
  </si>
  <si>
    <t>XFU830A</t>
  </si>
  <si>
    <t>FX-PCX3721-0</t>
  </si>
  <si>
    <t>FX-SC8XD485-0</t>
  </si>
  <si>
    <t>AA14A</t>
  </si>
  <si>
    <t>AFS-222</t>
  </si>
  <si>
    <t>SUP-0-SMA-INIT</t>
  </si>
  <si>
    <t>License</t>
  </si>
  <si>
    <t xml:space="preserve">CIPer 50 Plant Controller wo Display </t>
  </si>
  <si>
    <t>WEB-EHSERIESNX26ND</t>
  </si>
  <si>
    <t>WEB-EHSERIESNX26D</t>
  </si>
  <si>
    <t>FX-PCG2621-0</t>
  </si>
  <si>
    <t>WLC-4000</t>
  </si>
  <si>
    <t>Updated Pricing, Added Magnahelic Gauges</t>
  </si>
  <si>
    <t>Version 5.3</t>
  </si>
  <si>
    <t xml:space="preserve">Added cooling tower level </t>
  </si>
  <si>
    <t>Added CiPer I/O Devices - Temp Update on JCI Pricing</t>
  </si>
  <si>
    <t>Version 5.4</t>
  </si>
  <si>
    <t>FX-SC8BDWIFI-0</t>
  </si>
  <si>
    <t>TEC3631-14-000</t>
  </si>
  <si>
    <t>DR-ML-CIP-N4-J8</t>
  </si>
  <si>
    <t>DR-ML-ASI-N4-J8</t>
  </si>
  <si>
    <t>DR-ML-ASD-N4-J8</t>
  </si>
  <si>
    <t>DR-ML-GCM-N4-J8</t>
  </si>
  <si>
    <t>DR-ML-INET-N4-J8</t>
  </si>
  <si>
    <t>DR-ML-N2-N4-J8</t>
  </si>
  <si>
    <t>DR-ML-DMS-N4-J8</t>
  </si>
  <si>
    <t>DR-ML-MSTCP-N4-J3</t>
  </si>
  <si>
    <t>DR-ML-MSTCP-N4-J8</t>
  </si>
  <si>
    <t>DR-ML-MSTCP-N4-WS</t>
  </si>
  <si>
    <t>DR-ML-TEC-N4-J8</t>
  </si>
  <si>
    <t>DR-ML-NICOM3-N4-J8</t>
  </si>
  <si>
    <t>DR-ML-TCOMM4-N4-J8</t>
  </si>
  <si>
    <t>FX-SC8X232-0</t>
  </si>
  <si>
    <t>NSB8BTN240-0</t>
  </si>
  <si>
    <t>NSB8MTN240-0</t>
  </si>
  <si>
    <t>NSB8BNC040-0</t>
  </si>
  <si>
    <t>A/RH3-1K-NI-D</t>
  </si>
  <si>
    <t>Updated Pressura Pressure Monitor Pricing and HW 7% Increase</t>
  </si>
  <si>
    <t>Updated for JCI 7% Pricing Increase</t>
  </si>
  <si>
    <t>Updated for HW 15% Pricing Increase</t>
  </si>
  <si>
    <t>Version 5.5</t>
  </si>
  <si>
    <t>CONTINGENCY</t>
  </si>
  <si>
    <t>York County, SC</t>
  </si>
  <si>
    <t>Williamsburg, SC</t>
  </si>
  <si>
    <t>Union, SC</t>
  </si>
  <si>
    <t>Sumter, SC</t>
  </si>
  <si>
    <t>Spartanburg, SC</t>
  </si>
  <si>
    <t>Saluda, SC</t>
  </si>
  <si>
    <t>Richland, SC</t>
  </si>
  <si>
    <t>Pickens, SC</t>
  </si>
  <si>
    <t>Orangeburg, SC</t>
  </si>
  <si>
    <t>Oconee, SC</t>
  </si>
  <si>
    <t>Newberry, SC</t>
  </si>
  <si>
    <t>McCormick, SC</t>
  </si>
  <si>
    <t>Marlboro, SC</t>
  </si>
  <si>
    <t>Marion, SC</t>
  </si>
  <si>
    <t>Lexington, SC</t>
  </si>
  <si>
    <t>Lee, SC</t>
  </si>
  <si>
    <t>Laurens, SC</t>
  </si>
  <si>
    <t>Lancaster, SC</t>
  </si>
  <si>
    <t>Kershaw, SC</t>
  </si>
  <si>
    <t>Jasper, SC</t>
  </si>
  <si>
    <t>Horry, SC</t>
  </si>
  <si>
    <t>Hampton, SC</t>
  </si>
  <si>
    <t>Greenwood, SC</t>
  </si>
  <si>
    <t>Greenville, SC</t>
  </si>
  <si>
    <t>Georgetown, SC</t>
  </si>
  <si>
    <t>Florence, SC</t>
  </si>
  <si>
    <t>Fairfield, SC</t>
  </si>
  <si>
    <t>Edgefield, SC</t>
  </si>
  <si>
    <t>Dorchester, SC</t>
  </si>
  <si>
    <t>Dillon, SC</t>
  </si>
  <si>
    <t>Darlington, SC</t>
  </si>
  <si>
    <t>Colleton, SC</t>
  </si>
  <si>
    <t>Clarendon, SC</t>
  </si>
  <si>
    <t>Chesterfield, SC</t>
  </si>
  <si>
    <t>Chester, SC</t>
  </si>
  <si>
    <t>Cherokee, SC</t>
  </si>
  <si>
    <t>Charleston, SC</t>
  </si>
  <si>
    <t>Calhoun, SC</t>
  </si>
  <si>
    <t>Berkeley, SC</t>
  </si>
  <si>
    <t>Beaufort, SC</t>
  </si>
  <si>
    <t>Barnwell, SC</t>
  </si>
  <si>
    <t>Bamberg, SC</t>
  </si>
  <si>
    <t>Anderson, SC</t>
  </si>
  <si>
    <t>Allendale, SC</t>
  </si>
  <si>
    <t>Aiken, SC</t>
  </si>
  <si>
    <t>Abbeville, SC</t>
  </si>
  <si>
    <t>Tax Rate</t>
  </si>
  <si>
    <t xml:space="preserve">County </t>
  </si>
  <si>
    <t>TAX BY COUNTIES</t>
  </si>
  <si>
    <t>Pressura RPM20 Remote Monitor - Up to 2 Additional for RPM20</t>
  </si>
  <si>
    <t>Oxygen Sensor - 4-20mA output</t>
  </si>
  <si>
    <t>CO, NO2 and O2 Sensors</t>
  </si>
  <si>
    <t>Bobby Benson</t>
  </si>
  <si>
    <t>Philipp Wulliman</t>
  </si>
  <si>
    <t>WEB-O3022H</t>
  </si>
  <si>
    <t>WEB-O9056H</t>
  </si>
  <si>
    <t>H7735B2018</t>
  </si>
  <si>
    <t>H7735C2015</t>
  </si>
  <si>
    <t>RET1-181207BT-P</t>
  </si>
  <si>
    <t>RET1-262007BT-P</t>
  </si>
  <si>
    <t>Sub base</t>
  </si>
  <si>
    <t>GC51-50</t>
  </si>
  <si>
    <t>UPS-BR1500G</t>
  </si>
  <si>
    <t xml:space="preserve">EI-SH-SYSVIEW10 </t>
  </si>
  <si>
    <t>F-1200-10</t>
  </si>
  <si>
    <t>Sylvester&amp;Cockrum (Tim Coyne)</t>
  </si>
  <si>
    <t>Sub Name</t>
  </si>
  <si>
    <t>C &amp; P Automation (David Fielder)</t>
  </si>
  <si>
    <t>Holcombe Electric (Pat Holcombe)</t>
  </si>
  <si>
    <t>Southern Atlantic Elec (Jeff Wooddell)</t>
  </si>
  <si>
    <t>Donovan Moose</t>
  </si>
  <si>
    <t>Water Flow Switch</t>
  </si>
  <si>
    <t>F261KFH-V01C</t>
  </si>
  <si>
    <t>Added WEB surcharge, Updated SUB dropdowns, Added 5% to HW</t>
  </si>
  <si>
    <t>Version 5.7</t>
  </si>
  <si>
    <t>Added Donovan Moose</t>
  </si>
  <si>
    <t>Warranty</t>
  </si>
  <si>
    <t>Udated Labor Rates</t>
  </si>
  <si>
    <t>Version 5.8</t>
  </si>
  <si>
    <t>K-O2H5</t>
  </si>
  <si>
    <t>134-117</t>
  </si>
  <si>
    <t>Non WiFi Base Jace ONLY - Needs Core</t>
  </si>
  <si>
    <t>Core</t>
  </si>
  <si>
    <t>RET1-362607PB-P</t>
  </si>
  <si>
    <t>93506C</t>
  </si>
  <si>
    <t>WD-1B</t>
  </si>
  <si>
    <t>10' Rope Sensor, .5 A Relay Output</t>
  </si>
  <si>
    <t>25' Rope Sensor, .5 A Relay Output</t>
  </si>
  <si>
    <t>50' Rope Sensor, .5 A Relay Output</t>
  </si>
  <si>
    <t>100' Rope Sensor, .5 A Relay Output</t>
  </si>
  <si>
    <t>Floor Spot Sensor, .5A</t>
  </si>
  <si>
    <t>Siemens</t>
  </si>
  <si>
    <t>TC36-EF.T</t>
  </si>
  <si>
    <t>TXS1.12F4</t>
  </si>
  <si>
    <t>TXM1.6R</t>
  </si>
  <si>
    <t>TXM1.8U</t>
  </si>
  <si>
    <t>TXM1.8X</t>
  </si>
  <si>
    <t>TXM1.8D</t>
  </si>
  <si>
    <t>TXM1.16D</t>
  </si>
  <si>
    <t>TXA1.K12</t>
  </si>
  <si>
    <t>TXM1.6R-M</t>
  </si>
  <si>
    <t>TXM1.8U-ML</t>
  </si>
  <si>
    <t>TXM1.8X-ML</t>
  </si>
  <si>
    <t>DXR2.E12P-102K</t>
  </si>
  <si>
    <t>DXR2.M12P-102K</t>
  </si>
  <si>
    <t>DXR2.E18-101K</t>
  </si>
  <si>
    <t>Siemens Fan Coil Units, Heatpumps - BACnet IP</t>
  </si>
  <si>
    <t>QMX3.P34-1WSB</t>
  </si>
  <si>
    <t>QMX3.P74-1WSB</t>
  </si>
  <si>
    <t>Siemens Space with LCD</t>
  </si>
  <si>
    <t>Siemens Space with Temp/Humd/CO2/LCD</t>
  </si>
  <si>
    <t>QAM2030.020</t>
  </si>
  <si>
    <t>533-376-8</t>
  </si>
  <si>
    <t>533-377-8</t>
  </si>
  <si>
    <t>Siemens Duct, 10k Ohm, 8 Inch Probe</t>
  </si>
  <si>
    <t>Siemens Duct, 4-20mA, 8 Inch Rigid Probe</t>
  </si>
  <si>
    <t>Siemens Duct, 4-20mA, 30-250F, 8 Inch Rigid Probe</t>
  </si>
  <si>
    <t>QAM2030.500</t>
  </si>
  <si>
    <t>533-380-16</t>
  </si>
  <si>
    <t>Siemens Averaging, 16 Foot Probe</t>
  </si>
  <si>
    <t>Siemens Averaging, 4-20mA, 20-120F, 16 Foot Flexible Probe</t>
  </si>
  <si>
    <t>540-984</t>
  </si>
  <si>
    <t>Siemens Blank Sensor, 10k Ohm</t>
  </si>
  <si>
    <t>QAE2030.010</t>
  </si>
  <si>
    <t>536-767-40</t>
  </si>
  <si>
    <t>Siemens Inserion 4-20mA, 30-250F, 4 Inch Probe w Well</t>
  </si>
  <si>
    <t>Siemens Insersion 10k Ohm, 4 Inch Probe w Well</t>
  </si>
  <si>
    <t>ALPS</t>
  </si>
  <si>
    <t>FLEX0R1WBRC7S2</t>
  </si>
  <si>
    <t>Setra FLEX Room Monitor</t>
  </si>
  <si>
    <t>WTL-50P1-MCDGDAFRFS3</t>
  </si>
  <si>
    <t>Tower Light - Green/Amber/Red with Horn, 24VAC/DC</t>
  </si>
  <si>
    <t>Updated Kele, JCI and Honeywell Pricing and added Siemens</t>
  </si>
  <si>
    <t>Version 6.0</t>
  </si>
  <si>
    <t>WBT900-MSTP</t>
  </si>
  <si>
    <t>Siemens VAV - UL864 BACnet IP NO ACTUATOR</t>
  </si>
  <si>
    <t>Siemens VAV - UL864 BACnet MSTP NO ACTUATOR</t>
  </si>
  <si>
    <t>DXR2.E10PL-102B</t>
  </si>
  <si>
    <t>DXR2.M10PL-102B</t>
  </si>
  <si>
    <t>Siemens VAV - BACnet IP WITH ACTUATOR</t>
  </si>
  <si>
    <t>Siemens VAV - BACnet MSTP WITH ACTUATOR</t>
  </si>
  <si>
    <t>UPS</t>
  </si>
  <si>
    <t>Nametag</t>
  </si>
  <si>
    <t>Pilot Light</t>
  </si>
  <si>
    <t>VAV Box Valve</t>
  </si>
  <si>
    <t>JCI Product w Special Pricing</t>
  </si>
  <si>
    <t>Version 6.1</t>
  </si>
  <si>
    <t>Updated JCI "Special Pricing" and added a seperate multiplier for those. Increased other JCI pricing by 10%</t>
  </si>
  <si>
    <t>F4-CGE04060-0</t>
  </si>
  <si>
    <t>F4-CGM09090-0</t>
  </si>
  <si>
    <t>F4-CGM09090-0H</t>
  </si>
  <si>
    <t>F4-CGM04060-0</t>
  </si>
  <si>
    <t>F4-CGE09090-0</t>
  </si>
  <si>
    <t>F4-CGE09090-0H</t>
  </si>
  <si>
    <t>JCI BACNet Controller, 3UI, 1BI, 4CO, 2BO</t>
  </si>
  <si>
    <t>JCI IP Cntr, 7UI, 2BI, 4CO, 2A20, A2nd 3BO, B-A2A2C</t>
  </si>
  <si>
    <t>JCI IP Cntr, 7UI, 2BI, 4CO, 2AO, 3BO, B-AAC with Display</t>
  </si>
  <si>
    <t>JCI IP Controller, 3UI, 1BI, 4CO, 2BO</t>
  </si>
  <si>
    <t>F4-XPM04060-0</t>
  </si>
  <si>
    <t>F4-XPM09090-0</t>
  </si>
  <si>
    <t>F4-XPM18000-0</t>
  </si>
  <si>
    <t>JCI, F4 Expansion Module, 3UI, 1BI, 4CO, 2BO</t>
  </si>
  <si>
    <t>JCI, F4 Expansion Module, 7UI, 2BI, 4CO, 2AO, 3BO</t>
  </si>
  <si>
    <t>JCI, F4 Expansion Module, 18BI</t>
  </si>
  <si>
    <t>Overhead Door Switch</t>
  </si>
  <si>
    <t>MET-44WG-18</t>
  </si>
  <si>
    <t>RIB BACnet SPDT Relay with 1 Input - Needs 24VAC</t>
  </si>
  <si>
    <t>JCI IP VAV Controller, 3UI, 2CO, 3BO w Act &amp; VP</t>
  </si>
  <si>
    <t>RIBTW2401B-BC</t>
  </si>
  <si>
    <t>F4-CVE03050-0P</t>
  </si>
  <si>
    <t>Updated HW pricing by a net add of 2.5%, added BACnet relay</t>
  </si>
  <si>
    <t>EKI-2525-BE</t>
  </si>
  <si>
    <t>Notes</t>
  </si>
  <si>
    <t>WRZ-TTJ0000-2</t>
  </si>
  <si>
    <t>JCI Wireless Room Temp Sensor - Needs JC-ZFR1831-0 (1-1)</t>
  </si>
  <si>
    <t>JCI Wireless Receiver - Needs WRZ-TTJ0000-2 Sensor (1-1)</t>
  </si>
  <si>
    <t>JC-ZFR1831-0</t>
  </si>
  <si>
    <t>JC-WRGKIT-0</t>
  </si>
  <si>
    <t>JCI Wireless Comm Gateway - 1 per 35 Devices (Receivers)</t>
  </si>
  <si>
    <t>OA Temp/Humidity for HW</t>
  </si>
  <si>
    <t>OA Temp Only for HW</t>
  </si>
  <si>
    <t>Immersion for HW</t>
  </si>
  <si>
    <t>Well - Stainless Steel for HW</t>
  </si>
  <si>
    <t>Strap On Sensor for HW</t>
  </si>
  <si>
    <t>Freezer Sensor for HW</t>
  </si>
  <si>
    <t>WEB-HMI7</t>
  </si>
  <si>
    <t>HW HMI 7" Display - Ethernet Only</t>
  </si>
  <si>
    <t>Added New JCI Wireless Products, HMI Display</t>
  </si>
  <si>
    <t>24VAC SPDT with Base</t>
  </si>
  <si>
    <t>RH1B-UAC24 + SH1B-05</t>
  </si>
  <si>
    <t>Pilot Light - Green</t>
  </si>
  <si>
    <t>Pilot Light - Red</t>
  </si>
  <si>
    <t>Pilot Light - Amber</t>
  </si>
  <si>
    <t xml:space="preserve">APW299D-R-24 </t>
  </si>
  <si>
    <t>APW299D-A-24</t>
  </si>
  <si>
    <t>TE-6300W-103</t>
  </si>
  <si>
    <t>TE-631AM-1</t>
  </si>
  <si>
    <t>APS</t>
  </si>
  <si>
    <t>Enclosure</t>
  </si>
  <si>
    <t>APC Smart UPS With Enclosure</t>
  </si>
  <si>
    <t>Power Supply With Enclosure</t>
  </si>
  <si>
    <t>Desktop Power Supply Only</t>
  </si>
  <si>
    <t>Nathan Lee</t>
  </si>
  <si>
    <t>AA13</t>
  </si>
  <si>
    <t>Steam Pigtail</t>
  </si>
  <si>
    <t>AFS-145-C</t>
  </si>
  <si>
    <t>TC16.2-EF32.T</t>
  </si>
  <si>
    <t>TC24.2-EF32.T</t>
  </si>
  <si>
    <t>Siemens Talon UL864 - 24Pt Cntr, 3 UI, 9 UO, 4 Super I/O, 3 AO, 5 DO</t>
  </si>
  <si>
    <t>Siemens Talon UL864 - 16Pt Cntr, 3 UI, 5 UO, 2 DI, 3 AO &amp; 3 DO</t>
  </si>
  <si>
    <t>Siemens Talon UL864 - 36Pt Cntr, 18 UI, 6 Super I/O, 4 DI, and 8 DO</t>
  </si>
  <si>
    <t>PXC4.M16</t>
  </si>
  <si>
    <t>Pressure Electric Switch</t>
  </si>
  <si>
    <t>P10BC-7C</t>
  </si>
  <si>
    <t>C7233A1008</t>
  </si>
  <si>
    <t>C7263A1008</t>
  </si>
  <si>
    <t>A11A-1C</t>
  </si>
  <si>
    <t>Version 6.3</t>
  </si>
  <si>
    <t>Version 6.2</t>
  </si>
  <si>
    <t>A21</t>
  </si>
  <si>
    <t>Outdoor Aspirator Cabinet - Needs 24VDC</t>
  </si>
  <si>
    <t>JCI with Special Pricing</t>
  </si>
  <si>
    <t>JCI Network Space Temp/CO2 Sensor w Occupancy Sensor</t>
  </si>
  <si>
    <t>NSB8MTC241-0</t>
  </si>
  <si>
    <t>Filipp Luzanov</t>
  </si>
  <si>
    <t>Paul Stayton</t>
  </si>
  <si>
    <t>Version 6.4</t>
  </si>
  <si>
    <t>Added Names for Estimators</t>
  </si>
  <si>
    <t>Baker, Fl</t>
  </si>
  <si>
    <t>Alachua, Fl</t>
  </si>
  <si>
    <t>Bay, Fl</t>
  </si>
  <si>
    <t>Bradford, Fl</t>
  </si>
  <si>
    <t>Brevard, Fl</t>
  </si>
  <si>
    <t>Broward, Fl</t>
  </si>
  <si>
    <t>Calhoun, Fl</t>
  </si>
  <si>
    <t>Charlotte, Fl</t>
  </si>
  <si>
    <t>Citrus, Fl</t>
  </si>
  <si>
    <t>Clay, Fl</t>
  </si>
  <si>
    <t>Coller, Fl</t>
  </si>
  <si>
    <t>Columbia, Fl</t>
  </si>
  <si>
    <t>Desoto, Fl</t>
  </si>
  <si>
    <t>Dixie, Fl</t>
  </si>
  <si>
    <t>Duval, Fl</t>
  </si>
  <si>
    <t>Escambia, Fl</t>
  </si>
  <si>
    <t>Flagler, Fl</t>
  </si>
  <si>
    <t>Franklin, Fl</t>
  </si>
  <si>
    <t>Gadsden, Fl</t>
  </si>
  <si>
    <t>Gilchrist, Fl</t>
  </si>
  <si>
    <t>Glades, Fl</t>
  </si>
  <si>
    <t>Gulf, Fl</t>
  </si>
  <si>
    <t>Hamilton, Fl</t>
  </si>
  <si>
    <t>Hardee, Fl</t>
  </si>
  <si>
    <t>Hendry, Fl</t>
  </si>
  <si>
    <t>Hernando, Fl</t>
  </si>
  <si>
    <t>Highlands, Fl</t>
  </si>
  <si>
    <t>Hillsborough, Fl</t>
  </si>
  <si>
    <t>Holmes, Fl</t>
  </si>
  <si>
    <t>Indian River, Fl</t>
  </si>
  <si>
    <t>Jackson, Fl</t>
  </si>
  <si>
    <t>Jefferson, Fl</t>
  </si>
  <si>
    <t>Lafayette, Fl</t>
  </si>
  <si>
    <t>Lake, Fl</t>
  </si>
  <si>
    <t>Lee, Fl</t>
  </si>
  <si>
    <t>Leon, Fl</t>
  </si>
  <si>
    <t>Levy, Fl</t>
  </si>
  <si>
    <t>Liberty, Fl</t>
  </si>
  <si>
    <t>Madison, Fl</t>
  </si>
  <si>
    <t>Manatee, Fl</t>
  </si>
  <si>
    <t>Marion, Fl</t>
  </si>
  <si>
    <t>Martin, Fl</t>
  </si>
  <si>
    <t>Miani-Dade, Fl</t>
  </si>
  <si>
    <t>Monroe, Fl</t>
  </si>
  <si>
    <t>Nassau, Fl</t>
  </si>
  <si>
    <t>Okaloosa, Fl</t>
  </si>
  <si>
    <t>Okeechobee, Fl</t>
  </si>
  <si>
    <t>Orange, Fl</t>
  </si>
  <si>
    <t>Osceola, Fl</t>
  </si>
  <si>
    <t>Palm Beach, Fl</t>
  </si>
  <si>
    <t>Pasco, Fl</t>
  </si>
  <si>
    <t>Pinellas, Fl</t>
  </si>
  <si>
    <t>Polk, Fl</t>
  </si>
  <si>
    <t>Putnam, Fl</t>
  </si>
  <si>
    <t>Santa Rosa, Fl</t>
  </si>
  <si>
    <t>Sarasota, Fl</t>
  </si>
  <si>
    <t>Seminole, Fl</t>
  </si>
  <si>
    <t>St. Johns, Fl</t>
  </si>
  <si>
    <t>St. Lucie, Fl</t>
  </si>
  <si>
    <t>Sumpter, Fl</t>
  </si>
  <si>
    <t>Suwannee, Fl</t>
  </si>
  <si>
    <t>Taylor, Fl</t>
  </si>
  <si>
    <t>Union, Fl</t>
  </si>
  <si>
    <t>Volusia, Fl</t>
  </si>
  <si>
    <t>Wakulla, Fl</t>
  </si>
  <si>
    <t>Walton, Fl</t>
  </si>
  <si>
    <t>Alamance, NC</t>
  </si>
  <si>
    <t>Alexander, NC</t>
  </si>
  <si>
    <t>Alleghany, NC</t>
  </si>
  <si>
    <t>Anson, NC</t>
  </si>
  <si>
    <t>Ashe, NC</t>
  </si>
  <si>
    <t>Avery, NC</t>
  </si>
  <si>
    <t>Beaufort, NC</t>
  </si>
  <si>
    <t>Bertie, NC</t>
  </si>
  <si>
    <t>Bladen, NC</t>
  </si>
  <si>
    <t>Brunswick, NC</t>
  </si>
  <si>
    <t>Buncombe, NC</t>
  </si>
  <si>
    <t>Burke, NC</t>
  </si>
  <si>
    <t>Cabarrus, NC</t>
  </si>
  <si>
    <t>Caldwell, NC</t>
  </si>
  <si>
    <t>Camden, NC</t>
  </si>
  <si>
    <t>Carteret, NC</t>
  </si>
  <si>
    <t>Caswell, NC</t>
  </si>
  <si>
    <t>Catawba, NC</t>
  </si>
  <si>
    <t>Chatham, NC</t>
  </si>
  <si>
    <t>Cherokee, NC</t>
  </si>
  <si>
    <t>Chowan, NC</t>
  </si>
  <si>
    <t>Clay, NC</t>
  </si>
  <si>
    <t>Cleveland, NC</t>
  </si>
  <si>
    <t>Columbus, NC</t>
  </si>
  <si>
    <t>Craven, NC</t>
  </si>
  <si>
    <t>Cumberland, NC</t>
  </si>
  <si>
    <t>Currituck, NC</t>
  </si>
  <si>
    <t>Dare, NC</t>
  </si>
  <si>
    <t>Davidson, NC</t>
  </si>
  <si>
    <t>Davie, NC</t>
  </si>
  <si>
    <t>Duplin, NC</t>
  </si>
  <si>
    <t>Durham, NC</t>
  </si>
  <si>
    <t>Edgecombe, NC</t>
  </si>
  <si>
    <t>Forsyth, NC</t>
  </si>
  <si>
    <t>Franklin, NC</t>
  </si>
  <si>
    <t>Gaston, NC</t>
  </si>
  <si>
    <t>Gates, NC</t>
  </si>
  <si>
    <t>Graham, NC</t>
  </si>
  <si>
    <t>Granville, NC</t>
  </si>
  <si>
    <t>Greene, NC</t>
  </si>
  <si>
    <t>Guilford, NC</t>
  </si>
  <si>
    <t>Halifax, NC</t>
  </si>
  <si>
    <t>Harnett, NC</t>
  </si>
  <si>
    <t>Haywood, NC</t>
  </si>
  <si>
    <t>Henderson, NC</t>
  </si>
  <si>
    <t>Hertford, NC</t>
  </si>
  <si>
    <t>Hoke, NC</t>
  </si>
  <si>
    <t>Hyde, NC</t>
  </si>
  <si>
    <t>Iredell, NC</t>
  </si>
  <si>
    <t>Jackson, NC</t>
  </si>
  <si>
    <t>Johnston, NC</t>
  </si>
  <si>
    <t>Jones, NC</t>
  </si>
  <si>
    <t>Lee, NC</t>
  </si>
  <si>
    <t>Lenoir, NC</t>
  </si>
  <si>
    <t>Lincoln, NC</t>
  </si>
  <si>
    <t>Macon, NC</t>
  </si>
  <si>
    <t>Madison, NC</t>
  </si>
  <si>
    <t>Martin, NC</t>
  </si>
  <si>
    <t>McDowell, NC</t>
  </si>
  <si>
    <t>Mecklenburg, NC</t>
  </si>
  <si>
    <t>Mitchell, NC</t>
  </si>
  <si>
    <t>Montgomery, NC</t>
  </si>
  <si>
    <t>Moore, NC</t>
  </si>
  <si>
    <t>Nash, NC</t>
  </si>
  <si>
    <t>New Hanover, NC</t>
  </si>
  <si>
    <t>Northampton, NC</t>
  </si>
  <si>
    <t>Onslow, NC</t>
  </si>
  <si>
    <t>Orange, NC</t>
  </si>
  <si>
    <t>Pamlico, NC</t>
  </si>
  <si>
    <t>Pasquotank, NC</t>
  </si>
  <si>
    <t>Pender, NC</t>
  </si>
  <si>
    <t>Perquimans, NC</t>
  </si>
  <si>
    <t>Person, NC</t>
  </si>
  <si>
    <t>Pitt, NC</t>
  </si>
  <si>
    <t>Polk, NC</t>
  </si>
  <si>
    <t>Randolph, NC</t>
  </si>
  <si>
    <t>Richmond, NC</t>
  </si>
  <si>
    <t>Robeson, NC</t>
  </si>
  <si>
    <t>Rockingham, NC</t>
  </si>
  <si>
    <t>Rowan, NC</t>
  </si>
  <si>
    <t>Rutherford, NC</t>
  </si>
  <si>
    <t>Sampson, NC</t>
  </si>
  <si>
    <t>Scotland, NC</t>
  </si>
  <si>
    <t>Stanly, NC</t>
  </si>
  <si>
    <t>Stokes, NC</t>
  </si>
  <si>
    <t>Surry, NC</t>
  </si>
  <si>
    <t>Swain, NC</t>
  </si>
  <si>
    <t>Transylvania, NC</t>
  </si>
  <si>
    <t>Tyrrell, NC</t>
  </si>
  <si>
    <t>Union, NC</t>
  </si>
  <si>
    <t>Vance, NC</t>
  </si>
  <si>
    <t>Wake, NC</t>
  </si>
  <si>
    <t>Warren, NC</t>
  </si>
  <si>
    <t>Washington, NC</t>
  </si>
  <si>
    <t>Watauga, NC</t>
  </si>
  <si>
    <t>Wayne, NC</t>
  </si>
  <si>
    <t>Wilkes, NC</t>
  </si>
  <si>
    <t>Wilson, NC</t>
  </si>
  <si>
    <t>Yadkin, NC</t>
  </si>
  <si>
    <t>Yancey, NC</t>
  </si>
  <si>
    <t>CX-6/MRS-485</t>
  </si>
  <si>
    <t>Version 6.5</t>
  </si>
  <si>
    <t>FZ Corp (James Dennis)</t>
  </si>
  <si>
    <t>Town &amp; Country Electric (Ted Frick)</t>
  </si>
  <si>
    <t>KEMCO (Seth Dougherty)</t>
  </si>
  <si>
    <t>Carson Young</t>
  </si>
  <si>
    <t>Added Florida tax codes, added tax code sheet, added Maracco CO/NO2 Sensors, added additional wire subs, added additional controls salesmen</t>
  </si>
  <si>
    <t>Macurco</t>
  </si>
  <si>
    <t>Macurco CO/NO2 Sensor - Modbus</t>
  </si>
  <si>
    <t>John Phillips</t>
  </si>
  <si>
    <t>Alli Dennis</t>
  </si>
  <si>
    <t>HVFD3B3C0030G110C</t>
  </si>
  <si>
    <t>HVFD3B3C0050G110C</t>
  </si>
  <si>
    <t>HVFD3B3C0075G110C</t>
  </si>
  <si>
    <t>HVFD3B3C0100G110C</t>
  </si>
  <si>
    <t>HVFD3B3C0150G110C</t>
  </si>
  <si>
    <t>HVFD3B3C0200G110C</t>
  </si>
  <si>
    <t>HVFD3B3C0250G110C</t>
  </si>
  <si>
    <t>HVFD3B3C0300G110C</t>
  </si>
  <si>
    <t>HVFD3B3C0400G110C</t>
  </si>
  <si>
    <t>HVFD3B3C0500G110C</t>
  </si>
  <si>
    <t>HVFD3B3C0600G110C</t>
  </si>
  <si>
    <t>HVFD3B3C0750G110C</t>
  </si>
  <si>
    <t>HVFD3B3C1000G110C</t>
  </si>
  <si>
    <t>HVFD3B3C0030G131C</t>
  </si>
  <si>
    <t>HVFD3B3C0050G131C</t>
  </si>
  <si>
    <t>HVFD3B3C0075G131C</t>
  </si>
  <si>
    <t>HVFD3B3C0100G131C</t>
  </si>
  <si>
    <t>HVFD3B3C0150G131C</t>
  </si>
  <si>
    <t>HVFD3B3C0200G131C</t>
  </si>
  <si>
    <t>HVFD3B3C0250G131C</t>
  </si>
  <si>
    <t>HVFD3B3C0300G131C</t>
  </si>
  <si>
    <t>HVFD3B3C0400G131C</t>
  </si>
  <si>
    <t>HVFD3B3C0500G131C</t>
  </si>
  <si>
    <t>HVFD3B3C0600G131C</t>
  </si>
  <si>
    <t>HVFD3B3C0750G131C</t>
  </si>
  <si>
    <t>HVFD3B3C1000G131C</t>
  </si>
  <si>
    <t>Version 6.6</t>
  </si>
  <si>
    <t>Not used</t>
  </si>
  <si>
    <t>Updated VFD pricing, added Alli Dennis and John Phillips</t>
  </si>
  <si>
    <t>Siemens Fan Coil Units, Heatpumps - BACnet MSTP</t>
  </si>
  <si>
    <t>DXR2.M18-101B</t>
  </si>
  <si>
    <t>WEB-VA75IB24NM</t>
  </si>
  <si>
    <t>Spyder 7 BACNet or IP VAV Controller w Act &amp; VP, 7 Univ IO, 5 BO</t>
  </si>
  <si>
    <t>$62 if needed</t>
  </si>
  <si>
    <t>DIVISION</t>
  </si>
  <si>
    <t>Version 7.0</t>
  </si>
  <si>
    <t>Version 6.7</t>
  </si>
  <si>
    <t>Added APM rates, split time between Senior PM and APM and added %, increased multipliers</t>
  </si>
  <si>
    <t>SENIOR PROJECT MANAGER</t>
  </si>
  <si>
    <t>ASSISTANT PROJECT MANAGER</t>
  </si>
  <si>
    <t>Senior Manager Labor</t>
  </si>
  <si>
    <t>Assistant Manager Labor</t>
  </si>
  <si>
    <t>Hours for Senior PM</t>
  </si>
  <si>
    <t>Hours for APM</t>
  </si>
  <si>
    <t>Total PM Hrs - (Duration Driven)</t>
  </si>
  <si>
    <t>Washington, Fl</t>
  </si>
  <si>
    <t>Add New Here</t>
  </si>
  <si>
    <t>UN-RS0844ES24NMC</t>
  </si>
  <si>
    <t>UN-RS0844TS24NMC</t>
  </si>
  <si>
    <t>UN-RS0844MS24NMC</t>
  </si>
  <si>
    <t>UN-RL1644ES24NMC</t>
  </si>
  <si>
    <t>UN-RL1644TS24NMC</t>
  </si>
  <si>
    <t>UN-RL1644MS24NMC</t>
  </si>
  <si>
    <t>10BASE-T1L-ADAPT</t>
  </si>
  <si>
    <t>IP to T1L media adapter converts 10BASE-T to 10BASE-T1L</t>
  </si>
  <si>
    <t>APW299D-G-24</t>
  </si>
  <si>
    <t>APW299D-R-24</t>
  </si>
  <si>
    <t>A/RH3-R</t>
  </si>
  <si>
    <t>WD-2PR-10</t>
  </si>
  <si>
    <t>WD-2PR-25</t>
  </si>
  <si>
    <t>WD-2PR-50</t>
  </si>
  <si>
    <t>WD-2PR-100</t>
  </si>
  <si>
    <t>Version 7.1</t>
  </si>
  <si>
    <t>Truck Charges</t>
  </si>
  <si>
    <t xml:space="preserve">Per mile </t>
  </si>
  <si>
    <t>Per Day</t>
  </si>
  <si>
    <t>Added Honeywell Optimizer, Updated Trunk Charges and added one location (located above) to change. Added one location on Totals tab to change mileage.</t>
  </si>
  <si>
    <t>Optimizer BACnet IP,8UIO's,4SSR's,4Relay, Sylk&amp;Modbus RTU</t>
  </si>
  <si>
    <t>Optimizer BACnet T1L,8UIO's,4SSR's,4Relay, Sylk&amp;Modbus RTU</t>
  </si>
  <si>
    <t>Optimizer BACnet MSTP,8UIO's,4SSR's,4Relay, Sylk&amp;Modbus RTU</t>
  </si>
  <si>
    <t>Optimizer BACnet IP,16UIO's,4SSR's,4Relay, Sylk&amp;Modbus RTU</t>
  </si>
  <si>
    <t>Optimizer BACnet T1L,16UIO's,4SSR's,4Relay, Sylk&amp;Modbus RTU</t>
  </si>
  <si>
    <t>Optimizer BACnet MSTP,16UIO's,4SSR's,4Relay, Sylk&amp;Modbus RTU</t>
  </si>
  <si>
    <t>PSH2C2RB10-L + UPS850</t>
  </si>
  <si>
    <t>A/RH3-1K-NI-O</t>
  </si>
  <si>
    <t>A/CO2-R2</t>
  </si>
  <si>
    <t>TEC3622-14-000</t>
  </si>
  <si>
    <t>TR50-5D</t>
  </si>
  <si>
    <t>TR50-5N</t>
  </si>
  <si>
    <t>TR50-3D</t>
  </si>
  <si>
    <t>TR50-3N</t>
  </si>
  <si>
    <t>TR50 Space IAQ with Temp/Humd/CO2/TVOC and Display</t>
  </si>
  <si>
    <t>TR50 Space IAQ with Temp/Humd/CO2/TVOC and No Display</t>
  </si>
  <si>
    <t>TR50 Space Temp/Humd/CO2 with Display</t>
  </si>
  <si>
    <t>TR50 Space Temp/Humd/CO2 with No Display</t>
  </si>
  <si>
    <t>Belimo Large Outside Actuator</t>
  </si>
  <si>
    <t>AFX24-S-N4</t>
  </si>
  <si>
    <t>TC500A-N</t>
  </si>
  <si>
    <t>Honeywell RTU/HP Commercial Thermostat - BACnet</t>
  </si>
  <si>
    <t>Honeywell FCU Thermostat - BACnet</t>
  </si>
  <si>
    <t>Version 7.2</t>
  </si>
  <si>
    <t>Updated Honeywell, JCI and Siemens pricing and removed multipliers, Added TC300, TC500, TR50, Belimo Nema4 actuator, Increased "plug" numbers for budget wiring</t>
  </si>
  <si>
    <t>Hannah Ehinger</t>
  </si>
  <si>
    <t>Adam Hamilton</t>
  </si>
  <si>
    <t>MSS LV</t>
  </si>
  <si>
    <t>&lt;-  1=Page Used, 0=Page not used</t>
  </si>
  <si>
    <t>N4 Jace Sizing Tool</t>
  </si>
  <si>
    <t>TC300B-G</t>
  </si>
  <si>
    <t>WEB-HMI10</t>
  </si>
  <si>
    <t>HW HMI 10" Display - Ethernet Only</t>
  </si>
  <si>
    <t>A/RH2-R</t>
  </si>
  <si>
    <t>XF823A + XSU823</t>
  </si>
  <si>
    <t>DEVICE-UP-10 - Discontinued</t>
  </si>
  <si>
    <t>DEVICE-UP-25 - Discontinued</t>
  </si>
  <si>
    <t>DEVICE-UP-50 - Discontinued</t>
  </si>
  <si>
    <t>CLB6438S - Discontinued</t>
  </si>
  <si>
    <t>FX-PCV1630-1 - Discontinued</t>
  </si>
  <si>
    <t>WEB-9005</t>
  </si>
  <si>
    <t>WEB-9010</t>
  </si>
  <si>
    <t>WEB-9025</t>
  </si>
  <si>
    <t>WEB-9100</t>
  </si>
  <si>
    <t>WEB-9200</t>
  </si>
  <si>
    <t>WEB 9005 Panel</t>
  </si>
  <si>
    <t>WEB 9010 Panel</t>
  </si>
  <si>
    <t>WEB 9025 Panel</t>
  </si>
  <si>
    <t>WEB 9100 Panel</t>
  </si>
  <si>
    <t>WEB 9200 Panel</t>
  </si>
  <si>
    <t>SMA-X005-1YR-INIT</t>
  </si>
  <si>
    <t>SMA-X010-1YR-INIT</t>
  </si>
  <si>
    <t>SMA-X025-1YR-INIT</t>
  </si>
  <si>
    <t>SMA-X100-1YR-INIT</t>
  </si>
  <si>
    <t>SMA-X200-1YR-INIT</t>
  </si>
  <si>
    <t>SMA-X005-1YR</t>
  </si>
  <si>
    <t>SMA-X005-3YR</t>
  </si>
  <si>
    <t>SMA-X005-5YR</t>
  </si>
  <si>
    <t>SMA-X010-1YR</t>
  </si>
  <si>
    <t>SMA-X010-3YR</t>
  </si>
  <si>
    <t>SMA-X010-5YR</t>
  </si>
  <si>
    <t>SMA-X025-1YR</t>
  </si>
  <si>
    <t>SMA-X025-3YR</t>
  </si>
  <si>
    <t>SMA-X025-5YR</t>
  </si>
  <si>
    <t>SMA-X100-1YR</t>
  </si>
  <si>
    <t>SMA-X100-3YR</t>
  </si>
  <si>
    <t>SMA-X100-5YR</t>
  </si>
  <si>
    <t xml:space="preserve">SMA-X200-1YR </t>
  </si>
  <si>
    <t>SMA-X200-3YR</t>
  </si>
  <si>
    <t>SMA-X200-5YR</t>
  </si>
  <si>
    <t>DEVICE-UP-10 - Obsolete</t>
  </si>
  <si>
    <t>DEVICE-UP-25 - Obsolete</t>
  </si>
  <si>
    <t>DEVICE-UP-50 - Obsolete</t>
  </si>
  <si>
    <t>N-ADV-112-H-C</t>
  </si>
  <si>
    <t>Optimizer Plant Cntr, 1 IP, 2 Ethernet Switched+2 RS485 Ports</t>
  </si>
  <si>
    <t>Optimizer License for 3 Devices or 50 Points</t>
  </si>
  <si>
    <t>N-ADV-00050-100PCA</t>
  </si>
  <si>
    <t>Optimizer License for 10 Devices or 500 Points</t>
  </si>
  <si>
    <t>Optimizer License for 100 Devices or 5,000 Points</t>
  </si>
  <si>
    <t>Optimizer License for 25 Devices or 1,250 Points</t>
  </si>
  <si>
    <t>Optimizer License for 200 Devices or 10,000 Points</t>
  </si>
  <si>
    <t>N-ADV-00500-100PCA</t>
  </si>
  <si>
    <t>N-ADV-01250-100PCA</t>
  </si>
  <si>
    <t>N-ADV-05000-100PCA</t>
  </si>
  <si>
    <t>N-ADV-10000-100PCA</t>
  </si>
  <si>
    <t>Optimizer License with 18 Month SMA</t>
  </si>
  <si>
    <t>IO-16UIO-S-S</t>
  </si>
  <si>
    <t>IO-16DI-S-S</t>
  </si>
  <si>
    <t>IO-16UI-S-S</t>
  </si>
  <si>
    <t>IOD-16UIO-S-S</t>
  </si>
  <si>
    <t>IOD-8DOR-S-S</t>
  </si>
  <si>
    <t>IO-8DOR-S-S</t>
  </si>
  <si>
    <t>Optimizer Accessories</t>
  </si>
  <si>
    <t>HMI-DN</t>
  </si>
  <si>
    <t>HMI-WL</t>
  </si>
  <si>
    <t>Optimizer Display for DIN Rail Mount</t>
  </si>
  <si>
    <t>Optimizer Display for Panel Mount</t>
  </si>
  <si>
    <t>PIN-DEV-1</t>
  </si>
  <si>
    <t>PIN-DEV-2</t>
  </si>
  <si>
    <t>PIN-DEV-10</t>
  </si>
  <si>
    <t>PIN-DEV-25</t>
  </si>
  <si>
    <t>PIN-DEV-50</t>
  </si>
  <si>
    <t>N-ADV-0100P-UP</t>
  </si>
  <si>
    <t>N-ADV-0255P-UP</t>
  </si>
  <si>
    <t>Optimizer 100 Point License Upgrade</t>
  </si>
  <si>
    <t>Optimizer 255 Point License Upgrade</t>
  </si>
  <si>
    <t>Optimizer 1 Device &amp; 50 Point Upgrade</t>
  </si>
  <si>
    <t>Optimizer 2 Device &amp; 100 Point Upgrade</t>
  </si>
  <si>
    <t>Optimizer 10 Device &amp; 500 Point Upgrade</t>
  </si>
  <si>
    <t>Optimizer 25 Device &amp; 1250 Point Upgrade</t>
  </si>
  <si>
    <t>Optimizer 50 Device &amp; 2500 Point Upgrade</t>
  </si>
  <si>
    <t>Optimizer Plant Cntr 16 Universal I/O Module</t>
  </si>
  <si>
    <t>Optimzer Plant Cntr 16 Digital Input Module</t>
  </si>
  <si>
    <t>Optimzer Plant Cntr 16 Universal Input Module</t>
  </si>
  <si>
    <t>Optimizer Plant Cntr 16 Universal I/O Module with HOA</t>
  </si>
  <si>
    <t>Optimizer Plant Cntr  8 Relay Digital Output Module with HOA</t>
  </si>
  <si>
    <t>Optimizer Plant Cntr 8 Relay Digital Output Module</t>
  </si>
  <si>
    <t>A/1K-NI-FRZ2"-30'</t>
  </si>
  <si>
    <t>Siemens OA Temp/Humidity w/o Display</t>
  </si>
  <si>
    <t>QFA3171</t>
  </si>
  <si>
    <t>Siemens OA Temp/Humidity with Display</t>
  </si>
  <si>
    <t>QFA3171D</t>
  </si>
  <si>
    <t>APC SMC1500C + ASE24X24X8</t>
  </si>
  <si>
    <t>&lt;- Duct Detector Interlock - Used for point count</t>
  </si>
  <si>
    <t>Tax w GM when submitting E589CI Form</t>
  </si>
  <si>
    <t>Tax w GM w/o submitting E589CI Form</t>
  </si>
  <si>
    <t>F-1200-00</t>
  </si>
  <si>
    <t>F-1200-11</t>
  </si>
  <si>
    <t>F-3500</t>
  </si>
  <si>
    <t>Onicon Dual Turbine - Isolated - Pulse/Analog</t>
  </si>
  <si>
    <t>Onicon Dual Turbine - Non Isolated - Pulse/Analog</t>
  </si>
  <si>
    <t>Onicon Dual Turbine for Domestic Water - Pulse/Analog</t>
  </si>
  <si>
    <t>FT-3400</t>
  </si>
  <si>
    <t>FT-3500</t>
  </si>
  <si>
    <t>Onicon Steam Meter w Integral Electronics - Pulse/Analog</t>
  </si>
  <si>
    <t>Onicon Steam Meter w Remote Electronics 100' - Pulse/Analog</t>
  </si>
  <si>
    <t>F-2606-110</t>
  </si>
  <si>
    <t>F-2606-120</t>
  </si>
  <si>
    <t>Onicon Electromagnetic - BACnet - 3" to 72"  w Display</t>
  </si>
  <si>
    <t>Onicon Electromagnetic - w/o BACnet - 3" to 72"  w Display</t>
  </si>
  <si>
    <t>Onicon Mounting Hardware - 1 1/4" to 2" Copper</t>
  </si>
  <si>
    <t>Onicon Mounting Hardware - 2 1/2" to 3" Steel</t>
  </si>
  <si>
    <t>Onicon Mounting Hardware - 4" and Up Steel</t>
  </si>
  <si>
    <t>Onicon Electromagnetic - Pulse/Analog - 1 1/4" to 2 1/2" Pipe ND</t>
  </si>
  <si>
    <t>Onicon Electromagnetic - Pulse/Analog - 3" to 72" Pipe - ND</t>
  </si>
  <si>
    <t>SPLCNN1BMXCXNZZ</t>
  </si>
  <si>
    <t>Updated pricing, Added WEB9000's, Added Optimizer Plant Controllers with Licenses and Expansion Modules, Added Siemens OA T/H sensors, Removed Jace 600 sizing data,  Added ability to Zero out tabs 2 through 10, Deleted Classic Spyder Tabs, Increased Onicon offerings. Updated burden labor rates.</t>
  </si>
  <si>
    <t>Andrew Brence</t>
  </si>
  <si>
    <t>Caleb McDonald</t>
  </si>
  <si>
    <t>Version 7.4</t>
  </si>
  <si>
    <t>Version 7.3</t>
  </si>
  <si>
    <t>Labor Rates Updated, JCI Increase of 3.5%</t>
  </si>
  <si>
    <t>Florida</t>
  </si>
  <si>
    <t>Version 7.5</t>
  </si>
  <si>
    <t>DR-CCN</t>
  </si>
  <si>
    <t>NSB8BTN141-0</t>
  </si>
  <si>
    <t>JCI Network ND Space Temp Sensor w JCI Logo Warm/Cool</t>
  </si>
  <si>
    <t>JCI Network ND Space Temp Sensor Warm/Cool</t>
  </si>
  <si>
    <t>JCI Network LCD Space Temp/Humd Sensor</t>
  </si>
  <si>
    <t>JCI Network LCD Space Temp/Humd/CO2 Sensor</t>
  </si>
  <si>
    <t>JCI Network LCD Space Temp Sensor w Occupancy Sensor</t>
  </si>
  <si>
    <t>JCI Network ND Space Temp/Humd Sensor</t>
  </si>
  <si>
    <t>NSB8BHN241-0</t>
  </si>
  <si>
    <t>P2WLED-P</t>
  </si>
  <si>
    <t>ISMA-B-8I</t>
  </si>
  <si>
    <t>Optimzer Unitary Cntr 8-UI - RTU Modbus I/O Module</t>
  </si>
  <si>
    <t>Optimzer Unitary Cntr 8-DI - RTU Modbus I/O Module</t>
  </si>
  <si>
    <t>ISMA-B-8U</t>
  </si>
  <si>
    <t>Optimzer Unitary Cntr 4-UI, 4 DO w OVR I/O Module</t>
  </si>
  <si>
    <t>ISMA-B-4U40-H</t>
  </si>
  <si>
    <t>Optimzer Unitary Cntr 5-UI, 5-DI, 4-AO, 4-DO I/O Module</t>
  </si>
  <si>
    <t>Optimzer Unitary Cntr 8-UI, 12-DI, 6-AO, 12-DO I/O Module</t>
  </si>
  <si>
    <t>ISMA-B-MIX18</t>
  </si>
  <si>
    <t>Integration to Packaged Units (RTU's/SWUD's/DOAS/MAU)</t>
  </si>
  <si>
    <t>Emergency Generator Integration</t>
  </si>
  <si>
    <t>Battery Strings Integration</t>
  </si>
  <si>
    <t>Lighting Controls Integration</t>
  </si>
  <si>
    <t>Fuel Oil System Integration</t>
  </si>
  <si>
    <t>Meter Monitoring (Power, Gas, Water) Integration</t>
  </si>
  <si>
    <t>Supply Air Boxes - CRC/Phoenix LV Wiring and Integration</t>
  </si>
  <si>
    <t>Exhaust Air Boxes - CRC/Phoenix LV Wiring and Integration</t>
  </si>
  <si>
    <t>Return Air Boxes - CRC/Phoenix LV Wiring and Integration</t>
  </si>
  <si>
    <t>OR Room Pressure Monitors - CRC/Phoenix LV Wiring and Integration</t>
  </si>
  <si>
    <t>100-02-000</t>
  </si>
  <si>
    <t>100-04-000</t>
  </si>
  <si>
    <t>500-30-000L</t>
  </si>
  <si>
    <t>100-17-000</t>
  </si>
  <si>
    <t>500-12-000</t>
  </si>
  <si>
    <t>500-11-000</t>
  </si>
  <si>
    <t>550-30-000</t>
  </si>
  <si>
    <t>500-30-000M</t>
  </si>
  <si>
    <t>500-30-000E</t>
  </si>
  <si>
    <t>900-73-000</t>
  </si>
  <si>
    <t>500-00-000T</t>
  </si>
  <si>
    <t>999-10-000</t>
  </si>
  <si>
    <t>999-00-000</t>
  </si>
  <si>
    <r>
      <t>Updated Pricing, Added ISMA I/O Modules, Updated Cost Codes,</t>
    </r>
    <r>
      <rPr>
        <b/>
        <sz val="10"/>
        <rFont val="Arial"/>
        <family val="2"/>
      </rPr>
      <t xml:space="preserve"> Changed Warranty to multiply to Labor Only and not on the whole amount</t>
    </r>
  </si>
  <si>
    <t>ISMA-B-MIX38</t>
  </si>
  <si>
    <t>WB10707 - Discontinued</t>
  </si>
  <si>
    <t>Columbia</t>
  </si>
  <si>
    <t>Trent Goodman</t>
  </si>
  <si>
    <t>93516C</t>
  </si>
  <si>
    <t>ILC 2050 BI</t>
  </si>
  <si>
    <t>ILC 2050 BI-L</t>
  </si>
  <si>
    <t>Phoenix ILC Controller w 4 LAN, 2 USB, 2 RS485 - Needs SMA</t>
  </si>
  <si>
    <t>Phoenix ILC Controller w 4 LAN,2 USB,2 RS485 &amp; LON - Needs SMA</t>
  </si>
  <si>
    <t>Phoenix ILC SMA</t>
  </si>
  <si>
    <t>100 data points</t>
  </si>
  <si>
    <t>250 data points</t>
  </si>
  <si>
    <t>500 data points</t>
  </si>
  <si>
    <t>1250 data points</t>
  </si>
  <si>
    <t>5000 data points</t>
  </si>
  <si>
    <t>10000 data points</t>
  </si>
  <si>
    <t>Phoenix Controller Core License</t>
  </si>
  <si>
    <t xml:space="preserve">NC4-100                       </t>
  </si>
  <si>
    <t xml:space="preserve">NC4-250                       </t>
  </si>
  <si>
    <t xml:space="preserve">NC4-500                       </t>
  </si>
  <si>
    <t xml:space="preserve">NC4-1250                      </t>
  </si>
  <si>
    <t xml:space="preserve">NC4-5000                      </t>
  </si>
  <si>
    <t xml:space="preserve">NC4-10000                     </t>
  </si>
  <si>
    <t>Phoenix 3 year Controller license for NC4-100</t>
  </si>
  <si>
    <t>Phoenix 1 year Controller license for NC4-100</t>
  </si>
  <si>
    <t>Phoenix 1 year Controller license for NC4-250</t>
  </si>
  <si>
    <t>Phoenix 3 year Controller license for NC4-250</t>
  </si>
  <si>
    <t>Phoenix 5 year Controller license for NC4-100</t>
  </si>
  <si>
    <t>Phoenix 5 year Controller license for NC4-250</t>
  </si>
  <si>
    <t>Phoenix 1 year Controller license for NC4-500</t>
  </si>
  <si>
    <t>Phoenix 3 year Controller license for NC4-500</t>
  </si>
  <si>
    <t>Phoenix 5 years Controller license for NC4-500</t>
  </si>
  <si>
    <t>Phoenix 1 year Controller license for NC4-1250</t>
  </si>
  <si>
    <t>Phoenix 3 year Controller license for NC4-1250</t>
  </si>
  <si>
    <t>Phoenix 5 year Controller license for NC4-1250</t>
  </si>
  <si>
    <t>Phoenix 1 year Controller license for NC4-5000</t>
  </si>
  <si>
    <t>Phoenix 3 year Controller license for NC4-5000</t>
  </si>
  <si>
    <t>Phoenix 5 year Controller license for NC4-5000</t>
  </si>
  <si>
    <t>Phoenix 1 year Controller license for NC4-10000</t>
  </si>
  <si>
    <t>Phoenix 3 years Controller license for NC4-10000</t>
  </si>
  <si>
    <t>Phoenix 5 year Controller license for NC4-10000</t>
  </si>
  <si>
    <t xml:space="preserve">NC4-100-SMA-1YR               </t>
  </si>
  <si>
    <t xml:space="preserve">NC4-100-SMA-3YR               </t>
  </si>
  <si>
    <t xml:space="preserve">NC4-100-SMA-5YR               </t>
  </si>
  <si>
    <t xml:space="preserve">NC4-250-SMA-1YR               </t>
  </si>
  <si>
    <t xml:space="preserve">NC4-250-SMA-3YR               </t>
  </si>
  <si>
    <t xml:space="preserve">NC4-250-SMA-5YR               </t>
  </si>
  <si>
    <t xml:space="preserve">NC4-500-SMA-1YR               </t>
  </si>
  <si>
    <t xml:space="preserve">NC4-500-SMA-3YR               </t>
  </si>
  <si>
    <t xml:space="preserve">NC4-500-SMA-5YR               </t>
  </si>
  <si>
    <t xml:space="preserve">NC4-1250-SMA-1YR              </t>
  </si>
  <si>
    <t xml:space="preserve">NC4-1250-SMA-3YR              </t>
  </si>
  <si>
    <t xml:space="preserve">NC4-1250-SMA-5YR              </t>
  </si>
  <si>
    <t xml:space="preserve">NC4-5000-SMA-1YR              </t>
  </si>
  <si>
    <t xml:space="preserve">NC4-5000-SMA-3YR              </t>
  </si>
  <si>
    <t xml:space="preserve">NC4-5000-SMA-5YR              </t>
  </si>
  <si>
    <t xml:space="preserve">NC4-10000-SMA-1YR             </t>
  </si>
  <si>
    <t xml:space="preserve">NC4-10000-SMA-3YR             </t>
  </si>
  <si>
    <t xml:space="preserve">NC4-10000-SMA-5YR             </t>
  </si>
  <si>
    <t>Phoenix 8 Digital Inputs</t>
  </si>
  <si>
    <t>Phoenix 8 Digital Outputs</t>
  </si>
  <si>
    <t>Phoenix 4 Analog 4-20mA Inputs</t>
  </si>
  <si>
    <t>Phoenix 4 Analog 0-10VDC Inputs</t>
  </si>
  <si>
    <t>IB IL 24 DI 8/HD-ECO</t>
  </si>
  <si>
    <t>IB IL 24 DO 8/HD-ECO</t>
  </si>
  <si>
    <t>IB IL AI 4/I/4-20-ECO</t>
  </si>
  <si>
    <t>IB IL AI 4/U/0-10-ECO</t>
  </si>
  <si>
    <t>IB IL RTD 4/PT100-ECO</t>
  </si>
  <si>
    <t>IB IL RTD 4/PT1000-ECO</t>
  </si>
  <si>
    <t>IB IL AI/TEMP 4 RTD-PAC</t>
  </si>
  <si>
    <t>IB IL RTD 4/NTC-ECO</t>
  </si>
  <si>
    <t>IB IL AO 4/I/4-20-ECO</t>
  </si>
  <si>
    <t>IB IL AO 4/U/0-10-ECO</t>
  </si>
  <si>
    <t>IB IL RS 232-ECO</t>
  </si>
  <si>
    <t>IB IL RS 485-ECO</t>
  </si>
  <si>
    <t>Phoenix 4 RTD Platinum 100 Inputs</t>
  </si>
  <si>
    <t>Phoenix 4 RTD Platinum 1000 Inputs</t>
  </si>
  <si>
    <t>Phoenix 4 RTD Inputs 0 - 300K Ohm Range</t>
  </si>
  <si>
    <t>Phoenix 4 RTD Inputs 0 - 100K Ohm Range</t>
  </si>
  <si>
    <t>Phoenix 4 4-20 Analog Outputs</t>
  </si>
  <si>
    <t>Phoenix RS232 Module</t>
  </si>
  <si>
    <t>Phoenix RS485 Module</t>
  </si>
  <si>
    <t>NC4-100</t>
  </si>
  <si>
    <t>NC4-250</t>
  </si>
  <si>
    <t>NC4-500</t>
  </si>
  <si>
    <t>NC4-1250</t>
  </si>
  <si>
    <t>NC4-5000</t>
  </si>
  <si>
    <t>NC4-10000</t>
  </si>
  <si>
    <t>NC4-100-SMA-1YR</t>
  </si>
  <si>
    <t>NC4-100-SMA-3YR</t>
  </si>
  <si>
    <t>NC4-100-SMA-5YR</t>
  </si>
  <si>
    <t>NC4-250-SMA-1YR</t>
  </si>
  <si>
    <t>NC4-250-SMA-3YR</t>
  </si>
  <si>
    <t>NC4-250-SMA-5YR</t>
  </si>
  <si>
    <t>NC4-500-SMA-1YR</t>
  </si>
  <si>
    <t>NC4-500-SMA-3YR</t>
  </si>
  <si>
    <t>NC4-500-SMA-5YR</t>
  </si>
  <si>
    <t>NC4-1250-SMA-1YR</t>
  </si>
  <si>
    <t>NC4-1250-SMA-3YR</t>
  </si>
  <si>
    <t>NC4-1250-SMA-5YR</t>
  </si>
  <si>
    <t>NC4-5000-SMA-1YR</t>
  </si>
  <si>
    <t>NC4-5000-SMA-3YR</t>
  </si>
  <si>
    <t>NC4-5000-SMA-5YR</t>
  </si>
  <si>
    <t>NC4-10000-SMA-1YR</t>
  </si>
  <si>
    <t>NC4-10000-SMA-3YR</t>
  </si>
  <si>
    <t>NC4-10000-SMA-5YR</t>
  </si>
  <si>
    <t>Phoenix 30W 24V</t>
  </si>
  <si>
    <t>Phoenix 60W 24V</t>
  </si>
  <si>
    <t>Phoenix 100W 24V</t>
  </si>
  <si>
    <t>Phoenix 90W 24V</t>
  </si>
  <si>
    <t>Phoenix 2.5A 24V</t>
  </si>
  <si>
    <t>Phoenix 150W 24V</t>
  </si>
  <si>
    <t>Phoenix Surge Protector</t>
  </si>
  <si>
    <t>Phoenix 24VDC UPS</t>
  </si>
  <si>
    <t>UNO-PS/1AC/24DC/ 30W</t>
  </si>
  <si>
    <t>UNO-PS/1AC/24DC/ 60W</t>
  </si>
  <si>
    <t>UNO-PS/1AC/24DC/100W</t>
  </si>
  <si>
    <t>UNO-PS/1AC/24DC/90W/C2LPS</t>
  </si>
  <si>
    <t>QUINT4-PS/1AC/24DC/2.5/SC</t>
  </si>
  <si>
    <t>UNO-PS/1AC/24DC/150W</t>
  </si>
  <si>
    <t>PLT-SEC-T3-120-FM-UT</t>
  </si>
  <si>
    <t>UNO-UPS/24DC/24DC/60W</t>
  </si>
  <si>
    <t>Udated Labor Rates, Updated All Pricing, Added Phoenix Controllers</t>
  </si>
  <si>
    <t>Version 7.6a</t>
  </si>
  <si>
    <t>Version 7.6</t>
  </si>
  <si>
    <t>Increased JCI material 12.5%  and HW 6.4% for Tariff Increases</t>
  </si>
  <si>
    <t>VAA-VA75MB24NMC</t>
  </si>
  <si>
    <t>TR100 Space with LCD</t>
  </si>
  <si>
    <t>TR100-T-G</t>
  </si>
  <si>
    <t>TR100-THC-G</t>
  </si>
  <si>
    <t>TR100-TH-G</t>
  </si>
  <si>
    <t>TR100 Space with Temp/Humd LCD</t>
  </si>
  <si>
    <t>TR100 Space with Temp/Humd/CO2 LCD</t>
  </si>
  <si>
    <t>Added TR100 Series Sensors, Corrected Mileage</t>
  </si>
  <si>
    <t>Version 7.6C</t>
  </si>
  <si>
    <t>Version 7.6B</t>
  </si>
  <si>
    <t>Changed Tariffs</t>
  </si>
  <si>
    <t>Optimizer Plant Cntr, 1 IP, 3 Ethernet Switched+4 RS485 Ports</t>
  </si>
  <si>
    <t>N-ADV-134-H-C</t>
  </si>
  <si>
    <t>IO-ADPT-S-2</t>
  </si>
  <si>
    <t>Optimizer Plant Cntr Remote Panel Bus or Extra RS485 Port</t>
  </si>
  <si>
    <t>WEB-VA75MB24NM</t>
  </si>
  <si>
    <t>Spyder 7 BACNet or IP VAV Controller w Act &amp; VP, 7 Univ IO, 5 BO BLE</t>
  </si>
  <si>
    <t>Adjusted Labor Rates, Increased Siemens Pricing by 3.5%</t>
  </si>
  <si>
    <t>Version 7.6D</t>
  </si>
  <si>
    <t>Lukas Cassick</t>
  </si>
  <si>
    <t>Version 8.0</t>
  </si>
  <si>
    <t>Other Materials</t>
  </si>
  <si>
    <t>AFS-145</t>
  </si>
  <si>
    <t>PT</t>
  </si>
  <si>
    <t>FLEXNNNNNRM7SN</t>
  </si>
  <si>
    <t>KTM42SC</t>
  </si>
  <si>
    <t>UPS850</t>
  </si>
  <si>
    <t>AG-1100+</t>
  </si>
  <si>
    <t>WLC-5000</t>
  </si>
  <si>
    <t>Hours for Senior Tech</t>
  </si>
  <si>
    <t>Hours for Tech</t>
  </si>
  <si>
    <t xml:space="preserve"> Hours for APM</t>
  </si>
  <si>
    <t xml:space="preserve">      Hours for Senior PM</t>
  </si>
  <si>
    <t>MTC Local Labor</t>
  </si>
  <si>
    <t>MTC Sub Labor</t>
  </si>
  <si>
    <t>A/RH3-D</t>
  </si>
  <si>
    <t>Senior Tech Programming Hours</t>
  </si>
  <si>
    <t>Tech Programming Hours</t>
  </si>
  <si>
    <t>TECH PROGRAMMING</t>
  </si>
  <si>
    <t>SENIOR TECHNICAL PROGRAMMING</t>
  </si>
  <si>
    <t>TG1</t>
  </si>
  <si>
    <t>Senior Technician Programming Labor</t>
  </si>
  <si>
    <t>Technician Programming Labor</t>
  </si>
  <si>
    <t>JCI Rotary Floating Actuator</t>
  </si>
  <si>
    <t>M9104-AGP-2S</t>
  </si>
  <si>
    <t>FX-SC9BASE-0</t>
  </si>
  <si>
    <t>&lt;- NOTE: MMS did not have pricing yet, they said to assume 6% increase</t>
  </si>
  <si>
    <t>SMA-9005-1YR-INIT</t>
  </si>
  <si>
    <t>SMA-9010-1YR-INIT</t>
  </si>
  <si>
    <t>SMA-9025-1YR-INIT</t>
  </si>
  <si>
    <t>SMA-9100-1YR-INIT</t>
  </si>
  <si>
    <t>SMA-9200-1YR-INIT</t>
  </si>
  <si>
    <t>SMA-9005-1YR</t>
  </si>
  <si>
    <t>SMA-9005-3YR</t>
  </si>
  <si>
    <t>SMA-9005-5YR</t>
  </si>
  <si>
    <t>SMA-9010-1YR</t>
  </si>
  <si>
    <t>SMA-9010-3YR</t>
  </si>
  <si>
    <t>SMA-9010-5YR</t>
  </si>
  <si>
    <t>SMA-9025-1YR</t>
  </si>
  <si>
    <t>SMA-9025-3YR</t>
  </si>
  <si>
    <t>SMA-9025-5YR</t>
  </si>
  <si>
    <t>SMA-9100-1YR</t>
  </si>
  <si>
    <t>SMA-9100-3YR</t>
  </si>
  <si>
    <t>SMA-9100-5YR</t>
  </si>
  <si>
    <t xml:space="preserve">SMA-9200-1YR </t>
  </si>
  <si>
    <t>SMA-9200-3YR</t>
  </si>
  <si>
    <t>SMA-9200-5YR</t>
  </si>
  <si>
    <t>WEB-9005 Initial 18 Month Maintenance</t>
  </si>
  <si>
    <t>WEB-9010 Initial 18 Month Maintenance</t>
  </si>
  <si>
    <t>WEB-9025 Initial 18 Month Maintenance</t>
  </si>
  <si>
    <t>WEB-9100 Initial 18 Month Maintenance</t>
  </si>
  <si>
    <t>WEB-9200 Initial 18 Month Maintenance</t>
  </si>
  <si>
    <t>WEB-9005 Additional 1 Year Maintenance</t>
  </si>
  <si>
    <t>WEB-9005 Additional 3 Year Maintenance</t>
  </si>
  <si>
    <t>WEB-9005 Additional 5 Year Maintenance</t>
  </si>
  <si>
    <t>WEB-9010 Additional 1 Year Maintenance</t>
  </si>
  <si>
    <t>WEB-9010 Additional 3 Year Maintenance</t>
  </si>
  <si>
    <t>WEB-9010 Additional 5 Year Maintenance</t>
  </si>
  <si>
    <t>WEB-9025 Additional 1 Year Maintenance</t>
  </si>
  <si>
    <t>WEB-9025 Additional 3 Year Maintenance</t>
  </si>
  <si>
    <t>WEB-9025 Additional 5 Year Maintenance</t>
  </si>
  <si>
    <t>WEB-9100 Additional 1 Year Maintenance</t>
  </si>
  <si>
    <t>WEB-9100 Additional 3 Year Maintenance</t>
  </si>
  <si>
    <t>WEB-9100 Additional 5 Year Maintenance</t>
  </si>
  <si>
    <t>WEB-9200 Additional 1 Year Maintenance</t>
  </si>
  <si>
    <t>WEB-9200 Additional 3 Year Maintenance</t>
  </si>
  <si>
    <t>WEB-9200 Additional 5 Year Maintenance</t>
  </si>
  <si>
    <t>CSD423610-PF</t>
  </si>
  <si>
    <t>SCE14N1206LP</t>
  </si>
  <si>
    <t>Optimizer BACnet MSTP VAV Cntr w Act &amp; VP, Bluetooth, 7 UIO, 5 SSR</t>
  </si>
  <si>
    <t xml:space="preserve">VAA-VA75IB24NMC </t>
  </si>
  <si>
    <t xml:space="preserve">VAA-VA75T24NMC </t>
  </si>
  <si>
    <t>Optimizer T1L VAV Cntr w Act &amp; VP, Bluetooth, 7 UIO, 5 SSR</t>
  </si>
  <si>
    <t>Optimizer IP VAV Cntr w Act &amp; VP, Bluetooth, 7 UIO, 5 SSR</t>
  </si>
  <si>
    <t>22G15-5A5</t>
  </si>
  <si>
    <t>22G15-5A3</t>
  </si>
  <si>
    <t>22G14-5A</t>
  </si>
  <si>
    <t>22G02-5A</t>
  </si>
  <si>
    <t>22G15-5C6</t>
  </si>
  <si>
    <t>22G14-5C</t>
  </si>
  <si>
    <t>22G0214-5C</t>
  </si>
  <si>
    <t>C-22G-5A</t>
  </si>
  <si>
    <t>Belimo 0-5000 PPM CO Sensor, BACnet, CANBUS, 1 BO, 2AO,</t>
  </si>
  <si>
    <t>Belimo 0-2000 PPM CO Sensor, BACnet, CANBUS, 1 BO, 2AO,</t>
  </si>
  <si>
    <t>Belimo 0-10 PPM NO Sensor, BACnet, CANBUS, 1 BO, 2AO,</t>
  </si>
  <si>
    <t>Belimo 0-250 PPM CO Sensor, BACnet, CANBUS, 1 BO, 2AO,</t>
  </si>
  <si>
    <t>Belimo 0-10,000 PPM CO Sensor, CANBUS</t>
  </si>
  <si>
    <t>Belimo 0-10 PPM NO Sensor, CANBUS</t>
  </si>
  <si>
    <t>22G02-5C</t>
  </si>
  <si>
    <t>Belimo 0-250 PPM CO Sensor, CANBUS</t>
  </si>
  <si>
    <t>Belimo 0-250 PPM CO, 0-10 PPM NO2 CANBUS</t>
  </si>
  <si>
    <t>Belimo Comm Module, 1 BO, 2 AO, BACnet, CANBUS</t>
  </si>
  <si>
    <t xml:space="preserve">F4-CGM04060-0 </t>
  </si>
  <si>
    <t>JCI BACNet Controller, 3UI, 1BI, 2BO, 4CO, ND</t>
  </si>
  <si>
    <t>JCI BACNet Controller, 7UI, 2BI, 3BO, 2AO, 4CO, ND</t>
  </si>
  <si>
    <t xml:space="preserve">FX-CGM09090-0 </t>
  </si>
  <si>
    <t>JCI BACNet Controller, 7UI, 2BI, 3BO, 2AO, 4CO, w Display</t>
  </si>
  <si>
    <t>JCI BACNet Cntr, 7UI, 2BI, 4CO, 2AO, 3BO, ND</t>
  </si>
  <si>
    <t>JCI BACNet Cntr, 7UI, 2BI, 4CO, 2AO, 3BO with Display</t>
  </si>
  <si>
    <t>22G0214-5A</t>
  </si>
  <si>
    <t>Belimo 0-250 PPM CO, 0-10 PPM NO2 BACnet</t>
  </si>
  <si>
    <t>TEC3131-14-000</t>
  </si>
  <si>
    <t>TR23-WK - Discontinued</t>
  </si>
  <si>
    <t>Updated pricing, Added Belimo CO/NO2 sensors, Added Senior Tech and Tech, Updated Labor rate</t>
  </si>
  <si>
    <t>WEBHMI-7</t>
  </si>
  <si>
    <t>IP Touch Screen 7" Monitor</t>
  </si>
  <si>
    <t>Refrigerant Monitor</t>
  </si>
  <si>
    <t>Sherlock</t>
  </si>
  <si>
    <t>88-0759-00</t>
  </si>
  <si>
    <t>60-0137-01</t>
  </si>
  <si>
    <t>60-0542-01</t>
  </si>
  <si>
    <t>88-0233-00</t>
  </si>
  <si>
    <t>Sherlock Refrigerant Monitor Panel, MODBUS &amp; A/O KIT SHLK404</t>
  </si>
  <si>
    <t>Sherlock R-123 Room Sensor IR SNR R-123</t>
  </si>
  <si>
    <t>Sherlock R-513A Room Sensor IR SNR R-513A</t>
  </si>
  <si>
    <t>Sherlock Blue Alarm Strobe</t>
  </si>
  <si>
    <t>22G21-5C</t>
  </si>
  <si>
    <t>Belimo Audible Alarm</t>
  </si>
  <si>
    <t>A-22G-A16</t>
  </si>
  <si>
    <t>Belimo Visual Alarm</t>
  </si>
  <si>
    <t>A-22G-A15</t>
  </si>
  <si>
    <t>C-22G-5B</t>
  </si>
  <si>
    <t>Belimo Relay Module w 4 SPDT Relays</t>
  </si>
  <si>
    <t>Belimo Communication Module, 2 Relays, BACnet, CANbus</t>
  </si>
  <si>
    <t>Belimo Refrigerant Gas Detector w CANbus for accessories below</t>
  </si>
  <si>
    <t>RLD-134A</t>
  </si>
  <si>
    <t>Refrigerant Sensor, R134A w Alarm Horn,1 Relay and 1 AO</t>
  </si>
  <si>
    <t>Version 8.1</t>
  </si>
  <si>
    <t>Updated error in formula for tech, graphics and programming, Added Refrigerant Monitors</t>
  </si>
  <si>
    <t>Sen Tech 1, 2 or 3 Zone Refrigerant Monitor</t>
  </si>
  <si>
    <t>Sen Tech</t>
  </si>
  <si>
    <t>IR-SNIF1,2,3</t>
  </si>
  <si>
    <t>MCD4</t>
  </si>
  <si>
    <t>Sen Tech 4 Zone Refrigerant Monitor</t>
  </si>
  <si>
    <t>ACC020</t>
  </si>
  <si>
    <t>Sen Tech Combo Horn Strobe</t>
  </si>
  <si>
    <t>Updated Tax Rates for All Counties Shown on Sheet</t>
  </si>
  <si>
    <t>Version 8.2</t>
  </si>
  <si>
    <t>Matt Gilley</t>
  </si>
  <si>
    <t>Nick Grothe</t>
  </si>
  <si>
    <t>Version 8.3</t>
  </si>
  <si>
    <t>PXC5.E24</t>
  </si>
  <si>
    <t>PXC7.E400S</t>
  </si>
  <si>
    <t>PXC7.E400M</t>
  </si>
  <si>
    <t>PXC7.E400L</t>
  </si>
  <si>
    <t>Siemens Station BACnet/IP, 16UIO, 2BI, 6DO, Supports up to 6 TX-I/O</t>
  </si>
  <si>
    <t>Siemens Station BACnet/IP, 1 BACnet Comm, 60 Devices, Up to 100 TXM I/O's</t>
  </si>
  <si>
    <t>Siemens Station BACnet/IP, 2 BACnet Comm, 120 Devices, Up to 200 TXM I/O's</t>
  </si>
  <si>
    <t>Siemens Station BACnet/IP, 4 BACnet Comm, 240 Devices, Up to 400 TXM I/O's</t>
  </si>
  <si>
    <t>TXA1.IBE</t>
  </si>
  <si>
    <t>Siemens TX-I/O Module Distance Expansion Module</t>
  </si>
  <si>
    <t>Siemens 24VDC SUPPLY 1200MA, 4 A FUSE</t>
  </si>
  <si>
    <t>Siemens 6 RELAY OUTPUT MODULE</t>
  </si>
  <si>
    <t>Siemens 8 UNIVERSAL I/O MODULE</t>
  </si>
  <si>
    <t>Siemens 8 UNIV I/O MODULE W/ 4-20MA</t>
  </si>
  <si>
    <t>Siemens 8 DIGITAL INPUT MODULE</t>
  </si>
  <si>
    <t>Siemens 16 DIGITAL INPUT MODULE</t>
  </si>
  <si>
    <t>Siemens @ADDRESS KEY 1-12 + RESET KEY</t>
  </si>
  <si>
    <t>Siemens 6 RELAY OUTPUT MODULE W/OVD</t>
  </si>
  <si>
    <t>Siemens 8 UNIV I/O MODULE W/ OVD&amp;LCD</t>
  </si>
  <si>
    <t>Siemens8 UNIV I/O W/ 4-20MA, OVD&amp;LCD</t>
  </si>
  <si>
    <t>PXC4.E16S</t>
  </si>
  <si>
    <t>PXC4.M16S</t>
  </si>
  <si>
    <t>PXC4.E16.A</t>
  </si>
  <si>
    <t>Siemens MSTP Controller, 4 BO, 12 UIO, Add TXM1 Expansion Modules</t>
  </si>
  <si>
    <t>Siemens Ethernet Controller, 4 BO, 12UIO, Add TXM1 Expansion Modules</t>
  </si>
  <si>
    <t>Siemens MSTP Controller, 12UIO, 4 BO, Add TXM1 Expansion Modules</t>
  </si>
  <si>
    <t>Siemens Ethernet Controller, 12UIO, 4 BO, Add TXM1 Expansion Modules</t>
  </si>
  <si>
    <t>Updated PM Labor Rate, increased per mile rate, added salemen, added Siemens items</t>
  </si>
  <si>
    <t>Version 8.4</t>
  </si>
  <si>
    <t>Revised due to error</t>
  </si>
  <si>
    <t>Updated JCI Special Pricing</t>
  </si>
  <si>
    <t>Updated Multiplier for Honeywell to Reflect a 4.5% Increase</t>
  </si>
  <si>
    <t>Verstion 8.6</t>
  </si>
  <si>
    <t>Version 8.5</t>
  </si>
  <si>
    <t>ESTIMATING SHEET VERSION 8.6</t>
  </si>
  <si>
    <t xml:space="preserve">TEC4K-SB0-000 </t>
  </si>
  <si>
    <t>JCI FCU/RTU BACnet Thermostat - 3CO's, 3BO's, 3UI's w Humd &amp; Occ Sensor</t>
  </si>
  <si>
    <t xml:space="preserve">TEC4K-SN0-000 </t>
  </si>
  <si>
    <t>JCI FCU/RTU Thermostat - 3CO's, 3BO's, 3UI's w Humd &amp; Occ Sensor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</si>
</sst>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0.0%"/>
    <numFmt numFmtId="166" formatCode="&quot;$&quot;#,##0.00"/>
    <numFmt numFmtId="167" formatCode="&quot;$&quot;#,##0"/>
    <numFmt numFmtId="168" formatCode="mm/dd/yy;@"/>
    <numFmt numFmtId="169" formatCode="[&lt;=9999999]###\-####;\(###\)\ ###\-####"/>
    <numFmt numFmtId="170" formatCode="0.00_);[Red]\(0.00\)"/>
    <numFmt numFmtId="171" formatCode="0.000"/>
  </numFmts>
  <fonts count="7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u/>
      <sz val="10"/>
      <name val="Arial"/>
      <family val="2"/>
    </font>
    <font>
      <b/>
      <u/>
      <sz val="10"/>
      <name val="Arial"/>
      <family val="2"/>
    </font>
    <font>
      <b/>
      <sz val="12"/>
      <name val="Arial"/>
      <family val="2"/>
    </font>
    <font>
      <sz val="10"/>
      <color theme="1"/>
      <name val="Arial"/>
      <family val="2"/>
    </font>
    <font>
      <b/>
      <sz val="10"/>
      <color rgb="FF000000"/>
      <name val="Arial"/>
      <family val="2"/>
    </font>
    <font>
      <sz val="8"/>
      <color indexed="8"/>
      <name val="Arial"/>
      <family val="2"/>
    </font>
    <font>
      <sz val="10"/>
      <name val="Arial"/>
      <family val="2"/>
    </font>
    <font>
      <b/>
      <sz val="10"/>
      <color theme="1"/>
      <name val="Arial"/>
      <family val="2"/>
    </font>
    <font>
      <b/>
      <u/>
      <sz val="10"/>
      <color theme="1"/>
      <name val="Arial"/>
      <family val="2"/>
    </font>
    <font>
      <b/>
      <sz val="10"/>
      <color rgb="FFFF0000"/>
      <name val="Arial"/>
      <family val="2"/>
    </font>
    <font>
      <sz val="10"/>
      <name val="Arial Narrow"/>
      <family val="2"/>
    </font>
    <font>
      <sz val="18"/>
      <name val="Berlin Sans FB"/>
      <family val="2"/>
    </font>
    <font>
      <b/>
      <sz val="10"/>
      <name val="Californian FB"/>
      <family val="1"/>
    </font>
    <font>
      <b/>
      <sz val="10"/>
      <name val="Arial Narrow"/>
      <family val="2"/>
    </font>
    <font>
      <sz val="11"/>
      <name val="Arial Narrow"/>
      <family val="2"/>
    </font>
    <font>
      <sz val="11"/>
      <name val="Arial"/>
      <family val="2"/>
    </font>
    <font>
      <b/>
      <sz val="10"/>
      <color indexed="9"/>
      <name val="Arial Narrow"/>
      <family val="2"/>
    </font>
    <font>
      <b/>
      <sz val="10"/>
      <color rgb="FFFF0000"/>
      <name val="Arial Narrow"/>
      <family val="2"/>
    </font>
    <font>
      <b/>
      <sz val="9"/>
      <name val="Arial Narrow"/>
      <family val="2"/>
    </font>
    <font>
      <b/>
      <sz val="9"/>
      <color rgb="FFFF0000"/>
      <name val="Arial Narrow"/>
      <family val="2"/>
    </font>
    <font>
      <sz val="10"/>
      <color rgb="FFFF0000"/>
      <name val="Arial Narrow"/>
      <family val="2"/>
    </font>
    <font>
      <b/>
      <sz val="10"/>
      <color indexed="8"/>
      <name val="Arial Narrow"/>
      <family val="2"/>
    </font>
    <font>
      <b/>
      <sz val="9"/>
      <name val="Arial"/>
      <family val="2"/>
    </font>
    <font>
      <sz val="10"/>
      <color indexed="8"/>
      <name val="Arial Narrow"/>
      <family val="2"/>
    </font>
    <font>
      <b/>
      <sz val="9"/>
      <color indexed="9"/>
      <name val="Arial Narrow"/>
      <family val="2"/>
    </font>
    <font>
      <b/>
      <sz val="11"/>
      <name val="Arial Narrow"/>
      <family val="2"/>
    </font>
    <font>
      <b/>
      <sz val="11"/>
      <name val="Arial"/>
      <family val="2"/>
    </font>
    <font>
      <b/>
      <u/>
      <sz val="12"/>
      <color theme="1"/>
      <name val="Arial"/>
      <family val="2"/>
    </font>
    <font>
      <b/>
      <sz val="10"/>
      <color rgb="FF574123"/>
      <name val="Arial"/>
      <family val="2"/>
    </font>
    <font>
      <sz val="9"/>
      <color indexed="81"/>
      <name val="Tahoma"/>
      <family val="2"/>
    </font>
    <font>
      <b/>
      <sz val="9"/>
      <color indexed="81"/>
      <name val="Tahoma"/>
      <family val="2"/>
    </font>
    <font>
      <sz val="10"/>
      <color rgb="FF3E3E3E"/>
      <name val="Arial"/>
      <family val="2"/>
    </font>
    <font>
      <b/>
      <sz val="10"/>
      <color rgb="FF574123"/>
      <name val="Tahoma"/>
      <family val="2"/>
    </font>
    <font>
      <b/>
      <sz val="10"/>
      <name val="Wingdings"/>
      <charset val="2"/>
    </font>
    <font>
      <sz val="11"/>
      <color rgb="FFFF0000"/>
      <name val="Calibri"/>
      <family val="2"/>
      <scheme val="minor"/>
    </font>
    <font>
      <b/>
      <sz val="11"/>
      <color theme="1"/>
      <name val="Calibri"/>
      <family val="2"/>
      <scheme val="minor"/>
    </font>
    <font>
      <b/>
      <sz val="18"/>
      <color theme="1"/>
      <name val="Calibri"/>
      <family val="2"/>
      <scheme val="minor"/>
    </font>
    <font>
      <b/>
      <sz val="12"/>
      <color rgb="FF0070C0"/>
      <name val="Calibri"/>
      <family val="2"/>
      <scheme val="minor"/>
    </font>
    <font>
      <b/>
      <sz val="10"/>
      <color indexed="8"/>
      <name val="Arial"/>
      <family val="2"/>
    </font>
    <font>
      <sz val="10"/>
      <color indexed="8"/>
      <name val="Arial"/>
      <family val="2"/>
    </font>
    <font>
      <sz val="11"/>
      <name val="Calibri"/>
      <family val="2"/>
      <scheme val="minor"/>
    </font>
    <font>
      <b/>
      <sz val="14"/>
      <color rgb="FF00B050"/>
      <name val="Arial"/>
      <family val="2"/>
    </font>
    <font>
      <b/>
      <sz val="14"/>
      <color indexed="8"/>
      <name val="Arial"/>
      <family val="2"/>
    </font>
    <font>
      <sz val="11"/>
      <color indexed="8"/>
      <name val="Calibri"/>
      <family val="2"/>
      <scheme val="minor"/>
    </font>
    <font>
      <b/>
      <sz val="11"/>
      <color rgb="FFFF0000"/>
      <name val="Calibri"/>
      <family val="2"/>
      <scheme val="minor"/>
    </font>
    <font>
      <b/>
      <sz val="11"/>
      <color theme="1"/>
      <name val="Arial"/>
      <family val="2"/>
    </font>
    <font>
      <b/>
      <sz val="14"/>
      <color theme="1"/>
      <name val="Arial"/>
      <family val="2"/>
    </font>
    <font>
      <b/>
      <sz val="11"/>
      <color theme="6" tint="-0.499984740745262"/>
      <name val="Calibri"/>
      <family val="2"/>
      <scheme val="minor"/>
    </font>
    <font>
      <sz val="10"/>
      <color rgb="FF000000"/>
      <name val="Inherit"/>
    </font>
    <font>
      <u/>
      <sz val="10"/>
      <color theme="10"/>
      <name val="Arial"/>
      <family val="2"/>
    </font>
    <font>
      <sz val="10"/>
      <color rgb="FF000000"/>
      <name val="Arial"/>
      <family val="2"/>
    </font>
    <font>
      <b/>
      <i/>
      <u/>
      <sz val="10"/>
      <name val="Arial"/>
      <family val="2"/>
    </font>
    <font>
      <u val="singleAccounting"/>
      <sz val="10"/>
      <color theme="1"/>
      <name val="Arial"/>
      <family val="2"/>
    </font>
    <font>
      <b/>
      <sz val="13"/>
      <name val="Inherit"/>
    </font>
    <font>
      <sz val="8"/>
      <color rgb="FF000000"/>
      <name val="Segoe UI"/>
      <family val="2"/>
    </font>
    <font>
      <b/>
      <u/>
      <sz val="12"/>
      <name val="Arial"/>
      <family val="2"/>
    </font>
    <font>
      <b/>
      <u val="singleAccounting"/>
      <sz val="10"/>
      <name val="Arial"/>
      <family val="2"/>
    </font>
    <font>
      <sz val="11"/>
      <name val="Times New Roman"/>
      <family val="1"/>
    </font>
    <font>
      <sz val="10"/>
      <color rgb="FF343434"/>
      <name val="Arial"/>
      <family val="2"/>
    </font>
    <font>
      <sz val="10"/>
      <color rgb="FF000033"/>
      <name val="Arial"/>
      <family val="2"/>
    </font>
    <font>
      <sz val="8"/>
      <name val="Arial"/>
      <family val="2"/>
    </font>
    <font>
      <sz val="9"/>
      <color theme="1"/>
      <name val="Arial"/>
      <family val="2"/>
    </font>
    <font>
      <sz val="10"/>
      <color rgb="FF333333"/>
      <name val="Arial"/>
      <family val="2"/>
    </font>
    <font>
      <sz val="10"/>
      <name val="Areal"/>
    </font>
    <font>
      <sz val="10"/>
      <color rgb="FFFF0000"/>
      <name val="Arial"/>
      <family val="2"/>
    </font>
  </fonts>
  <fills count="39">
    <fill>
      <patternFill patternType="none"/>
    </fill>
    <fill>
      <patternFill patternType="gray125"/>
    </fill>
    <fill>
      <patternFill patternType="solid">
        <fgColor indexed="22"/>
        <bgColor indexed="64"/>
      </patternFill>
    </fill>
    <fill>
      <patternFill patternType="solid">
        <fgColor theme="7" tint="0.599963377788628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6" tint="0.3999450666829432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theme="6" tint="0.59999389629810485"/>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indexed="9"/>
        <bgColor indexed="64"/>
      </patternFill>
    </fill>
    <fill>
      <patternFill patternType="solid">
        <fgColor theme="3" tint="0.79998168889431442"/>
        <bgColor indexed="64"/>
      </patternFill>
    </fill>
    <fill>
      <patternFill patternType="solid">
        <fgColor indexed="18"/>
        <bgColor indexed="64"/>
      </patternFill>
    </fill>
    <fill>
      <patternFill patternType="solid">
        <fgColor indexed="9"/>
        <bgColor indexed="2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FF"/>
        <bgColor indexed="64"/>
      </patternFill>
    </fill>
    <fill>
      <patternFill patternType="solid">
        <fgColor theme="2" tint="-0.499984740745262"/>
        <bgColor indexed="64"/>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s>
  <borders count="6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
      <left style="thin">
        <color indexed="64"/>
      </left>
      <right/>
      <top style="medium">
        <color indexed="64"/>
      </top>
      <bottom style="medium">
        <color indexed="64"/>
      </bottom>
      <diagonal/>
    </border>
    <border>
      <left/>
      <right style="thin">
        <color indexed="21"/>
      </right>
      <top/>
      <bottom/>
      <diagonal/>
    </border>
    <border>
      <left style="thin">
        <color indexed="64"/>
      </left>
      <right/>
      <top style="medium">
        <color indexed="64"/>
      </top>
      <bottom/>
      <diagonal/>
    </border>
    <border>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style="thin">
        <color auto="1"/>
      </top>
      <bottom style="thin">
        <color auto="1"/>
      </bottom>
      <diagonal/>
    </border>
    <border>
      <left style="thin">
        <color auto="1"/>
      </left>
      <right style="thin">
        <color auto="1"/>
      </right>
      <top style="thin">
        <color auto="1"/>
      </top>
      <bottom/>
      <diagonal/>
    </border>
    <border>
      <left/>
      <right style="thick">
        <color auto="1"/>
      </right>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right style="thick">
        <color auto="1"/>
      </right>
      <top/>
      <bottom style="thick">
        <color auto="1"/>
      </bottom>
      <diagonal/>
    </border>
    <border>
      <left style="thick">
        <color auto="1"/>
      </left>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bottom style="thick">
        <color auto="1"/>
      </bottom>
      <diagonal/>
    </border>
    <border>
      <left/>
      <right/>
      <top/>
      <bottom style="thick">
        <color auto="1"/>
      </bottom>
      <diagonal/>
    </border>
    <border>
      <left/>
      <right style="thin">
        <color auto="1"/>
      </right>
      <top/>
      <bottom style="thick">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thin">
        <color theme="0"/>
      </right>
      <top style="thin">
        <color theme="0"/>
      </top>
      <bottom style="thin">
        <color theme="0"/>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s>
  <cellStyleXfs count="16">
    <xf numFmtId="0" fontId="0" fillId="0" borderId="0"/>
    <xf numFmtId="43" fontId="6" fillId="0" borderId="0" applyFont="0" applyFill="0" applyBorder="0" applyAlignment="0" applyProtection="0"/>
    <xf numFmtId="44" fontId="6" fillId="0" borderId="0" applyFont="0" applyFill="0" applyBorder="0" applyAlignment="0" applyProtection="0"/>
    <xf numFmtId="0" fontId="8" fillId="0" borderId="0"/>
    <xf numFmtId="0" fontId="6" fillId="0" borderId="0"/>
    <xf numFmtId="0" fontId="6" fillId="0" borderId="0"/>
    <xf numFmtId="9" fontId="15" fillId="0" borderId="0" applyFont="0" applyFill="0" applyBorder="0" applyAlignment="0" applyProtection="0"/>
    <xf numFmtId="0" fontId="5" fillId="0" borderId="0"/>
    <xf numFmtId="9" fontId="6" fillId="0" borderId="0" applyFont="0" applyFill="0" applyBorder="0" applyAlignment="0" applyProtection="0"/>
    <xf numFmtId="0" fontId="4" fillId="0" borderId="0"/>
    <xf numFmtId="0" fontId="3" fillId="0" borderId="0"/>
    <xf numFmtId="0" fontId="58" fillId="0" borderId="0" applyNumberFormat="0" applyFill="0" applyBorder="0" applyAlignment="0" applyProtection="0"/>
    <xf numFmtId="0" fontId="2" fillId="0" borderId="0"/>
    <xf numFmtId="44" fontId="6" fillId="0" borderId="0" applyFont="0" applyFill="0" applyBorder="0" applyAlignment="0" applyProtection="0"/>
    <xf numFmtId="0" fontId="1" fillId="0" borderId="0"/>
    <xf numFmtId="44" fontId="1" fillId="0" borderId="0" applyFont="0" applyFill="0" applyBorder="0" applyAlignment="0" applyProtection="0"/>
  </cellStyleXfs>
  <cellXfs count="961">
    <xf numFmtId="0" fontId="0" fillId="0" borderId="0" xfId="0"/>
    <xf numFmtId="0" fontId="7" fillId="2" borderId="1" xfId="0" applyFont="1" applyFill="1" applyBorder="1"/>
    <xf numFmtId="164" fontId="7" fillId="0" borderId="3" xfId="0" applyNumberFormat="1" applyFont="1" applyBorder="1"/>
    <xf numFmtId="0" fontId="0" fillId="0" borderId="1" xfId="0" applyBorder="1"/>
    <xf numFmtId="164" fontId="7" fillId="2" borderId="3" xfId="0" applyNumberFormat="1" applyFont="1" applyFill="1" applyBorder="1"/>
    <xf numFmtId="0" fontId="7" fillId="2" borderId="3" xfId="0" applyFont="1" applyFill="1" applyBorder="1"/>
    <xf numFmtId="44" fontId="7" fillId="2" borderId="3" xfId="0" applyNumberFormat="1" applyFont="1" applyFill="1" applyBorder="1"/>
    <xf numFmtId="0" fontId="9" fillId="2" borderId="3" xfId="0" applyFont="1" applyFill="1" applyBorder="1"/>
    <xf numFmtId="0" fontId="7" fillId="0" borderId="3" xfId="0" applyFont="1" applyBorder="1"/>
    <xf numFmtId="44" fontId="7" fillId="0" borderId="3" xfId="0" applyNumberFormat="1" applyFont="1" applyBorder="1"/>
    <xf numFmtId="0" fontId="7" fillId="0" borderId="0" xfId="0" applyFont="1"/>
    <xf numFmtId="164" fontId="7" fillId="0" borderId="0" xfId="0" applyNumberFormat="1" applyFont="1"/>
    <xf numFmtId="44" fontId="7" fillId="0" borderId="0" xfId="0" applyNumberFormat="1" applyFont="1"/>
    <xf numFmtId="0" fontId="7" fillId="2" borderId="3" xfId="0" applyFont="1" applyFill="1" applyBorder="1" applyAlignment="1">
      <alignment horizontal="center"/>
    </xf>
    <xf numFmtId="0" fontId="10" fillId="0" borderId="3" xfId="0" applyFont="1" applyBorder="1"/>
    <xf numFmtId="10" fontId="7" fillId="0" borderId="0" xfId="0" applyNumberFormat="1" applyFont="1"/>
    <xf numFmtId="0" fontId="10" fillId="0" borderId="0" xfId="0" applyFont="1" applyAlignment="1">
      <alignment horizontal="center"/>
    </xf>
    <xf numFmtId="0" fontId="10" fillId="3" borderId="10" xfId="0" applyFont="1" applyFill="1" applyBorder="1"/>
    <xf numFmtId="0" fontId="7" fillId="4" borderId="11" xfId="0" applyFont="1" applyFill="1" applyBorder="1"/>
    <xf numFmtId="1" fontId="7" fillId="4" borderId="12" xfId="0" applyNumberFormat="1" applyFont="1" applyFill="1" applyBorder="1"/>
    <xf numFmtId="0" fontId="6" fillId="0" borderId="0" xfId="0" applyFont="1"/>
    <xf numFmtId="0" fontId="6" fillId="0" borderId="3" xfId="0" applyFont="1" applyBorder="1"/>
    <xf numFmtId="2" fontId="6" fillId="0" borderId="3" xfId="0" applyNumberFormat="1" applyFont="1" applyBorder="1"/>
    <xf numFmtId="44" fontId="6" fillId="0" borderId="3" xfId="2" applyFont="1" applyBorder="1"/>
    <xf numFmtId="0" fontId="6" fillId="5" borderId="0" xfId="0" applyFont="1" applyFill="1"/>
    <xf numFmtId="0" fontId="6" fillId="0" borderId="12" xfId="0" applyFont="1" applyBorder="1"/>
    <xf numFmtId="43" fontId="6" fillId="0" borderId="3" xfId="1" applyFont="1" applyBorder="1"/>
    <xf numFmtId="166" fontId="6" fillId="0" borderId="0" xfId="0" applyNumberFormat="1" applyFont="1"/>
    <xf numFmtId="0" fontId="6" fillId="0" borderId="8" xfId="0" applyFont="1" applyBorder="1"/>
    <xf numFmtId="0" fontId="6" fillId="0" borderId="11" xfId="0" applyFont="1" applyBorder="1"/>
    <xf numFmtId="164" fontId="6" fillId="0" borderId="3" xfId="0" applyNumberFormat="1" applyFont="1" applyBorder="1"/>
    <xf numFmtId="0" fontId="6" fillId="0" borderId="3" xfId="0" applyFont="1" applyBorder="1" applyAlignment="1">
      <alignment horizontal="left"/>
    </xf>
    <xf numFmtId="0" fontId="12" fillId="0" borderId="3" xfId="0" applyFont="1" applyBorder="1"/>
    <xf numFmtId="0" fontId="6" fillId="7" borderId="0" xfId="0" applyFont="1" applyFill="1"/>
    <xf numFmtId="0" fontId="6" fillId="8" borderId="3" xfId="0" applyFont="1" applyFill="1" applyBorder="1"/>
    <xf numFmtId="0" fontId="10" fillId="0" borderId="3" xfId="0" applyFont="1" applyBorder="1" applyAlignment="1">
      <alignment horizontal="center"/>
    </xf>
    <xf numFmtId="0" fontId="11" fillId="0" borderId="6" xfId="0" applyFont="1" applyBorder="1"/>
    <xf numFmtId="0" fontId="11" fillId="0" borderId="0" xfId="0" applyFont="1"/>
    <xf numFmtId="0" fontId="6" fillId="0" borderId="3" xfId="0" applyFont="1" applyBorder="1" applyAlignment="1">
      <alignment horizontal="center"/>
    </xf>
    <xf numFmtId="0" fontId="6" fillId="0" borderId="5" xfId="0" applyFont="1" applyBorder="1"/>
    <xf numFmtId="0" fontId="6" fillId="0" borderId="6" xfId="0" applyFont="1" applyBorder="1"/>
    <xf numFmtId="166" fontId="6" fillId="0" borderId="6" xfId="0" applyNumberFormat="1" applyFont="1" applyBorder="1"/>
    <xf numFmtId="0" fontId="6" fillId="0" borderId="7" xfId="0" applyFont="1" applyBorder="1"/>
    <xf numFmtId="6" fontId="6" fillId="5" borderId="0" xfId="0" applyNumberFormat="1" applyFont="1" applyFill="1"/>
    <xf numFmtId="166" fontId="13" fillId="0" borderId="0" xfId="0" applyNumberFormat="1" applyFont="1"/>
    <xf numFmtId="0" fontId="6" fillId="6" borderId="3" xfId="0" applyFont="1" applyFill="1" applyBorder="1" applyAlignment="1">
      <alignment horizontal="center"/>
    </xf>
    <xf numFmtId="0" fontId="6" fillId="2" borderId="3" xfId="0" applyFont="1" applyFill="1" applyBorder="1"/>
    <xf numFmtId="0" fontId="6" fillId="3" borderId="8" xfId="0" applyFont="1" applyFill="1" applyBorder="1"/>
    <xf numFmtId="167" fontId="6" fillId="3" borderId="10" xfId="0" applyNumberFormat="1" applyFont="1" applyFill="1" applyBorder="1"/>
    <xf numFmtId="0" fontId="6" fillId="3" borderId="10" xfId="0" applyFont="1" applyFill="1" applyBorder="1"/>
    <xf numFmtId="0" fontId="6" fillId="3" borderId="9" xfId="0" applyFont="1" applyFill="1" applyBorder="1"/>
    <xf numFmtId="44" fontId="6" fillId="0" borderId="3" xfId="0" applyNumberFormat="1" applyFont="1" applyBorder="1"/>
    <xf numFmtId="0" fontId="6" fillId="4" borderId="0" xfId="0" applyFont="1" applyFill="1"/>
    <xf numFmtId="1" fontId="6" fillId="5" borderId="12" xfId="0" applyNumberFormat="1" applyFont="1" applyFill="1" applyBorder="1"/>
    <xf numFmtId="0" fontId="6" fillId="0" borderId="10" xfId="0" applyFont="1" applyBorder="1"/>
    <xf numFmtId="0" fontId="6" fillId="0" borderId="9" xfId="0" applyFont="1" applyBorder="1"/>
    <xf numFmtId="0" fontId="6" fillId="5" borderId="12" xfId="0" applyFont="1" applyFill="1" applyBorder="1"/>
    <xf numFmtId="1" fontId="6" fillId="4" borderId="12" xfId="0" applyNumberFormat="1" applyFont="1" applyFill="1" applyBorder="1"/>
    <xf numFmtId="164" fontId="6" fillId="0" borderId="0" xfId="0" applyNumberFormat="1" applyFont="1"/>
    <xf numFmtId="44" fontId="7" fillId="2" borderId="3" xfId="2" applyFont="1" applyFill="1" applyBorder="1"/>
    <xf numFmtId="0" fontId="7" fillId="0" borderId="3" xfId="0" applyFont="1" applyBorder="1" applyAlignment="1">
      <alignment horizontal="center"/>
    </xf>
    <xf numFmtId="0" fontId="7" fillId="0" borderId="1" xfId="0" applyFont="1" applyBorder="1" applyAlignment="1">
      <alignment horizontal="left"/>
    </xf>
    <xf numFmtId="0" fontId="7" fillId="0" borderId="2" xfId="0" applyFont="1" applyBorder="1" applyAlignment="1">
      <alignment horizontal="left"/>
    </xf>
    <xf numFmtId="0" fontId="7" fillId="9" borderId="3" xfId="0" applyFont="1" applyFill="1" applyBorder="1"/>
    <xf numFmtId="0" fontId="6" fillId="9" borderId="3" xfId="0" applyFont="1" applyFill="1" applyBorder="1"/>
    <xf numFmtId="0" fontId="7" fillId="0" borderId="11" xfId="0" applyFont="1" applyBorder="1"/>
    <xf numFmtId="0" fontId="7" fillId="2" borderId="23" xfId="0" applyFont="1" applyFill="1" applyBorder="1"/>
    <xf numFmtId="0" fontId="7" fillId="2" borderId="24" xfId="0" applyFont="1" applyFill="1" applyBorder="1"/>
    <xf numFmtId="0" fontId="12" fillId="0" borderId="3" xfId="0" applyFont="1" applyBorder="1" applyAlignment="1">
      <alignment horizontal="left"/>
    </xf>
    <xf numFmtId="0" fontId="6" fillId="0" borderId="4" xfId="0" applyFont="1" applyBorder="1" applyAlignment="1">
      <alignment horizontal="left"/>
    </xf>
    <xf numFmtId="0" fontId="6" fillId="0" borderId="4" xfId="0" applyFont="1" applyBorder="1" applyAlignment="1">
      <alignment horizontal="center"/>
    </xf>
    <xf numFmtId="0" fontId="6" fillId="0" borderId="4" xfId="0" applyFont="1" applyBorder="1"/>
    <xf numFmtId="44" fontId="6" fillId="0" borderId="4" xfId="2" applyFont="1" applyBorder="1"/>
    <xf numFmtId="43" fontId="6" fillId="0" borderId="4" xfId="1" applyFont="1" applyBorder="1"/>
    <xf numFmtId="2" fontId="6" fillId="0" borderId="4" xfId="0" applyNumberFormat="1" applyFont="1" applyBorder="1" applyAlignment="1">
      <alignment horizontal="center"/>
    </xf>
    <xf numFmtId="2" fontId="6" fillId="0" borderId="4" xfId="0" applyNumberFormat="1" applyFont="1" applyBorder="1"/>
    <xf numFmtId="0" fontId="10" fillId="2" borderId="8" xfId="0" applyFont="1" applyFill="1" applyBorder="1"/>
    <xf numFmtId="0" fontId="10" fillId="2" borderId="10" xfId="0" applyFont="1" applyFill="1" applyBorder="1"/>
    <xf numFmtId="0" fontId="10" fillId="2" borderId="9" xfId="0" applyFont="1" applyFill="1" applyBorder="1" applyAlignment="1">
      <alignment horizontal="center"/>
    </xf>
    <xf numFmtId="44" fontId="7" fillId="10" borderId="3" xfId="0" applyNumberFormat="1" applyFont="1" applyFill="1" applyBorder="1"/>
    <xf numFmtId="0" fontId="7" fillId="2" borderId="1" xfId="0" applyFont="1" applyFill="1" applyBorder="1" applyAlignment="1">
      <alignment horizontal="center"/>
    </xf>
    <xf numFmtId="0" fontId="6" fillId="0" borderId="1" xfId="0" applyFont="1" applyBorder="1"/>
    <xf numFmtId="1" fontId="6" fillId="11" borderId="3" xfId="0" applyNumberFormat="1" applyFont="1" applyFill="1" applyBorder="1" applyAlignment="1">
      <alignment horizontal="center"/>
    </xf>
    <xf numFmtId="0" fontId="12" fillId="8" borderId="3" xfId="0" applyFont="1" applyFill="1" applyBorder="1"/>
    <xf numFmtId="0" fontId="12" fillId="7" borderId="3" xfId="0" applyFont="1" applyFill="1" applyBorder="1" applyAlignment="1">
      <alignment horizontal="left"/>
    </xf>
    <xf numFmtId="0" fontId="12" fillId="12" borderId="3" xfId="0" applyFont="1" applyFill="1" applyBorder="1" applyAlignment="1">
      <alignment horizontal="left"/>
    </xf>
    <xf numFmtId="0" fontId="6" fillId="13" borderId="3" xfId="0" applyFont="1" applyFill="1" applyBorder="1" applyAlignment="1">
      <alignment horizontal="left"/>
    </xf>
    <xf numFmtId="0" fontId="12" fillId="14" borderId="3" xfId="0" applyFont="1" applyFill="1" applyBorder="1" applyAlignment="1">
      <alignment horizontal="left"/>
    </xf>
    <xf numFmtId="0" fontId="6" fillId="14" borderId="3" xfId="0" applyFont="1" applyFill="1" applyBorder="1" applyAlignment="1">
      <alignment horizontal="left"/>
    </xf>
    <xf numFmtId="0" fontId="6" fillId="15" borderId="3" xfId="0" applyFont="1" applyFill="1" applyBorder="1" applyAlignment="1">
      <alignment horizontal="left"/>
    </xf>
    <xf numFmtId="0" fontId="6" fillId="17" borderId="3" xfId="0" applyFont="1" applyFill="1" applyBorder="1" applyAlignment="1">
      <alignment horizontal="left"/>
    </xf>
    <xf numFmtId="0" fontId="6" fillId="18" borderId="3" xfId="0" applyFont="1" applyFill="1" applyBorder="1" applyAlignment="1">
      <alignment horizontal="left"/>
    </xf>
    <xf numFmtId="0" fontId="12" fillId="18" borderId="3" xfId="0" applyFont="1" applyFill="1" applyBorder="1" applyAlignment="1">
      <alignment horizontal="left"/>
    </xf>
    <xf numFmtId="0" fontId="12" fillId="19" borderId="3" xfId="0" applyFont="1" applyFill="1" applyBorder="1" applyAlignment="1">
      <alignment horizontal="left"/>
    </xf>
    <xf numFmtId="0" fontId="12" fillId="20" borderId="3" xfId="0" applyFont="1" applyFill="1" applyBorder="1" applyAlignment="1">
      <alignment horizontal="left"/>
    </xf>
    <xf numFmtId="0" fontId="12" fillId="21" borderId="3" xfId="0" applyFont="1" applyFill="1" applyBorder="1" applyAlignment="1">
      <alignment horizontal="left"/>
    </xf>
    <xf numFmtId="0" fontId="12" fillId="22" borderId="3" xfId="0" applyFont="1" applyFill="1" applyBorder="1" applyAlignment="1">
      <alignment horizontal="left"/>
    </xf>
    <xf numFmtId="0" fontId="6" fillId="22" borderId="3" xfId="0" applyFont="1" applyFill="1" applyBorder="1" applyAlignment="1">
      <alignment horizontal="left"/>
    </xf>
    <xf numFmtId="0" fontId="12" fillId="23" borderId="3" xfId="0" applyFont="1" applyFill="1" applyBorder="1" applyAlignment="1">
      <alignment horizontal="left"/>
    </xf>
    <xf numFmtId="0" fontId="6" fillId="12" borderId="3" xfId="0" applyFont="1" applyFill="1" applyBorder="1" applyAlignment="1">
      <alignment horizontal="left"/>
    </xf>
    <xf numFmtId="0" fontId="10" fillId="0" borderId="0" xfId="0" applyFont="1" applyAlignment="1">
      <alignment vertical="center"/>
    </xf>
    <xf numFmtId="1" fontId="6" fillId="0" borderId="0" xfId="0" applyNumberFormat="1" applyFont="1"/>
    <xf numFmtId="0" fontId="6" fillId="0" borderId="2" xfId="0" applyFont="1" applyBorder="1"/>
    <xf numFmtId="0" fontId="12" fillId="11" borderId="3" xfId="0" applyFont="1" applyFill="1" applyBorder="1" applyAlignment="1">
      <alignment horizontal="left"/>
    </xf>
    <xf numFmtId="0" fontId="12" fillId="16" borderId="3" xfId="0" applyFont="1" applyFill="1" applyBorder="1" applyAlignment="1">
      <alignment horizontal="left"/>
    </xf>
    <xf numFmtId="0" fontId="6" fillId="5" borderId="3" xfId="0" applyFont="1" applyFill="1" applyBorder="1"/>
    <xf numFmtId="44" fontId="6" fillId="5" borderId="3" xfId="2" applyFont="1" applyFill="1" applyBorder="1"/>
    <xf numFmtId="0" fontId="7" fillId="7" borderId="0" xfId="0" applyFont="1" applyFill="1"/>
    <xf numFmtId="0" fontId="7" fillId="0" borderId="5" xfId="0" applyFont="1" applyBorder="1"/>
    <xf numFmtId="0" fontId="7" fillId="0" borderId="6" xfId="0" applyFont="1" applyBorder="1"/>
    <xf numFmtId="0" fontId="7" fillId="0" borderId="7" xfId="0" applyFont="1" applyBorder="1"/>
    <xf numFmtId="0" fontId="7" fillId="0" borderId="12" xfId="0" applyFont="1" applyBorder="1"/>
    <xf numFmtId="1" fontId="7" fillId="0" borderId="12" xfId="0" applyNumberFormat="1" applyFont="1" applyBorder="1"/>
    <xf numFmtId="0" fontId="7" fillId="4" borderId="0" xfId="0" applyFont="1" applyFill="1"/>
    <xf numFmtId="0" fontId="6" fillId="4" borderId="12" xfId="0" applyFont="1" applyFill="1" applyBorder="1"/>
    <xf numFmtId="166" fontId="6" fillId="5" borderId="0" xfId="0" applyNumberFormat="1" applyFont="1" applyFill="1"/>
    <xf numFmtId="0" fontId="6" fillId="5" borderId="11" xfId="0" applyFont="1" applyFill="1" applyBorder="1"/>
    <xf numFmtId="1" fontId="6" fillId="4" borderId="3" xfId="0" applyNumberFormat="1" applyFont="1" applyFill="1" applyBorder="1" applyAlignment="1">
      <alignment horizontal="center"/>
    </xf>
    <xf numFmtId="0" fontId="6" fillId="4" borderId="3" xfId="0" applyFont="1" applyFill="1" applyBorder="1" applyAlignment="1">
      <alignment horizontal="center"/>
    </xf>
    <xf numFmtId="44" fontId="6" fillId="4" borderId="3" xfId="2" applyFont="1" applyFill="1" applyBorder="1"/>
    <xf numFmtId="167" fontId="6" fillId="5" borderId="12" xfId="0" applyNumberFormat="1" applyFont="1" applyFill="1" applyBorder="1"/>
    <xf numFmtId="167" fontId="6" fillId="4" borderId="12" xfId="0" applyNumberFormat="1" applyFont="1" applyFill="1" applyBorder="1"/>
    <xf numFmtId="0" fontId="6" fillId="4" borderId="11" xfId="0" applyFont="1" applyFill="1" applyBorder="1"/>
    <xf numFmtId="0" fontId="6" fillId="15" borderId="26" xfId="0" applyFont="1" applyFill="1" applyBorder="1" applyAlignment="1">
      <alignment horizontal="left"/>
    </xf>
    <xf numFmtId="44" fontId="6" fillId="0" borderId="0" xfId="0" applyNumberFormat="1" applyFont="1"/>
    <xf numFmtId="9" fontId="7" fillId="11" borderId="4" xfId="0" applyNumberFormat="1" applyFont="1" applyFill="1" applyBorder="1" applyAlignment="1">
      <alignment horizontal="right"/>
    </xf>
    <xf numFmtId="9" fontId="6" fillId="4" borderId="3" xfId="0" applyNumberFormat="1" applyFont="1" applyFill="1" applyBorder="1"/>
    <xf numFmtId="167" fontId="6" fillId="8" borderId="3" xfId="0" applyNumberFormat="1" applyFont="1" applyFill="1" applyBorder="1"/>
    <xf numFmtId="1" fontId="6" fillId="11" borderId="3" xfId="0" applyNumberFormat="1" applyFont="1" applyFill="1" applyBorder="1"/>
    <xf numFmtId="0" fontId="17" fillId="0" borderId="28" xfId="0" applyFont="1" applyBorder="1" applyAlignment="1">
      <alignment horizontal="center" vertical="center"/>
    </xf>
    <xf numFmtId="0" fontId="17" fillId="0" borderId="20" xfId="0" applyFont="1" applyBorder="1" applyAlignment="1">
      <alignment horizontal="center" vertical="center"/>
    </xf>
    <xf numFmtId="0" fontId="17" fillId="0" borderId="29" xfId="0" applyFont="1" applyBorder="1" applyAlignment="1">
      <alignment horizontal="center" vertical="center"/>
    </xf>
    <xf numFmtId="0" fontId="17" fillId="0" borderId="20" xfId="0" applyFont="1" applyBorder="1" applyAlignment="1">
      <alignment vertical="center"/>
    </xf>
    <xf numFmtId="0" fontId="16" fillId="0" borderId="29" xfId="0" applyFont="1" applyBorder="1" applyAlignment="1">
      <alignment horizontal="center" vertical="center"/>
    </xf>
    <xf numFmtId="0" fontId="19" fillId="2" borderId="0" xfId="0" applyFont="1" applyFill="1"/>
    <xf numFmtId="0" fontId="19" fillId="0" borderId="0" xfId="0" applyFont="1"/>
    <xf numFmtId="0" fontId="21" fillId="2" borderId="0" xfId="0" applyFont="1" applyFill="1"/>
    <xf numFmtId="0" fontId="19" fillId="2" borderId="31" xfId="0" applyFont="1" applyFill="1" applyBorder="1"/>
    <xf numFmtId="0" fontId="19" fillId="24" borderId="11" xfId="0" applyFont="1" applyFill="1" applyBorder="1"/>
    <xf numFmtId="0" fontId="19" fillId="24" borderId="0" xfId="0" applyFont="1" applyFill="1"/>
    <xf numFmtId="0" fontId="19" fillId="0" borderId="0" xfId="0" applyFont="1" applyAlignment="1" applyProtection="1">
      <alignment horizontal="center" vertical="center"/>
      <protection locked="0"/>
    </xf>
    <xf numFmtId="0" fontId="19" fillId="24" borderId="0" xfId="0" applyFont="1" applyFill="1" applyAlignment="1">
      <alignment vertical="center"/>
    </xf>
    <xf numFmtId="0" fontId="19" fillId="0" borderId="11" xfId="0" applyFont="1" applyBorder="1" applyAlignment="1">
      <alignment horizontal="center" vertical="center"/>
    </xf>
    <xf numFmtId="0" fontId="19" fillId="0" borderId="0" xfId="0" applyFont="1" applyAlignment="1">
      <alignment vertical="center"/>
    </xf>
    <xf numFmtId="168" fontId="19" fillId="0" borderId="0" xfId="0" applyNumberFormat="1" applyFont="1" applyAlignment="1" applyProtection="1">
      <alignment horizontal="center" vertical="center"/>
      <protection locked="0"/>
    </xf>
    <xf numFmtId="0" fontId="23" fillId="0" borderId="0" xfId="0" applyFont="1" applyAlignment="1" applyProtection="1">
      <alignment horizontal="center" vertical="center"/>
      <protection locked="0"/>
    </xf>
    <xf numFmtId="0" fontId="24" fillId="0" borderId="0" xfId="0" applyFont="1"/>
    <xf numFmtId="0" fontId="19" fillId="0" borderId="0" xfId="0" applyFont="1" applyAlignment="1">
      <alignment horizontal="center" vertical="center"/>
    </xf>
    <xf numFmtId="0" fontId="22" fillId="24" borderId="11" xfId="0" applyFont="1" applyFill="1" applyBorder="1"/>
    <xf numFmtId="0" fontId="19" fillId="7" borderId="0" xfId="0" applyFont="1" applyFill="1"/>
    <xf numFmtId="0" fontId="19" fillId="7" borderId="0" xfId="0" applyFont="1" applyFill="1" applyAlignment="1">
      <alignment horizontal="center"/>
    </xf>
    <xf numFmtId="0" fontId="22" fillId="7" borderId="11" xfId="0" applyFont="1" applyFill="1" applyBorder="1"/>
    <xf numFmtId="0" fontId="19" fillId="0" borderId="0" xfId="0" applyFont="1" applyAlignment="1" applyProtection="1">
      <alignment horizontal="center"/>
      <protection locked="0"/>
    </xf>
    <xf numFmtId="0" fontId="22" fillId="24" borderId="0" xfId="0" applyFont="1" applyFill="1"/>
    <xf numFmtId="0" fontId="19" fillId="24" borderId="3" xfId="0" applyFont="1" applyFill="1" applyBorder="1" applyAlignment="1" applyProtection="1">
      <alignment horizontal="center"/>
      <protection locked="0"/>
    </xf>
    <xf numFmtId="0" fontId="19" fillId="0" borderId="11" xfId="0" applyFont="1" applyBorder="1" applyAlignment="1">
      <alignment horizontal="center"/>
    </xf>
    <xf numFmtId="0" fontId="22" fillId="0" borderId="0" xfId="0" applyFont="1"/>
    <xf numFmtId="0" fontId="22" fillId="24" borderId="3" xfId="0" applyFont="1" applyFill="1" applyBorder="1" applyAlignment="1" applyProtection="1">
      <alignment horizontal="right"/>
      <protection locked="0"/>
    </xf>
    <xf numFmtId="0" fontId="22" fillId="0" borderId="0" xfId="0" applyFont="1" applyAlignment="1">
      <alignment horizontal="right"/>
    </xf>
    <xf numFmtId="0" fontId="26" fillId="23" borderId="11" xfId="0" applyFont="1" applyFill="1" applyBorder="1"/>
    <xf numFmtId="0" fontId="22" fillId="23" borderId="0" xfId="0" applyFont="1" applyFill="1"/>
    <xf numFmtId="0" fontId="22" fillId="0" borderId="6" xfId="0" applyFont="1" applyBorder="1" applyProtection="1">
      <protection locked="0"/>
    </xf>
    <xf numFmtId="0" fontId="19" fillId="24" borderId="0" xfId="0" applyFont="1" applyFill="1" applyAlignment="1" applyProtection="1">
      <alignment horizontal="center"/>
      <protection locked="0"/>
    </xf>
    <xf numFmtId="0" fontId="19" fillId="24" borderId="1" xfId="0" applyFont="1" applyFill="1" applyBorder="1" applyAlignment="1" applyProtection="1">
      <alignment horizontal="left"/>
      <protection locked="0"/>
    </xf>
    <xf numFmtId="0" fontId="6" fillId="0" borderId="2" xfId="0" applyFont="1" applyBorder="1" applyAlignment="1" applyProtection="1">
      <alignment horizontal="center"/>
      <protection locked="0"/>
    </xf>
    <xf numFmtId="0" fontId="6" fillId="0" borderId="0" xfId="0" applyFont="1" applyProtection="1">
      <protection locked="0"/>
    </xf>
    <xf numFmtId="0" fontId="31" fillId="24" borderId="0" xfId="0" applyFont="1" applyFill="1"/>
    <xf numFmtId="0" fontId="0" fillId="0" borderId="3" xfId="0" applyBorder="1"/>
    <xf numFmtId="0" fontId="30" fillId="27" borderId="0" xfId="0" applyFont="1" applyFill="1"/>
    <xf numFmtId="0" fontId="32" fillId="0" borderId="0" xfId="0" applyFont="1"/>
    <xf numFmtId="0" fontId="32" fillId="0" borderId="33" xfId="0" applyFont="1" applyBorder="1"/>
    <xf numFmtId="0" fontId="22" fillId="24" borderId="0" xfId="0" applyFont="1" applyFill="1" applyProtection="1">
      <protection locked="0"/>
    </xf>
    <xf numFmtId="0" fontId="7" fillId="0" borderId="0" xfId="0" applyFont="1" applyAlignment="1">
      <alignment horizontal="right"/>
    </xf>
    <xf numFmtId="0" fontId="22" fillId="26" borderId="0" xfId="0" applyFont="1" applyFill="1"/>
    <xf numFmtId="0" fontId="34" fillId="28" borderId="1" xfId="0" applyFont="1" applyFill="1" applyBorder="1" applyProtection="1">
      <protection locked="0"/>
    </xf>
    <xf numFmtId="0" fontId="34" fillId="28" borderId="25" xfId="0" applyFont="1" applyFill="1" applyBorder="1" applyProtection="1">
      <protection locked="0"/>
    </xf>
    <xf numFmtId="0" fontId="34" fillId="28" borderId="2" xfId="0" applyFont="1" applyFill="1" applyBorder="1" applyProtection="1">
      <protection locked="0"/>
    </xf>
    <xf numFmtId="0" fontId="22" fillId="0" borderId="19" xfId="0" applyFont="1" applyBorder="1"/>
    <xf numFmtId="0" fontId="0" fillId="7" borderId="0" xfId="0" applyFill="1"/>
    <xf numFmtId="0" fontId="0" fillId="19" borderId="0" xfId="0" applyFill="1"/>
    <xf numFmtId="0" fontId="0" fillId="30" borderId="0" xfId="0" applyFill="1"/>
    <xf numFmtId="10" fontId="19" fillId="24" borderId="1" xfId="0" applyNumberFormat="1" applyFont="1" applyFill="1" applyBorder="1" applyAlignment="1">
      <alignment horizontal="center"/>
    </xf>
    <xf numFmtId="44" fontId="10" fillId="9" borderId="10" xfId="2" applyFont="1" applyFill="1" applyBorder="1"/>
    <xf numFmtId="0" fontId="11" fillId="9" borderId="30" xfId="0" applyFont="1" applyFill="1" applyBorder="1"/>
    <xf numFmtId="0" fontId="11" fillId="9" borderId="14" xfId="0" applyFont="1" applyFill="1" applyBorder="1"/>
    <xf numFmtId="6" fontId="6" fillId="0" borderId="0" xfId="0" applyNumberFormat="1" applyFont="1"/>
    <xf numFmtId="0" fontId="12" fillId="0" borderId="0" xfId="0" applyFont="1" applyAlignment="1">
      <alignment horizontal="left"/>
    </xf>
    <xf numFmtId="0" fontId="6" fillId="29" borderId="3" xfId="0" applyFont="1" applyFill="1" applyBorder="1"/>
    <xf numFmtId="0" fontId="6" fillId="29" borderId="0" xfId="0" applyFont="1" applyFill="1"/>
    <xf numFmtId="167" fontId="6" fillId="0" borderId="3" xfId="2" applyNumberFormat="1" applyFont="1" applyBorder="1"/>
    <xf numFmtId="0" fontId="6" fillId="23" borderId="3" xfId="0" applyFont="1" applyFill="1" applyBorder="1"/>
    <xf numFmtId="0" fontId="12" fillId="31" borderId="3" xfId="0" applyFont="1" applyFill="1" applyBorder="1" applyAlignment="1">
      <alignment horizontal="left"/>
    </xf>
    <xf numFmtId="0" fontId="12" fillId="5" borderId="3" xfId="0" applyFont="1" applyFill="1" applyBorder="1" applyAlignment="1">
      <alignment horizontal="left"/>
    </xf>
    <xf numFmtId="0" fontId="12" fillId="5" borderId="3" xfId="0" applyFont="1" applyFill="1" applyBorder="1"/>
    <xf numFmtId="0" fontId="12" fillId="32" borderId="3" xfId="0" applyFont="1" applyFill="1" applyBorder="1" applyAlignment="1">
      <alignment horizontal="left"/>
    </xf>
    <xf numFmtId="167" fontId="7" fillId="23" borderId="0" xfId="0" applyNumberFormat="1" applyFont="1" applyFill="1"/>
    <xf numFmtId="37" fontId="37" fillId="23" borderId="0" xfId="0" applyNumberFormat="1" applyFont="1" applyFill="1"/>
    <xf numFmtId="0" fontId="19" fillId="9" borderId="0" xfId="0" applyFont="1" applyFill="1"/>
    <xf numFmtId="0" fontId="0" fillId="0" borderId="30" xfId="0" applyBorder="1"/>
    <xf numFmtId="166" fontId="0" fillId="0" borderId="30" xfId="0" applyNumberFormat="1" applyBorder="1" applyAlignment="1">
      <alignment horizontal="center" vertical="center"/>
    </xf>
    <xf numFmtId="166" fontId="0" fillId="0" borderId="0" xfId="0" applyNumberFormat="1" applyAlignment="1">
      <alignment horizontal="center" vertical="center"/>
    </xf>
    <xf numFmtId="166" fontId="7" fillId="0" borderId="0" xfId="0" applyNumberFormat="1" applyFont="1" applyAlignment="1">
      <alignment horizontal="center" vertical="center"/>
    </xf>
    <xf numFmtId="0" fontId="12" fillId="4" borderId="3" xfId="0" applyFont="1" applyFill="1" applyBorder="1" applyAlignment="1">
      <alignment horizontal="left"/>
    </xf>
    <xf numFmtId="0" fontId="7" fillId="30" borderId="0" xfId="0" applyFont="1" applyFill="1"/>
    <xf numFmtId="167" fontId="40" fillId="0" borderId="0" xfId="0" applyNumberFormat="1" applyFont="1"/>
    <xf numFmtId="0" fontId="12" fillId="30" borderId="3" xfId="0" applyFont="1" applyFill="1" applyBorder="1" applyAlignment="1">
      <alignment horizontal="left"/>
    </xf>
    <xf numFmtId="0" fontId="10" fillId="16" borderId="3" xfId="0" applyFont="1" applyFill="1" applyBorder="1" applyAlignment="1">
      <alignment horizontal="center" vertical="center"/>
    </xf>
    <xf numFmtId="0" fontId="7" fillId="16" borderId="3" xfId="0" applyFont="1" applyFill="1" applyBorder="1" applyAlignment="1">
      <alignment horizontal="center" vertical="center"/>
    </xf>
    <xf numFmtId="10" fontId="7" fillId="0" borderId="3" xfId="0" applyNumberFormat="1" applyFont="1" applyBorder="1" applyAlignment="1">
      <alignment horizontal="center" vertical="center"/>
    </xf>
    <xf numFmtId="42" fontId="7" fillId="0" borderId="0" xfId="0" applyNumberFormat="1" applyFont="1" applyAlignment="1">
      <alignment horizontal="center" vertical="center"/>
    </xf>
    <xf numFmtId="10" fontId="7" fillId="0" borderId="0" xfId="0" applyNumberFormat="1" applyFont="1" applyAlignment="1">
      <alignment horizontal="center" vertical="center"/>
    </xf>
    <xf numFmtId="1" fontId="7" fillId="0" borderId="0" xfId="0" applyNumberFormat="1" applyFont="1" applyAlignment="1">
      <alignment horizontal="center" vertical="center"/>
    </xf>
    <xf numFmtId="0" fontId="6" fillId="16" borderId="3" xfId="0" applyFont="1" applyFill="1" applyBorder="1"/>
    <xf numFmtId="44" fontId="7" fillId="2" borderId="24" xfId="0" applyNumberFormat="1" applyFont="1" applyFill="1" applyBorder="1"/>
    <xf numFmtId="44" fontId="7" fillId="0" borderId="19" xfId="0" applyNumberFormat="1" applyFont="1" applyBorder="1"/>
    <xf numFmtId="1" fontId="6" fillId="0" borderId="3" xfId="0" applyNumberFormat="1" applyFont="1" applyBorder="1"/>
    <xf numFmtId="1" fontId="7" fillId="16" borderId="3" xfId="0" applyNumberFormat="1" applyFont="1" applyFill="1" applyBorder="1" applyAlignment="1">
      <alignment horizontal="center" vertical="center"/>
    </xf>
    <xf numFmtId="0" fontId="6" fillId="11" borderId="3" xfId="0" applyFont="1" applyFill="1" applyBorder="1" applyAlignment="1">
      <alignment horizontal="center"/>
    </xf>
    <xf numFmtId="37" fontId="6" fillId="4" borderId="12" xfId="0" applyNumberFormat="1" applyFont="1" applyFill="1" applyBorder="1"/>
    <xf numFmtId="3" fontId="6" fillId="4" borderId="12" xfId="0" applyNumberFormat="1" applyFont="1" applyFill="1" applyBorder="1"/>
    <xf numFmtId="167" fontId="6" fillId="0" borderId="3" xfId="0" applyNumberFormat="1" applyFont="1" applyBorder="1"/>
    <xf numFmtId="0" fontId="0" fillId="0" borderId="0" xfId="0" applyAlignment="1">
      <alignment vertical="top"/>
    </xf>
    <xf numFmtId="0" fontId="47" fillId="0" borderId="30" xfId="0" applyFont="1" applyBorder="1" applyAlignment="1">
      <alignment vertical="top" wrapText="1"/>
    </xf>
    <xf numFmtId="0" fontId="47" fillId="0" borderId="15" xfId="0" applyFont="1" applyBorder="1" applyAlignment="1">
      <alignment vertical="top" wrapText="1"/>
    </xf>
    <xf numFmtId="0" fontId="47" fillId="7" borderId="15" xfId="0" applyFont="1" applyFill="1" applyBorder="1" applyAlignment="1">
      <alignment vertical="top" wrapText="1"/>
    </xf>
    <xf numFmtId="0" fontId="16" fillId="0" borderId="30" xfId="0" applyFont="1" applyBorder="1" applyAlignment="1">
      <alignment vertical="top" wrapText="1"/>
    </xf>
    <xf numFmtId="0" fontId="44" fillId="0" borderId="30" xfId="0" applyFont="1" applyBorder="1" applyAlignment="1">
      <alignment vertical="top" wrapText="1"/>
    </xf>
    <xf numFmtId="0" fontId="48" fillId="32" borderId="28" xfId="0" applyFont="1" applyFill="1" applyBorder="1" applyAlignment="1">
      <alignment wrapText="1"/>
    </xf>
    <xf numFmtId="0" fontId="48" fillId="32" borderId="20" xfId="0" applyFont="1" applyFill="1" applyBorder="1" applyAlignment="1">
      <alignment vertical="top" wrapText="1"/>
    </xf>
    <xf numFmtId="0" fontId="48" fillId="32" borderId="20" xfId="0" applyFont="1" applyFill="1" applyBorder="1" applyAlignment="1">
      <alignment horizontal="center" vertical="top" wrapText="1"/>
    </xf>
    <xf numFmtId="165" fontId="48" fillId="32" borderId="20" xfId="0" applyNumberFormat="1" applyFont="1" applyFill="1" applyBorder="1" applyAlignment="1">
      <alignment horizontal="right" vertical="top" wrapText="1"/>
    </xf>
    <xf numFmtId="165" fontId="12" fillId="32" borderId="41" xfId="0" applyNumberFormat="1" applyFont="1" applyFill="1" applyBorder="1" applyAlignment="1">
      <alignment horizontal="right"/>
    </xf>
    <xf numFmtId="0" fontId="0" fillId="32" borderId="30" xfId="0" applyFill="1" applyBorder="1"/>
    <xf numFmtId="0" fontId="48" fillId="32" borderId="42" xfId="0" applyFont="1" applyFill="1" applyBorder="1" applyAlignment="1">
      <alignment vertical="top" wrapText="1"/>
    </xf>
    <xf numFmtId="49" fontId="48" fillId="32" borderId="42" xfId="0" applyNumberFormat="1" applyFont="1" applyFill="1" applyBorder="1" applyAlignment="1">
      <alignment horizontal="center" vertical="top" wrapText="1"/>
    </xf>
    <xf numFmtId="165" fontId="48" fillId="32" borderId="42" xfId="0" applyNumberFormat="1" applyFont="1" applyFill="1" applyBorder="1" applyAlignment="1">
      <alignment vertical="top" wrapText="1"/>
    </xf>
    <xf numFmtId="0" fontId="0" fillId="32" borderId="41" xfId="0" applyFill="1" applyBorder="1"/>
    <xf numFmtId="0" fontId="48" fillId="0" borderId="43" xfId="0" applyFont="1" applyBorder="1" applyAlignment="1">
      <alignment vertical="top" wrapText="1"/>
    </xf>
    <xf numFmtId="49" fontId="48" fillId="0" borderId="43" xfId="0" applyNumberFormat="1" applyFont="1" applyBorder="1" applyAlignment="1">
      <alignment horizontal="center" vertical="top" wrapText="1"/>
    </xf>
    <xf numFmtId="1" fontId="48" fillId="7" borderId="43" xfId="0" applyNumberFormat="1" applyFont="1" applyFill="1" applyBorder="1" applyAlignment="1">
      <alignment horizontal="center" vertical="center" wrapText="1"/>
    </xf>
    <xf numFmtId="165" fontId="48" fillId="0" borderId="43" xfId="0" applyNumberFormat="1" applyFont="1" applyBorder="1" applyAlignment="1">
      <alignment wrapText="1"/>
    </xf>
    <xf numFmtId="165" fontId="12" fillId="0" borderId="43" xfId="0" applyNumberFormat="1" applyFont="1" applyBorder="1" applyAlignment="1">
      <alignment horizontal="right"/>
    </xf>
    <xf numFmtId="9" fontId="0" fillId="0" borderId="43" xfId="0" applyNumberFormat="1" applyBorder="1"/>
    <xf numFmtId="49" fontId="48" fillId="32" borderId="20" xfId="0" applyNumberFormat="1" applyFont="1" applyFill="1" applyBorder="1" applyAlignment="1">
      <alignment horizontal="center" vertical="top" wrapText="1"/>
    </xf>
    <xf numFmtId="165" fontId="12" fillId="32" borderId="30" xfId="0" applyNumberFormat="1" applyFont="1" applyFill="1" applyBorder="1" applyAlignment="1">
      <alignment horizontal="right"/>
    </xf>
    <xf numFmtId="0" fontId="48" fillId="0" borderId="28" xfId="0" applyFont="1" applyBorder="1" applyAlignment="1">
      <alignment wrapText="1"/>
    </xf>
    <xf numFmtId="0" fontId="48" fillId="0" borderId="20" xfId="0" applyFont="1" applyBorder="1" applyAlignment="1">
      <alignment vertical="top" wrapText="1"/>
    </xf>
    <xf numFmtId="49" fontId="48" fillId="0" borderId="20" xfId="0" applyNumberFormat="1" applyFont="1" applyBorder="1" applyAlignment="1">
      <alignment horizontal="center" vertical="top" wrapText="1"/>
    </xf>
    <xf numFmtId="1" fontId="48" fillId="7" borderId="20" xfId="0" applyNumberFormat="1" applyFont="1" applyFill="1" applyBorder="1" applyAlignment="1">
      <alignment horizontal="center" vertical="center" wrapText="1"/>
    </xf>
    <xf numFmtId="165" fontId="48" fillId="0" borderId="20" xfId="0" applyNumberFormat="1" applyFont="1" applyBorder="1" applyAlignment="1">
      <alignment horizontal="right" vertical="top" wrapText="1"/>
    </xf>
    <xf numFmtId="165" fontId="6" fillId="0" borderId="30" xfId="0" applyNumberFormat="1" applyFont="1" applyBorder="1"/>
    <xf numFmtId="9" fontId="49" fillId="0" borderId="30" xfId="0" applyNumberFormat="1" applyFont="1" applyBorder="1"/>
    <xf numFmtId="165" fontId="12" fillId="0" borderId="30" xfId="0" applyNumberFormat="1" applyFont="1" applyBorder="1"/>
    <xf numFmtId="1" fontId="0" fillId="0" borderId="0" xfId="0" applyNumberFormat="1"/>
    <xf numFmtId="0" fontId="0" fillId="0" borderId="0" xfId="0" applyAlignment="1">
      <alignment vertical="center"/>
    </xf>
    <xf numFmtId="165" fontId="48" fillId="0" borderId="20" xfId="0" applyNumberFormat="1" applyFont="1" applyBorder="1" applyAlignment="1">
      <alignment horizontal="right" wrapText="1"/>
    </xf>
    <xf numFmtId="0" fontId="48" fillId="0" borderId="0" xfId="0" applyFont="1"/>
    <xf numFmtId="0" fontId="47" fillId="0" borderId="44" xfId="0" applyFont="1" applyBorder="1"/>
    <xf numFmtId="0" fontId="0" fillId="0" borderId="45" xfId="0" applyBorder="1"/>
    <xf numFmtId="0" fontId="0" fillId="0" borderId="46" xfId="0" applyBorder="1"/>
    <xf numFmtId="0" fontId="44" fillId="0" borderId="48" xfId="0" applyFont="1" applyBorder="1" applyAlignment="1">
      <alignment wrapText="1"/>
    </xf>
    <xf numFmtId="0" fontId="0" fillId="10" borderId="50" xfId="0" applyFill="1" applyBorder="1"/>
    <xf numFmtId="10" fontId="0" fillId="10" borderId="3" xfId="0" applyNumberFormat="1" applyFill="1" applyBorder="1"/>
    <xf numFmtId="0" fontId="44" fillId="0" borderId="3" xfId="0" applyFont="1" applyBorder="1"/>
    <xf numFmtId="0" fontId="0" fillId="10" borderId="51" xfId="0" applyFill="1" applyBorder="1"/>
    <xf numFmtId="10" fontId="0" fillId="10" borderId="48" xfId="0" applyNumberFormat="1" applyFill="1" applyBorder="1"/>
    <xf numFmtId="0" fontId="0" fillId="10" borderId="47" xfId="0" applyFill="1" applyBorder="1"/>
    <xf numFmtId="1" fontId="0" fillId="10" borderId="3" xfId="0" applyNumberFormat="1" applyFill="1" applyBorder="1"/>
    <xf numFmtId="0" fontId="0" fillId="10" borderId="53" xfId="0" applyFill="1" applyBorder="1" applyAlignment="1">
      <alignment wrapText="1"/>
    </xf>
    <xf numFmtId="1" fontId="0" fillId="10" borderId="54" xfId="0" applyNumberFormat="1" applyFill="1" applyBorder="1" applyAlignment="1">
      <alignment wrapText="1"/>
    </xf>
    <xf numFmtId="0" fontId="0" fillId="0" borderId="0" xfId="0" applyAlignment="1">
      <alignment wrapText="1"/>
    </xf>
    <xf numFmtId="0" fontId="54" fillId="33" borderId="0" xfId="0" applyFont="1" applyFill="1"/>
    <xf numFmtId="0" fontId="0" fillId="33" borderId="0" xfId="0" applyFill="1"/>
    <xf numFmtId="0" fontId="44" fillId="0" borderId="0" xfId="0" applyFont="1"/>
    <xf numFmtId="165" fontId="0" fillId="0" borderId="3" xfId="0" applyNumberFormat="1" applyBorder="1"/>
    <xf numFmtId="165" fontId="56" fillId="0" borderId="3" xfId="0" applyNumberFormat="1" applyFont="1" applyBorder="1"/>
    <xf numFmtId="165" fontId="49" fillId="0" borderId="3" xfId="0" applyNumberFormat="1" applyFont="1" applyBorder="1"/>
    <xf numFmtId="0" fontId="17" fillId="0" borderId="13" xfId="0" applyFont="1" applyBorder="1" applyAlignment="1">
      <alignment horizontal="center" vertical="center"/>
    </xf>
    <xf numFmtId="0" fontId="17" fillId="0" borderId="30" xfId="0" applyFont="1" applyBorder="1" applyAlignment="1">
      <alignment vertical="center" wrapText="1"/>
    </xf>
    <xf numFmtId="9" fontId="7" fillId="4" borderId="12" xfId="0" applyNumberFormat="1" applyFont="1" applyFill="1" applyBorder="1" applyAlignment="1">
      <alignment horizontal="right" vertical="center"/>
    </xf>
    <xf numFmtId="0" fontId="12" fillId="31" borderId="4" xfId="0" applyFont="1" applyFill="1" applyBorder="1" applyAlignment="1">
      <alignment horizontal="left"/>
    </xf>
    <xf numFmtId="0" fontId="12" fillId="11" borderId="3" xfId="0" applyFont="1" applyFill="1" applyBorder="1"/>
    <xf numFmtId="0" fontId="6" fillId="11" borderId="3" xfId="0" applyFont="1" applyFill="1" applyBorder="1" applyAlignment="1">
      <alignment horizontal="left"/>
    </xf>
    <xf numFmtId="167" fontId="6" fillId="0" borderId="0" xfId="0" applyNumberFormat="1" applyFont="1"/>
    <xf numFmtId="0" fontId="6" fillId="33" borderId="3" xfId="0" applyFont="1" applyFill="1" applyBorder="1"/>
    <xf numFmtId="0" fontId="12" fillId="33" borderId="3" xfId="0" applyFont="1" applyFill="1" applyBorder="1"/>
    <xf numFmtId="0" fontId="41" fillId="0" borderId="0" xfId="0" applyFont="1" applyAlignment="1">
      <alignment horizontal="center"/>
    </xf>
    <xf numFmtId="0" fontId="7" fillId="0" borderId="0" xfId="0" applyFont="1" applyAlignment="1">
      <alignment horizontal="center" vertical="center"/>
    </xf>
    <xf numFmtId="0" fontId="7" fillId="16" borderId="3" xfId="0" applyFont="1" applyFill="1" applyBorder="1" applyAlignment="1">
      <alignment horizontal="center"/>
    </xf>
    <xf numFmtId="0" fontId="10" fillId="2" borderId="10" xfId="0" applyFont="1" applyFill="1" applyBorder="1" applyAlignment="1">
      <alignment horizontal="center"/>
    </xf>
    <xf numFmtId="166" fontId="6" fillId="4" borderId="0" xfId="0" applyNumberFormat="1" applyFont="1" applyFill="1"/>
    <xf numFmtId="0" fontId="57" fillId="0" borderId="3" xfId="0" applyFont="1" applyBorder="1"/>
    <xf numFmtId="0" fontId="10" fillId="2" borderId="2" xfId="0" applyFont="1" applyFill="1" applyBorder="1" applyAlignment="1">
      <alignment horizontal="center"/>
    </xf>
    <xf numFmtId="0" fontId="6" fillId="4" borderId="10" xfId="0" applyFont="1" applyFill="1" applyBorder="1"/>
    <xf numFmtId="0" fontId="7" fillId="4" borderId="8" xfId="0" applyFont="1" applyFill="1" applyBorder="1"/>
    <xf numFmtId="0" fontId="6" fillId="8" borderId="16" xfId="0" applyFont="1" applyFill="1" applyBorder="1"/>
    <xf numFmtId="0" fontId="6" fillId="8" borderId="0" xfId="0" applyFont="1" applyFill="1"/>
    <xf numFmtId="0" fontId="6" fillId="8" borderId="17" xfId="0" applyFont="1" applyFill="1" applyBorder="1"/>
    <xf numFmtId="0" fontId="6" fillId="16" borderId="3" xfId="0" applyFont="1" applyFill="1" applyBorder="1" applyAlignment="1">
      <alignment horizontal="left"/>
    </xf>
    <xf numFmtId="0" fontId="12" fillId="13" borderId="3" xfId="0" applyFont="1" applyFill="1" applyBorder="1" applyAlignment="1">
      <alignment horizontal="left"/>
    </xf>
    <xf numFmtId="0" fontId="12" fillId="28" borderId="3" xfId="0" applyFont="1" applyFill="1" applyBorder="1" applyAlignment="1">
      <alignment horizontal="left"/>
    </xf>
    <xf numFmtId="0" fontId="6" fillId="0" borderId="1" xfId="0" applyFont="1" applyBorder="1" applyAlignment="1">
      <alignment horizontal="left"/>
    </xf>
    <xf numFmtId="0" fontId="6" fillId="0" borderId="2" xfId="0" applyFont="1" applyBorder="1" applyAlignment="1">
      <alignment horizontal="left"/>
    </xf>
    <xf numFmtId="0" fontId="7" fillId="0" borderId="1" xfId="0" applyFont="1" applyBorder="1" applyAlignment="1">
      <alignment horizontal="center"/>
    </xf>
    <xf numFmtId="0" fontId="10" fillId="2" borderId="1" xfId="0" applyFont="1" applyFill="1" applyBorder="1" applyAlignment="1">
      <alignment horizontal="center"/>
    </xf>
    <xf numFmtId="0" fontId="10" fillId="2" borderId="25" xfId="0" applyFont="1" applyFill="1" applyBorder="1" applyAlignment="1">
      <alignment horizontal="center"/>
    </xf>
    <xf numFmtId="0" fontId="9" fillId="2" borderId="3" xfId="0" applyFont="1" applyFill="1" applyBorder="1" applyAlignment="1">
      <alignment horizontal="center"/>
    </xf>
    <xf numFmtId="0" fontId="7" fillId="0" borderId="0" xfId="0" applyFont="1" applyAlignment="1">
      <alignment horizontal="center"/>
    </xf>
    <xf numFmtId="0" fontId="22" fillId="24" borderId="3" xfId="0" applyFont="1" applyFill="1" applyBorder="1"/>
    <xf numFmtId="8" fontId="19" fillId="24" borderId="25" xfId="0" applyNumberFormat="1" applyFont="1" applyFill="1" applyBorder="1" applyAlignment="1">
      <alignment horizontal="center"/>
    </xf>
    <xf numFmtId="0" fontId="34" fillId="18" borderId="1" xfId="0" applyFont="1" applyFill="1" applyBorder="1" applyAlignment="1" applyProtection="1">
      <alignment horizontal="left"/>
      <protection locked="0"/>
    </xf>
    <xf numFmtId="0" fontId="34" fillId="18" borderId="25" xfId="0" applyFont="1" applyFill="1" applyBorder="1" applyAlignment="1" applyProtection="1">
      <alignment horizontal="left"/>
      <protection locked="0"/>
    </xf>
    <xf numFmtId="0" fontId="34" fillId="18" borderId="2" xfId="0" applyFont="1" applyFill="1" applyBorder="1" applyAlignment="1" applyProtection="1">
      <alignment horizontal="left"/>
      <protection locked="0"/>
    </xf>
    <xf numFmtId="0" fontId="34" fillId="28" borderId="1" xfId="0" applyFont="1" applyFill="1" applyBorder="1" applyAlignment="1" applyProtection="1">
      <alignment horizontal="left"/>
      <protection locked="0"/>
    </xf>
    <xf numFmtId="0" fontId="34" fillId="28" borderId="25" xfId="0" applyFont="1" applyFill="1" applyBorder="1" applyAlignment="1" applyProtection="1">
      <alignment horizontal="left"/>
      <protection locked="0"/>
    </xf>
    <xf numFmtId="0" fontId="34" fillId="28" borderId="2" xfId="0" applyFont="1" applyFill="1" applyBorder="1" applyAlignment="1" applyProtection="1">
      <alignment horizontal="left"/>
      <protection locked="0"/>
    </xf>
    <xf numFmtId="0" fontId="19" fillId="24" borderId="1" xfId="0" applyFont="1" applyFill="1" applyBorder="1" applyAlignment="1" applyProtection="1">
      <alignment horizontal="center"/>
      <protection locked="0"/>
    </xf>
    <xf numFmtId="0" fontId="19" fillId="24" borderId="25" xfId="0" applyFont="1" applyFill="1" applyBorder="1" applyAlignment="1" applyProtection="1">
      <alignment horizontal="center"/>
      <protection locked="0"/>
    </xf>
    <xf numFmtId="0" fontId="30" fillId="27" borderId="11" xfId="0" applyFont="1" applyFill="1" applyBorder="1"/>
    <xf numFmtId="0" fontId="22" fillId="24" borderId="0" xfId="0" applyFont="1" applyFill="1" applyAlignment="1">
      <alignment horizontal="right"/>
    </xf>
    <xf numFmtId="0" fontId="22" fillId="24" borderId="0" xfId="0" applyFont="1" applyFill="1" applyAlignment="1">
      <alignment horizontal="center"/>
    </xf>
    <xf numFmtId="0" fontId="19" fillId="24" borderId="0" xfId="0" applyFont="1" applyFill="1" applyAlignment="1">
      <alignment horizontal="center"/>
    </xf>
    <xf numFmtId="0" fontId="19" fillId="24" borderId="1" xfId="0" applyFont="1" applyFill="1" applyBorder="1" applyAlignment="1">
      <alignment horizontal="center"/>
    </xf>
    <xf numFmtId="0" fontId="22" fillId="24" borderId="11" xfId="0" applyFont="1" applyFill="1" applyBorder="1" applyAlignment="1">
      <alignment vertical="center"/>
    </xf>
    <xf numFmtId="0" fontId="22" fillId="24" borderId="0" xfId="0" applyFont="1" applyFill="1" applyAlignment="1">
      <alignment vertical="center"/>
    </xf>
    <xf numFmtId="166" fontId="7" fillId="0" borderId="0" xfId="0" applyNumberFormat="1" applyFont="1"/>
    <xf numFmtId="0" fontId="6" fillId="34" borderId="0" xfId="0" applyFont="1" applyFill="1" applyAlignment="1">
      <alignment vertical="center" wrapText="1"/>
    </xf>
    <xf numFmtId="0" fontId="6" fillId="5" borderId="3" xfId="0" applyFont="1" applyFill="1" applyBorder="1" applyAlignment="1">
      <alignment horizontal="center"/>
    </xf>
    <xf numFmtId="0" fontId="11" fillId="5" borderId="14" xfId="0" applyFont="1" applyFill="1" applyBorder="1" applyAlignment="1">
      <alignment horizontal="center"/>
    </xf>
    <xf numFmtId="10" fontId="6" fillId="4" borderId="3" xfId="0" applyNumberFormat="1" applyFont="1" applyFill="1" applyBorder="1"/>
    <xf numFmtId="0" fontId="12" fillId="35" borderId="3" xfId="0" applyFont="1" applyFill="1" applyBorder="1" applyAlignment="1">
      <alignment horizontal="left"/>
    </xf>
    <xf numFmtId="0" fontId="58" fillId="0" borderId="0" xfId="11"/>
    <xf numFmtId="44" fontId="0" fillId="25" borderId="0" xfId="0" applyNumberFormat="1" applyFill="1"/>
    <xf numFmtId="0" fontId="0" fillId="5" borderId="3" xfId="0" applyFill="1" applyBorder="1"/>
    <xf numFmtId="0" fontId="11" fillId="2" borderId="14" xfId="0" applyFont="1" applyFill="1" applyBorder="1"/>
    <xf numFmtId="0" fontId="60" fillId="0" borderId="3" xfId="0" applyFont="1" applyBorder="1"/>
    <xf numFmtId="0" fontId="6" fillId="22" borderId="3" xfId="0" applyFont="1" applyFill="1" applyBorder="1" applyAlignment="1">
      <alignment horizontal="center"/>
    </xf>
    <xf numFmtId="0" fontId="6" fillId="0" borderId="26" xfId="0" applyFont="1" applyBorder="1"/>
    <xf numFmtId="0" fontId="12" fillId="0" borderId="0" xfId="0" applyFont="1"/>
    <xf numFmtId="0" fontId="6" fillId="0" borderId="0" xfId="0" applyFont="1" applyAlignment="1">
      <alignment horizontal="left"/>
    </xf>
    <xf numFmtId="0" fontId="12" fillId="0" borderId="26" xfId="0" applyFont="1" applyBorder="1" applyAlignment="1">
      <alignment horizontal="left"/>
    </xf>
    <xf numFmtId="0" fontId="7" fillId="0" borderId="22" xfId="0" applyFont="1" applyBorder="1"/>
    <xf numFmtId="0" fontId="7" fillId="0" borderId="19" xfId="0" applyFont="1" applyBorder="1" applyAlignment="1">
      <alignment horizontal="left"/>
    </xf>
    <xf numFmtId="0" fontId="7" fillId="0" borderId="19" xfId="0" applyFont="1" applyBorder="1"/>
    <xf numFmtId="0" fontId="7" fillId="0" borderId="0" xfId="0" applyFont="1" applyAlignment="1">
      <alignment wrapText="1"/>
    </xf>
    <xf numFmtId="0" fontId="0" fillId="0" borderId="10" xfId="0" applyBorder="1"/>
    <xf numFmtId="44" fontId="0" fillId="0" borderId="0" xfId="0" applyNumberFormat="1"/>
    <xf numFmtId="0" fontId="12" fillId="0" borderId="4" xfId="0" applyFont="1" applyBorder="1" applyAlignment="1">
      <alignment horizontal="left"/>
    </xf>
    <xf numFmtId="44" fontId="61" fillId="19" borderId="58" xfId="2" applyFont="1" applyFill="1" applyBorder="1"/>
    <xf numFmtId="0" fontId="9" fillId="19" borderId="59" xfId="0" applyFont="1" applyFill="1" applyBorder="1"/>
    <xf numFmtId="8" fontId="12" fillId="19" borderId="18" xfId="2" applyNumberFormat="1" applyFont="1" applyFill="1" applyBorder="1"/>
    <xf numFmtId="8" fontId="0" fillId="19" borderId="20" xfId="0" applyNumberFormat="1" applyFill="1" applyBorder="1"/>
    <xf numFmtId="44" fontId="61" fillId="35" borderId="58" xfId="2" applyFont="1" applyFill="1" applyBorder="1"/>
    <xf numFmtId="0" fontId="9" fillId="35" borderId="59" xfId="0" applyFont="1" applyFill="1" applyBorder="1"/>
    <xf numFmtId="8" fontId="12" fillId="35" borderId="16" xfId="2" applyNumberFormat="1" applyFont="1" applyFill="1" applyBorder="1"/>
    <xf numFmtId="8" fontId="0" fillId="35" borderId="17" xfId="0" applyNumberFormat="1" applyFill="1" applyBorder="1"/>
    <xf numFmtId="44" fontId="12" fillId="35" borderId="16" xfId="2" applyFont="1" applyFill="1" applyBorder="1"/>
    <xf numFmtId="0" fontId="0" fillId="35" borderId="17" xfId="0" applyFill="1" applyBorder="1"/>
    <xf numFmtId="8" fontId="12" fillId="35" borderId="18" xfId="2" applyNumberFormat="1" applyFont="1" applyFill="1" applyBorder="1"/>
    <xf numFmtId="8" fontId="0" fillId="35" borderId="20" xfId="0" applyNumberFormat="1" applyFill="1" applyBorder="1"/>
    <xf numFmtId="0" fontId="42" fillId="0" borderId="0" xfId="0" applyFont="1"/>
    <xf numFmtId="0" fontId="14" fillId="0" borderId="0" xfId="0" applyFont="1" applyAlignment="1">
      <alignment horizontal="left"/>
    </xf>
    <xf numFmtId="166" fontId="0" fillId="0" borderId="0" xfId="0" applyNumberFormat="1"/>
    <xf numFmtId="0" fontId="62" fillId="0" borderId="0" xfId="0" applyFont="1"/>
    <xf numFmtId="0" fontId="59" fillId="0" borderId="61" xfId="7" applyFont="1" applyBorder="1" applyAlignment="1">
      <alignment vertical="center"/>
    </xf>
    <xf numFmtId="0" fontId="0" fillId="0" borderId="3" xfId="0" applyBorder="1" applyAlignment="1">
      <alignment horizontal="left"/>
    </xf>
    <xf numFmtId="44" fontId="11" fillId="0" borderId="0" xfId="0" applyNumberFormat="1" applyFont="1" applyAlignment="1">
      <alignment horizontal="center"/>
    </xf>
    <xf numFmtId="0" fontId="11" fillId="0" borderId="0" xfId="0" applyFont="1" applyAlignment="1">
      <alignment horizontal="center"/>
    </xf>
    <xf numFmtId="0" fontId="12" fillId="0" borderId="4" xfId="0" applyFont="1" applyBorder="1"/>
    <xf numFmtId="0" fontId="12" fillId="30" borderId="0" xfId="0" applyFont="1" applyFill="1"/>
    <xf numFmtId="0" fontId="12" fillId="30" borderId="0" xfId="0" applyFont="1" applyFill="1" applyAlignment="1">
      <alignment horizontal="left"/>
    </xf>
    <xf numFmtId="0" fontId="6" fillId="30" borderId="0" xfId="0" applyFont="1" applyFill="1"/>
    <xf numFmtId="0" fontId="0" fillId="0" borderId="11" xfId="0" applyBorder="1"/>
    <xf numFmtId="8" fontId="0" fillId="0" borderId="0" xfId="0" applyNumberFormat="1"/>
    <xf numFmtId="0" fontId="10" fillId="0" borderId="0" xfId="0" applyFont="1" applyAlignment="1">
      <alignment horizontal="center" vertical="center"/>
    </xf>
    <xf numFmtId="14" fontId="0" fillId="0" borderId="0" xfId="0" applyNumberFormat="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wrapText="1"/>
    </xf>
    <xf numFmtId="44" fontId="6" fillId="0" borderId="3" xfId="2" applyBorder="1"/>
    <xf numFmtId="9" fontId="6" fillId="5" borderId="0" xfId="0" applyNumberFormat="1" applyFont="1" applyFill="1"/>
    <xf numFmtId="3" fontId="6" fillId="3" borderId="10" xfId="0" applyNumberFormat="1" applyFont="1" applyFill="1" applyBorder="1"/>
    <xf numFmtId="44" fontId="6" fillId="4" borderId="3" xfId="2" applyFill="1" applyBorder="1"/>
    <xf numFmtId="44" fontId="7" fillId="0" borderId="22" xfId="2" applyFont="1" applyFill="1" applyBorder="1" applyAlignment="1">
      <alignment wrapText="1"/>
    </xf>
    <xf numFmtId="44" fontId="7" fillId="0" borderId="22" xfId="2" applyFont="1" applyFill="1" applyBorder="1"/>
    <xf numFmtId="44" fontId="7" fillId="0" borderId="0" xfId="2" applyFont="1" applyFill="1" applyBorder="1"/>
    <xf numFmtId="44" fontId="12" fillId="0" borderId="4" xfId="2" applyFont="1" applyFill="1" applyBorder="1"/>
    <xf numFmtId="39" fontId="12" fillId="0" borderId="0" xfId="2" applyNumberFormat="1" applyFont="1" applyFill="1" applyBorder="1"/>
    <xf numFmtId="44" fontId="12" fillId="0" borderId="0" xfId="2" applyFont="1" applyFill="1" applyBorder="1"/>
    <xf numFmtId="44" fontId="12" fillId="0" borderId="3" xfId="2" applyFont="1" applyFill="1" applyBorder="1"/>
    <xf numFmtId="8" fontId="12" fillId="0" borderId="4" xfId="2" applyNumberFormat="1" applyFont="1" applyFill="1" applyBorder="1"/>
    <xf numFmtId="44" fontId="12" fillId="25" borderId="0" xfId="2" applyFont="1" applyFill="1" applyBorder="1"/>
    <xf numFmtId="39" fontId="12" fillId="18" borderId="0" xfId="2" applyNumberFormat="1" applyFont="1" applyFill="1" applyBorder="1"/>
    <xf numFmtId="39" fontId="12" fillId="32" borderId="0" xfId="2" applyNumberFormat="1" applyFont="1" applyFill="1" applyBorder="1"/>
    <xf numFmtId="39" fontId="12" fillId="5" borderId="0" xfId="2" applyNumberFormat="1" applyFont="1" applyFill="1" applyBorder="1"/>
    <xf numFmtId="44" fontId="12" fillId="30" borderId="0" xfId="2" applyFont="1" applyFill="1" applyBorder="1"/>
    <xf numFmtId="8" fontId="12" fillId="0" borderId="0" xfId="2" applyNumberFormat="1" applyFont="1" applyFill="1" applyBorder="1"/>
    <xf numFmtId="9" fontId="6" fillId="4" borderId="0" xfId="0" applyNumberFormat="1" applyFont="1" applyFill="1"/>
    <xf numFmtId="167" fontId="6" fillId="4" borderId="0" xfId="0" applyNumberFormat="1" applyFont="1" applyFill="1"/>
    <xf numFmtId="10" fontId="34" fillId="10" borderId="3" xfId="8" applyNumberFormat="1" applyFont="1" applyFill="1" applyBorder="1" applyAlignment="1" applyProtection="1">
      <alignment horizontal="center"/>
    </xf>
    <xf numFmtId="9" fontId="7" fillId="9" borderId="3" xfId="0" applyNumberFormat="1" applyFont="1" applyFill="1" applyBorder="1"/>
    <xf numFmtId="44" fontId="6" fillId="10" borderId="3" xfId="2" applyFont="1" applyFill="1" applyBorder="1"/>
    <xf numFmtId="44" fontId="6" fillId="10" borderId="3" xfId="0" applyNumberFormat="1" applyFont="1" applyFill="1" applyBorder="1"/>
    <xf numFmtId="43" fontId="6" fillId="10" borderId="3" xfId="0" applyNumberFormat="1" applyFont="1" applyFill="1" applyBorder="1"/>
    <xf numFmtId="44" fontId="7" fillId="9" borderId="3" xfId="0" applyNumberFormat="1" applyFont="1" applyFill="1" applyBorder="1"/>
    <xf numFmtId="164" fontId="7" fillId="9" borderId="3" xfId="0" applyNumberFormat="1" applyFont="1" applyFill="1" applyBorder="1"/>
    <xf numFmtId="42" fontId="6" fillId="9" borderId="3" xfId="0" applyNumberFormat="1" applyFont="1" applyFill="1" applyBorder="1"/>
    <xf numFmtId="42" fontId="7" fillId="0" borderId="3" xfId="0" applyNumberFormat="1" applyFont="1" applyBorder="1"/>
    <xf numFmtId="0" fontId="7" fillId="2" borderId="21" xfId="0" applyFont="1" applyFill="1" applyBorder="1" applyAlignment="1">
      <alignment horizontal="center" vertical="center"/>
    </xf>
    <xf numFmtId="44" fontId="7" fillId="2" borderId="21" xfId="0" applyNumberFormat="1" applyFont="1" applyFill="1" applyBorder="1" applyAlignment="1">
      <alignment horizontal="center" vertical="center"/>
    </xf>
    <xf numFmtId="0" fontId="6" fillId="16" borderId="58" xfId="0" applyFont="1" applyFill="1" applyBorder="1"/>
    <xf numFmtId="0" fontId="6" fillId="11" borderId="42" xfId="0" applyFont="1" applyFill="1" applyBorder="1"/>
    <xf numFmtId="44" fontId="7" fillId="0" borderId="4" xfId="0" applyNumberFormat="1" applyFont="1" applyBorder="1"/>
    <xf numFmtId="0" fontId="64" fillId="16" borderId="16" xfId="0" applyFont="1" applyFill="1" applyBorder="1" applyAlignment="1">
      <alignment horizontal="center"/>
    </xf>
    <xf numFmtId="9" fontId="11" fillId="11" borderId="60" xfId="0" applyNumberFormat="1" applyFont="1" applyFill="1" applyBorder="1" applyAlignment="1">
      <alignment horizontal="center"/>
    </xf>
    <xf numFmtId="9" fontId="7" fillId="0" borderId="9" xfId="0" applyNumberFormat="1" applyFont="1" applyBorder="1" applyAlignment="1">
      <alignment horizontal="right"/>
    </xf>
    <xf numFmtId="0" fontId="6" fillId="16" borderId="18" xfId="0" applyFont="1" applyFill="1" applyBorder="1"/>
    <xf numFmtId="0" fontId="6" fillId="11" borderId="28" xfId="0" applyFont="1" applyFill="1" applyBorder="1"/>
    <xf numFmtId="9" fontId="7" fillId="0" borderId="3" xfId="0" applyNumberFormat="1" applyFont="1" applyBorder="1" applyAlignment="1">
      <alignment horizontal="right"/>
    </xf>
    <xf numFmtId="9" fontId="7" fillId="0" borderId="22" xfId="0" applyNumberFormat="1" applyFont="1" applyBorder="1" applyAlignment="1">
      <alignment horizontal="right"/>
    </xf>
    <xf numFmtId="0" fontId="6" fillId="19" borderId="3" xfId="0" applyFont="1" applyFill="1" applyBorder="1"/>
    <xf numFmtId="0" fontId="6" fillId="18" borderId="0" xfId="0" applyFont="1" applyFill="1"/>
    <xf numFmtId="0" fontId="6" fillId="32" borderId="3" xfId="0" applyFont="1" applyFill="1" applyBorder="1"/>
    <xf numFmtId="0" fontId="12" fillId="23" borderId="1" xfId="0" applyFont="1" applyFill="1" applyBorder="1" applyAlignment="1">
      <alignment horizontal="left"/>
    </xf>
    <xf numFmtId="0" fontId="6" fillId="13" borderId="4" xfId="0" applyFont="1" applyFill="1" applyBorder="1" applyAlignment="1">
      <alignment horizontal="left"/>
    </xf>
    <xf numFmtId="0" fontId="12" fillId="8" borderId="1" xfId="0" applyFont="1" applyFill="1" applyBorder="1" applyAlignment="1">
      <alignment horizontal="left"/>
    </xf>
    <xf numFmtId="0" fontId="6" fillId="16" borderId="0" xfId="0" applyFont="1" applyFill="1"/>
    <xf numFmtId="0" fontId="66" fillId="0" borderId="0" xfId="0" applyFont="1"/>
    <xf numFmtId="14" fontId="0" fillId="0" borderId="0" xfId="0" applyNumberFormat="1" applyAlignment="1">
      <alignment horizontal="center"/>
    </xf>
    <xf numFmtId="44" fontId="6" fillId="9" borderId="3" xfId="2" applyFont="1" applyFill="1" applyBorder="1"/>
    <xf numFmtId="43" fontId="6" fillId="9" borderId="3" xfId="0" applyNumberFormat="1" applyFont="1" applyFill="1" applyBorder="1"/>
    <xf numFmtId="1" fontId="6" fillId="4" borderId="3" xfId="0" applyNumberFormat="1" applyFont="1" applyFill="1" applyBorder="1"/>
    <xf numFmtId="10" fontId="6" fillId="0" borderId="3" xfId="0" applyNumberFormat="1" applyFont="1" applyBorder="1"/>
    <xf numFmtId="10" fontId="34" fillId="0" borderId="3" xfId="8" applyNumberFormat="1" applyFont="1" applyFill="1" applyBorder="1" applyAlignment="1" applyProtection="1">
      <alignment horizontal="center"/>
    </xf>
    <xf numFmtId="0" fontId="12" fillId="7" borderId="2" xfId="0" applyFont="1" applyFill="1" applyBorder="1" applyAlignment="1">
      <alignment horizontal="left"/>
    </xf>
    <xf numFmtId="0" fontId="6" fillId="35" borderId="3" xfId="0" applyFont="1" applyFill="1" applyBorder="1"/>
    <xf numFmtId="39" fontId="0" fillId="4" borderId="0" xfId="0" applyNumberFormat="1" applyFill="1"/>
    <xf numFmtId="0" fontId="6" fillId="29" borderId="4" xfId="0" applyFont="1" applyFill="1" applyBorder="1"/>
    <xf numFmtId="7" fontId="12" fillId="0" borderId="0" xfId="2" applyNumberFormat="1" applyFont="1" applyFill="1" applyBorder="1"/>
    <xf numFmtId="39" fontId="12" fillId="4" borderId="0" xfId="2" applyNumberFormat="1" applyFont="1" applyFill="1" applyBorder="1"/>
    <xf numFmtId="0" fontId="0" fillId="0" borderId="0" xfId="0" applyAlignment="1">
      <alignment horizontal="center"/>
    </xf>
    <xf numFmtId="0" fontId="6" fillId="7" borderId="4" xfId="0" applyFont="1" applyFill="1" applyBorder="1"/>
    <xf numFmtId="0" fontId="6" fillId="7" borderId="3" xfId="0" applyFont="1" applyFill="1" applyBorder="1"/>
    <xf numFmtId="10" fontId="6" fillId="0" borderId="3" xfId="0" applyNumberFormat="1" applyFont="1" applyBorder="1" applyAlignment="1">
      <alignment horizontal="center"/>
    </xf>
    <xf numFmtId="10" fontId="59" fillId="8" borderId="3" xfId="0" applyNumberFormat="1" applyFont="1" applyFill="1" applyBorder="1" applyAlignment="1">
      <alignment horizontal="center" vertical="center" wrapText="1"/>
    </xf>
    <xf numFmtId="167" fontId="6" fillId="9" borderId="3" xfId="0" applyNumberFormat="1" applyFont="1" applyFill="1" applyBorder="1"/>
    <xf numFmtId="1" fontId="7" fillId="9" borderId="3" xfId="0" applyNumberFormat="1" applyFont="1" applyFill="1" applyBorder="1"/>
    <xf numFmtId="165" fontId="6" fillId="9" borderId="3" xfId="0" applyNumberFormat="1" applyFont="1" applyFill="1" applyBorder="1"/>
    <xf numFmtId="1" fontId="6" fillId="0" borderId="4" xfId="0" applyNumberFormat="1" applyFont="1" applyBorder="1" applyAlignment="1">
      <alignment horizontal="left"/>
    </xf>
    <xf numFmtId="44" fontId="6" fillId="0" borderId="3" xfId="2" applyFill="1" applyBorder="1"/>
    <xf numFmtId="0" fontId="6" fillId="5" borderId="1" xfId="0" applyFont="1" applyFill="1" applyBorder="1"/>
    <xf numFmtId="0" fontId="6" fillId="0" borderId="3" xfId="0" applyFont="1" applyBorder="1" applyAlignment="1">
      <alignment vertical="center" wrapText="1"/>
    </xf>
    <xf numFmtId="44" fontId="6" fillId="8" borderId="3" xfId="0" applyNumberFormat="1" applyFont="1" applyFill="1" applyBorder="1"/>
    <xf numFmtId="167" fontId="6" fillId="5" borderId="3" xfId="0" applyNumberFormat="1" applyFont="1" applyFill="1" applyBorder="1"/>
    <xf numFmtId="0" fontId="12" fillId="7" borderId="4" xfId="0" applyFont="1" applyFill="1" applyBorder="1" applyAlignment="1">
      <alignment horizontal="left"/>
    </xf>
    <xf numFmtId="7" fontId="12" fillId="0" borderId="4" xfId="2" applyNumberFormat="1" applyFont="1" applyFill="1" applyBorder="1"/>
    <xf numFmtId="0" fontId="68" fillId="0" borderId="3" xfId="0" applyFont="1" applyBorder="1"/>
    <xf numFmtId="7" fontId="6" fillId="0" borderId="0" xfId="2" applyNumberFormat="1" applyFont="1" applyFill="1" applyBorder="1"/>
    <xf numFmtId="44" fontId="12" fillId="0" borderId="4" xfId="2" applyFont="1" applyFill="1" applyBorder="1" applyAlignment="1">
      <alignment horizontal="center"/>
    </xf>
    <xf numFmtId="39" fontId="0" fillId="19" borderId="0" xfId="0" applyNumberFormat="1" applyFill="1"/>
    <xf numFmtId="39" fontId="12" fillId="19" borderId="0" xfId="2" applyNumberFormat="1" applyFont="1" applyFill="1" applyBorder="1"/>
    <xf numFmtId="0" fontId="12" fillId="22" borderId="3" xfId="0" applyFont="1" applyFill="1" applyBorder="1" applyAlignment="1">
      <alignment horizontal="left" wrapText="1"/>
    </xf>
    <xf numFmtId="0" fontId="0" fillId="18" borderId="3" xfId="0" applyFill="1" applyBorder="1"/>
    <xf numFmtId="0" fontId="6" fillId="22" borderId="3" xfId="0" applyFont="1" applyFill="1" applyBorder="1"/>
    <xf numFmtId="0" fontId="6" fillId="14" borderId="0" xfId="0" applyFont="1" applyFill="1"/>
    <xf numFmtId="0" fontId="6" fillId="14" borderId="3" xfId="0" applyFont="1" applyFill="1" applyBorder="1"/>
    <xf numFmtId="0" fontId="59" fillId="0" borderId="0" xfId="0" applyFont="1" applyAlignment="1">
      <alignment vertical="center" wrapText="1"/>
    </xf>
    <xf numFmtId="0" fontId="59" fillId="14" borderId="3" xfId="0" applyFont="1" applyFill="1" applyBorder="1" applyAlignment="1">
      <alignment vertical="center" wrapText="1"/>
    </xf>
    <xf numFmtId="0" fontId="59" fillId="0" borderId="3" xfId="0" applyFont="1" applyBorder="1"/>
    <xf numFmtId="39" fontId="0" fillId="37" borderId="0" xfId="0" applyNumberFormat="1" applyFill="1"/>
    <xf numFmtId="39" fontId="12" fillId="37" borderId="0" xfId="2" applyNumberFormat="1" applyFont="1" applyFill="1" applyBorder="1"/>
    <xf numFmtId="0" fontId="68" fillId="0" borderId="3" xfId="0" applyFont="1" applyBorder="1" applyAlignment="1">
      <alignment vertical="center" wrapText="1"/>
    </xf>
    <xf numFmtId="0" fontId="66" fillId="0" borderId="3" xfId="0" applyFont="1" applyBorder="1"/>
    <xf numFmtId="0" fontId="12" fillId="8" borderId="10" xfId="0" applyFont="1" applyFill="1" applyBorder="1" applyAlignment="1">
      <alignment vertical="top" wrapText="1"/>
    </xf>
    <xf numFmtId="0" fontId="12" fillId="8" borderId="3" xfId="0" applyFont="1" applyFill="1" applyBorder="1" applyAlignment="1">
      <alignment vertical="top" wrapText="1"/>
    </xf>
    <xf numFmtId="171" fontId="0" fillId="32" borderId="0" xfId="0" applyNumberFormat="1" applyFill="1"/>
    <xf numFmtId="171" fontId="0" fillId="18" borderId="0" xfId="0" applyNumberFormat="1" applyFill="1"/>
    <xf numFmtId="171" fontId="0" fillId="5" borderId="0" xfId="0" applyNumberFormat="1" applyFill="1"/>
    <xf numFmtId="0" fontId="12" fillId="11" borderId="0" xfId="0" applyFont="1" applyFill="1" applyAlignment="1">
      <alignment horizontal="left"/>
    </xf>
    <xf numFmtId="44" fontId="0" fillId="0" borderId="3" xfId="2" applyFont="1" applyFill="1" applyBorder="1"/>
    <xf numFmtId="0" fontId="6" fillId="0" borderId="4" xfId="0" applyFont="1" applyBorder="1" applyAlignment="1">
      <alignment vertical="center" wrapText="1"/>
    </xf>
    <xf numFmtId="0" fontId="6" fillId="0" borderId="4" xfId="4" applyBorder="1"/>
    <xf numFmtId="0" fontId="67" fillId="0" borderId="3" xfId="0" applyFont="1" applyBorder="1" applyAlignment="1">
      <alignment vertical="center" wrapText="1"/>
    </xf>
    <xf numFmtId="0" fontId="59" fillId="0" borderId="3" xfId="0" applyFont="1" applyBorder="1" applyAlignment="1">
      <alignment vertical="center" wrapText="1"/>
    </xf>
    <xf numFmtId="0" fontId="68" fillId="7" borderId="0" xfId="0" applyFont="1" applyFill="1" applyAlignment="1">
      <alignment vertical="center" wrapText="1"/>
    </xf>
    <xf numFmtId="10" fontId="6" fillId="0" borderId="48" xfId="0" applyNumberFormat="1" applyFont="1" applyBorder="1" applyAlignment="1">
      <alignment horizontal="center"/>
    </xf>
    <xf numFmtId="10" fontId="6" fillId="0" borderId="3" xfId="0" applyNumberFormat="1" applyFont="1" applyBorder="1" applyAlignment="1">
      <alignment horizontal="center" vertical="top" wrapText="1"/>
    </xf>
    <xf numFmtId="9" fontId="6" fillId="0" borderId="3" xfId="0" applyNumberFormat="1" applyFont="1" applyBorder="1" applyAlignment="1">
      <alignment horizontal="center" vertical="top" wrapText="1"/>
    </xf>
    <xf numFmtId="10" fontId="6" fillId="0" borderId="0" xfId="0" applyNumberFormat="1" applyFont="1"/>
    <xf numFmtId="0" fontId="59" fillId="8" borderId="0" xfId="0" applyFont="1" applyFill="1" applyAlignment="1">
      <alignment horizontal="left" vertical="center" wrapText="1" indent="1"/>
    </xf>
    <xf numFmtId="10" fontId="59" fillId="8" borderId="0" xfId="0" applyNumberFormat="1" applyFont="1" applyFill="1" applyAlignment="1">
      <alignment horizontal="center" vertical="center" wrapText="1"/>
    </xf>
    <xf numFmtId="0" fontId="7" fillId="5" borderId="3" xfId="0" applyFont="1" applyFill="1" applyBorder="1"/>
    <xf numFmtId="10" fontId="7" fillId="34" borderId="3" xfId="0" applyNumberFormat="1" applyFont="1" applyFill="1" applyBorder="1" applyAlignment="1">
      <alignment horizontal="center" vertical="center"/>
    </xf>
    <xf numFmtId="0" fontId="7" fillId="0" borderId="3" xfId="0" applyFont="1" applyBorder="1" applyAlignment="1">
      <alignment horizontal="center" vertical="center"/>
    </xf>
    <xf numFmtId="0" fontId="59" fillId="8"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horizontal="center" vertical="center"/>
    </xf>
    <xf numFmtId="0" fontId="6" fillId="0" borderId="48" xfId="0" applyFont="1" applyBorder="1" applyAlignment="1">
      <alignment horizontal="center" vertical="center"/>
    </xf>
    <xf numFmtId="0" fontId="12" fillId="0" borderId="3" xfId="14" applyFont="1" applyBorder="1" applyAlignment="1">
      <alignment horizontal="left"/>
    </xf>
    <xf numFmtId="0" fontId="6" fillId="0" borderId="4" xfId="14" applyFont="1" applyBorder="1" applyAlignment="1">
      <alignment horizontal="left"/>
    </xf>
    <xf numFmtId="0" fontId="12" fillId="0" borderId="3" xfId="14" applyFont="1" applyBorder="1" applyAlignment="1">
      <alignment horizontal="left" vertical="center"/>
    </xf>
    <xf numFmtId="0" fontId="59" fillId="0" borderId="3" xfId="14" applyFont="1" applyBorder="1" applyAlignment="1">
      <alignment horizontal="left" vertical="center"/>
    </xf>
    <xf numFmtId="0" fontId="59" fillId="0" borderId="4" xfId="14" applyFont="1" applyBorder="1" applyAlignment="1">
      <alignment horizontal="left" vertical="center"/>
    </xf>
    <xf numFmtId="44" fontId="12" fillId="0" borderId="4" xfId="15" applyFont="1" applyFill="1" applyBorder="1"/>
    <xf numFmtId="44" fontId="12" fillId="0" borderId="3" xfId="15" applyFont="1" applyFill="1" applyBorder="1"/>
    <xf numFmtId="0" fontId="34" fillId="2" borderId="37" xfId="0" applyFont="1" applyFill="1" applyBorder="1" applyAlignment="1">
      <alignment horizontal="center"/>
    </xf>
    <xf numFmtId="166" fontId="19" fillId="0" borderId="1" xfId="0" applyNumberFormat="1" applyFont="1" applyBorder="1" applyAlignment="1">
      <alignment horizontal="center"/>
    </xf>
    <xf numFmtId="166" fontId="19" fillId="0" borderId="25" xfId="0" applyNumberFormat="1" applyFont="1" applyBorder="1" applyAlignment="1">
      <alignment horizontal="center"/>
    </xf>
    <xf numFmtId="166" fontId="19" fillId="0" borderId="2" xfId="0" applyNumberFormat="1" applyFont="1" applyBorder="1" applyAlignment="1">
      <alignment horizontal="center"/>
    </xf>
    <xf numFmtId="0" fontId="23" fillId="18" borderId="25" xfId="0" applyFont="1" applyFill="1" applyBorder="1" applyAlignment="1" applyProtection="1">
      <alignment horizontal="center"/>
      <protection locked="0"/>
    </xf>
    <xf numFmtId="0" fontId="23" fillId="28" borderId="25" xfId="0" applyFont="1" applyFill="1" applyBorder="1" applyAlignment="1" applyProtection="1">
      <alignment horizontal="center"/>
      <protection locked="0"/>
    </xf>
    <xf numFmtId="0" fontId="25" fillId="26" borderId="3" xfId="0" applyFont="1" applyFill="1" applyBorder="1" applyAlignment="1">
      <alignment horizontal="center"/>
    </xf>
    <xf numFmtId="0" fontId="0" fillId="24" borderId="0" xfId="0" applyFill="1"/>
    <xf numFmtId="9" fontId="7" fillId="11" borderId="11" xfId="0" applyNumberFormat="1" applyFont="1" applyFill="1" applyBorder="1"/>
    <xf numFmtId="169" fontId="6" fillId="0" borderId="0" xfId="0" applyNumberFormat="1" applyFont="1" applyAlignment="1" applyProtection="1">
      <alignment horizontal="center"/>
      <protection locked="0"/>
    </xf>
    <xf numFmtId="0" fontId="28" fillId="24" borderId="0" xfId="0" applyFont="1" applyFill="1" applyAlignment="1">
      <alignment horizontal="left"/>
    </xf>
    <xf numFmtId="0" fontId="19" fillId="24" borderId="11" xfId="0" applyFont="1" applyFill="1" applyBorder="1" applyAlignment="1" applyProtection="1">
      <alignment horizontal="center"/>
      <protection locked="0"/>
    </xf>
    <xf numFmtId="9" fontId="7" fillId="4" borderId="11" xfId="0" applyNumberFormat="1" applyFont="1" applyFill="1" applyBorder="1"/>
    <xf numFmtId="0" fontId="6" fillId="5" borderId="9" xfId="0" applyFont="1" applyFill="1" applyBorder="1"/>
    <xf numFmtId="0" fontId="6" fillId="4" borderId="9" xfId="0" applyFont="1" applyFill="1" applyBorder="1"/>
    <xf numFmtId="0" fontId="59" fillId="7" borderId="3" xfId="0" applyFont="1" applyFill="1" applyBorder="1" applyAlignment="1">
      <alignment horizontal="center" vertical="center" wrapText="1"/>
    </xf>
    <xf numFmtId="10" fontId="6" fillId="7" borderId="3" xfId="0" applyNumberFormat="1" applyFont="1" applyFill="1" applyBorder="1" applyAlignment="1">
      <alignment horizontal="center" vertical="top" wrapText="1"/>
    </xf>
    <xf numFmtId="0" fontId="12" fillId="0" borderId="8" xfId="0" applyFont="1" applyBorder="1" applyAlignment="1">
      <alignment horizontal="left"/>
    </xf>
    <xf numFmtId="0" fontId="0" fillId="0" borderId="48" xfId="0" applyBorder="1" applyAlignment="1">
      <alignment horizontal="left"/>
    </xf>
    <xf numFmtId="0" fontId="12" fillId="8" borderId="4" xfId="0" applyFont="1" applyFill="1" applyBorder="1" applyAlignment="1">
      <alignment vertical="top" wrapText="1"/>
    </xf>
    <xf numFmtId="0" fontId="12" fillId="22" borderId="48" xfId="0" applyFont="1" applyFill="1" applyBorder="1" applyAlignment="1">
      <alignment horizontal="left"/>
    </xf>
    <xf numFmtId="0" fontId="12" fillId="22" borderId="4" xfId="0" applyFont="1" applyFill="1" applyBorder="1" applyAlignment="1">
      <alignment horizontal="left"/>
    </xf>
    <xf numFmtId="0" fontId="59" fillId="22" borderId="3" xfId="0" applyFont="1" applyFill="1" applyBorder="1"/>
    <xf numFmtId="44" fontId="12" fillId="36" borderId="4" xfId="2" applyFont="1" applyFill="1" applyBorder="1"/>
    <xf numFmtId="0" fontId="6" fillId="21" borderId="62" xfId="0" applyFont="1" applyFill="1" applyBorder="1"/>
    <xf numFmtId="0" fontId="6" fillId="21" borderId="18" xfId="0" applyFont="1" applyFill="1" applyBorder="1"/>
    <xf numFmtId="40" fontId="0" fillId="21" borderId="63" xfId="0" applyNumberFormat="1" applyFill="1" applyBorder="1"/>
    <xf numFmtId="38" fontId="0" fillId="21" borderId="20" xfId="0" applyNumberFormat="1" applyFill="1" applyBorder="1"/>
    <xf numFmtId="165" fontId="6" fillId="0" borderId="3" xfId="0" applyNumberFormat="1" applyFont="1" applyBorder="1"/>
    <xf numFmtId="44" fontId="59" fillId="0" borderId="3" xfId="0" applyNumberFormat="1" applyFont="1" applyBorder="1"/>
    <xf numFmtId="44" fontId="0" fillId="0" borderId="4" xfId="2" applyFont="1" applyFill="1" applyBorder="1"/>
    <xf numFmtId="0" fontId="6" fillId="0" borderId="0" xfId="0" applyFont="1" applyAlignment="1">
      <alignment horizontal="center" wrapText="1"/>
    </xf>
    <xf numFmtId="0" fontId="0" fillId="0" borderId="0" xfId="0" applyAlignment="1">
      <alignment horizontal="center" wrapText="1"/>
    </xf>
    <xf numFmtId="0" fontId="6" fillId="0" borderId="20" xfId="0" applyFont="1" applyBorder="1" applyAlignment="1">
      <alignment horizontal="center" vertical="center"/>
    </xf>
    <xf numFmtId="2" fontId="6" fillId="0" borderId="20" xfId="0" applyNumberFormat="1" applyFont="1" applyBorder="1" applyAlignment="1">
      <alignment horizontal="center" vertical="center"/>
    </xf>
    <xf numFmtId="0" fontId="6" fillId="0" borderId="29" xfId="0" applyFont="1" applyBorder="1" applyAlignment="1">
      <alignment horizontal="center" vertical="center"/>
    </xf>
    <xf numFmtId="0" fontId="6" fillId="0" borderId="28" xfId="0" applyFont="1" applyBorder="1" applyAlignment="1">
      <alignment horizontal="center" vertical="center" wrapText="1"/>
    </xf>
    <xf numFmtId="44" fontId="6" fillId="11" borderId="3" xfId="0" applyNumberFormat="1" applyFont="1" applyFill="1" applyBorder="1"/>
    <xf numFmtId="0" fontId="0" fillId="0" borderId="2" xfId="0" applyBorder="1"/>
    <xf numFmtId="0" fontId="59" fillId="22" borderId="4" xfId="0" applyFont="1" applyFill="1" applyBorder="1"/>
    <xf numFmtId="0" fontId="59" fillId="0" borderId="4" xfId="0" applyFont="1" applyBorder="1"/>
    <xf numFmtId="0" fontId="59" fillId="0" borderId="0" xfId="0" applyFont="1"/>
    <xf numFmtId="0" fontId="12" fillId="0" borderId="0" xfId="0" applyFont="1" applyAlignment="1">
      <alignment horizontal="left" wrapText="1"/>
    </xf>
    <xf numFmtId="167" fontId="6" fillId="10" borderId="3" xfId="0" applyNumberFormat="1" applyFont="1" applyFill="1" applyBorder="1"/>
    <xf numFmtId="8" fontId="12" fillId="7" borderId="0" xfId="2" applyNumberFormat="1" applyFont="1" applyFill="1" applyBorder="1"/>
    <xf numFmtId="8" fontId="0" fillId="7" borderId="0" xfId="0" applyNumberFormat="1" applyFill="1"/>
    <xf numFmtId="0" fontId="0" fillId="0" borderId="9" xfId="0" applyBorder="1"/>
    <xf numFmtId="0" fontId="6" fillId="23" borderId="0" xfId="0" applyFont="1" applyFill="1"/>
    <xf numFmtId="0" fontId="22" fillId="7" borderId="0" xfId="0" applyFont="1" applyFill="1"/>
    <xf numFmtId="0" fontId="0" fillId="20" borderId="0" xfId="0" applyFill="1"/>
    <xf numFmtId="0" fontId="22" fillId="20" borderId="0" xfId="0" applyFont="1" applyFill="1"/>
    <xf numFmtId="0" fontId="22" fillId="18" borderId="0" xfId="0" applyFont="1" applyFill="1"/>
    <xf numFmtId="0" fontId="22" fillId="19" borderId="0" xfId="0" applyFont="1" applyFill="1"/>
    <xf numFmtId="0" fontId="22" fillId="33" borderId="0" xfId="0" applyFont="1" applyFill="1"/>
    <xf numFmtId="0" fontId="0" fillId="38" borderId="0" xfId="0" applyFill="1"/>
    <xf numFmtId="0" fontId="22" fillId="38" borderId="0" xfId="0" applyFont="1" applyFill="1"/>
    <xf numFmtId="0" fontId="12" fillId="0" borderId="48" xfId="0" applyFont="1" applyBorder="1"/>
    <xf numFmtId="0" fontId="0" fillId="0" borderId="48" xfId="0" applyBorder="1"/>
    <xf numFmtId="0" fontId="6" fillId="0" borderId="48" xfId="0" applyFont="1" applyBorder="1"/>
    <xf numFmtId="44" fontId="12" fillId="0" borderId="48" xfId="2" applyFont="1" applyFill="1" applyBorder="1"/>
    <xf numFmtId="0" fontId="70" fillId="11" borderId="3" xfId="0" applyFont="1" applyFill="1" applyBorder="1"/>
    <xf numFmtId="0" fontId="70" fillId="11" borderId="1" xfId="0" applyFont="1" applyFill="1" applyBorder="1"/>
    <xf numFmtId="0" fontId="12" fillId="21" borderId="2" xfId="0" applyFont="1" applyFill="1" applyBorder="1" applyAlignment="1">
      <alignment horizontal="left"/>
    </xf>
    <xf numFmtId="0" fontId="70" fillId="0" borderId="3" xfId="0" applyFont="1" applyBorder="1"/>
    <xf numFmtId="0" fontId="70" fillId="20" borderId="3" xfId="0" applyFont="1" applyFill="1" applyBorder="1"/>
    <xf numFmtId="0" fontId="6" fillId="18" borderId="3" xfId="0" applyFont="1" applyFill="1" applyBorder="1"/>
    <xf numFmtId="0" fontId="12" fillId="5" borderId="1" xfId="0" applyFont="1" applyFill="1" applyBorder="1" applyAlignment="1">
      <alignment horizontal="left"/>
    </xf>
    <xf numFmtId="0" fontId="12" fillId="5" borderId="1" xfId="0" applyFont="1" applyFill="1" applyBorder="1"/>
    <xf numFmtId="2" fontId="0" fillId="33" borderId="0" xfId="0" applyNumberFormat="1" applyFill="1"/>
    <xf numFmtId="0" fontId="68" fillId="0" borderId="0" xfId="0" applyFont="1" applyAlignment="1">
      <alignment vertical="center" wrapText="1"/>
    </xf>
    <xf numFmtId="9" fontId="7" fillId="11" borderId="8" xfId="0" applyNumberFormat="1" applyFont="1" applyFill="1" applyBorder="1"/>
    <xf numFmtId="0" fontId="6" fillId="5" borderId="10" xfId="0" applyFont="1" applyFill="1" applyBorder="1"/>
    <xf numFmtId="0" fontId="6" fillId="4" borderId="8" xfId="0" applyFont="1" applyFill="1" applyBorder="1" applyAlignment="1">
      <alignment horizontal="left"/>
    </xf>
    <xf numFmtId="0" fontId="6" fillId="4" borderId="10" xfId="0" applyFont="1" applyFill="1" applyBorder="1" applyAlignment="1">
      <alignment horizontal="left"/>
    </xf>
    <xf numFmtId="9" fontId="7" fillId="4" borderId="5" xfId="0" applyNumberFormat="1" applyFont="1" applyFill="1" applyBorder="1"/>
    <xf numFmtId="1" fontId="6" fillId="4" borderId="7" xfId="0" applyNumberFormat="1" applyFont="1" applyFill="1" applyBorder="1"/>
    <xf numFmtId="9" fontId="7" fillId="4" borderId="8" xfId="0" applyNumberFormat="1" applyFont="1" applyFill="1" applyBorder="1"/>
    <xf numFmtId="1" fontId="6" fillId="4" borderId="9" xfId="0" applyNumberFormat="1" applyFont="1" applyFill="1" applyBorder="1"/>
    <xf numFmtId="0" fontId="6" fillId="0" borderId="0" xfId="0" applyFont="1" applyAlignment="1">
      <alignment vertical="center" wrapText="1"/>
    </xf>
    <xf numFmtId="4" fontId="24" fillId="0" borderId="0" xfId="0" applyNumberFormat="1" applyFont="1"/>
    <xf numFmtId="44" fontId="12" fillId="0" borderId="3" xfId="2" applyFont="1" applyBorder="1" applyAlignment="1">
      <alignment horizontal="right"/>
    </xf>
    <xf numFmtId="0" fontId="71" fillId="0" borderId="3" xfId="0" applyFont="1" applyBorder="1"/>
    <xf numFmtId="44" fontId="12" fillId="29" borderId="0" xfId="2" applyFont="1" applyFill="1" applyBorder="1"/>
    <xf numFmtId="0" fontId="0" fillId="29" borderId="0" xfId="0" applyFill="1"/>
    <xf numFmtId="0" fontId="6" fillId="22" borderId="4" xfId="0" applyFont="1" applyFill="1" applyBorder="1" applyAlignment="1">
      <alignment horizontal="left"/>
    </xf>
    <xf numFmtId="44" fontId="6" fillId="0" borderId="3" xfId="2" applyFont="1" applyFill="1" applyBorder="1"/>
    <xf numFmtId="0" fontId="12" fillId="20" borderId="3" xfId="0" applyFont="1" applyFill="1" applyBorder="1"/>
    <xf numFmtId="0" fontId="6" fillId="35" borderId="0" xfId="0" applyFont="1" applyFill="1" applyAlignment="1">
      <alignment vertical="center" wrapText="1"/>
    </xf>
    <xf numFmtId="0" fontId="72" fillId="0" borderId="3" xfId="0" applyFont="1" applyBorder="1"/>
    <xf numFmtId="0" fontId="73" fillId="0" borderId="0" xfId="0" applyFont="1"/>
    <xf numFmtId="0" fontId="6" fillId="30" borderId="0" xfId="0" applyFont="1" applyFill="1" applyAlignment="1">
      <alignment vertical="center" wrapText="1"/>
    </xf>
    <xf numFmtId="0" fontId="6" fillId="30" borderId="3" xfId="0" applyFont="1" applyFill="1" applyBorder="1" applyAlignment="1">
      <alignment vertical="center" wrapText="1"/>
    </xf>
    <xf numFmtId="10" fontId="6" fillId="0" borderId="26" xfId="0" applyNumberFormat="1" applyFont="1" applyBorder="1" applyAlignment="1">
      <alignment horizontal="center" vertical="top" wrapText="1"/>
    </xf>
    <xf numFmtId="44" fontId="12" fillId="0" borderId="2" xfId="2" applyFont="1" applyFill="1" applyBorder="1"/>
    <xf numFmtId="0" fontId="59" fillId="0" borderId="3" xfId="0" applyFont="1" applyBorder="1" applyAlignment="1">
      <alignment vertical="center"/>
    </xf>
    <xf numFmtId="0" fontId="7" fillId="0" borderId="1" xfId="0" applyFont="1" applyBorder="1" applyAlignment="1">
      <alignment horizontal="center"/>
    </xf>
    <xf numFmtId="0" fontId="7" fillId="0" borderId="25" xfId="0" applyFont="1" applyBorder="1" applyAlignment="1">
      <alignment horizontal="center"/>
    </xf>
    <xf numFmtId="0" fontId="7" fillId="0" borderId="2" xfId="0" applyFont="1" applyBorder="1" applyAlignment="1">
      <alignment horizontal="center"/>
    </xf>
    <xf numFmtId="0" fontId="7" fillId="4" borderId="0" xfId="0" applyFont="1" applyFill="1" applyAlignment="1">
      <alignment horizontal="center"/>
    </xf>
    <xf numFmtId="0" fontId="7" fillId="4" borderId="6" xfId="0" applyFont="1" applyFill="1" applyBorder="1" applyAlignment="1">
      <alignment horizontal="center"/>
    </xf>
    <xf numFmtId="0" fontId="7" fillId="4" borderId="10" xfId="0" applyFont="1" applyFill="1" applyBorder="1" applyAlignment="1">
      <alignment horizontal="center"/>
    </xf>
    <xf numFmtId="171" fontId="6" fillId="19" borderId="42" xfId="0" applyNumberFormat="1" applyFont="1" applyFill="1" applyBorder="1" applyAlignment="1">
      <alignment horizontal="center" vertical="center" wrapText="1"/>
    </xf>
    <xf numFmtId="171" fontId="6" fillId="19" borderId="60" xfId="0" applyNumberFormat="1" applyFont="1" applyFill="1" applyBorder="1" applyAlignment="1">
      <alignment horizontal="center" vertical="center" wrapText="1"/>
    </xf>
    <xf numFmtId="171" fontId="6" fillId="19" borderId="28" xfId="0" applyNumberFormat="1" applyFont="1" applyFill="1" applyBorder="1" applyAlignment="1">
      <alignment horizontal="center" vertical="center" wrapText="1"/>
    </xf>
    <xf numFmtId="0" fontId="6" fillId="25" borderId="16" xfId="0" applyFont="1" applyFill="1" applyBorder="1" applyAlignment="1">
      <alignment horizontal="center" wrapText="1"/>
    </xf>
    <xf numFmtId="0" fontId="6" fillId="25" borderId="0" xfId="0" applyFont="1" applyFill="1" applyAlignment="1">
      <alignment horizontal="center" wrapText="1"/>
    </xf>
    <xf numFmtId="0" fontId="6" fillId="25" borderId="18" xfId="0" applyFont="1" applyFill="1" applyBorder="1" applyAlignment="1">
      <alignment horizontal="center" wrapText="1"/>
    </xf>
    <xf numFmtId="0" fontId="6" fillId="25" borderId="19" xfId="0" applyFont="1" applyFill="1" applyBorder="1" applyAlignment="1">
      <alignment horizontal="center" wrapText="1"/>
    </xf>
    <xf numFmtId="171" fontId="6" fillId="25" borderId="60" xfId="0" applyNumberFormat="1" applyFont="1" applyFill="1" applyBorder="1" applyAlignment="1">
      <alignment horizontal="center" vertical="center" wrapText="1"/>
    </xf>
    <xf numFmtId="171" fontId="6" fillId="25" borderId="28" xfId="0" applyNumberFormat="1" applyFont="1" applyFill="1" applyBorder="1" applyAlignment="1">
      <alignment horizontal="center" vertical="center" wrapText="1"/>
    </xf>
    <xf numFmtId="0" fontId="41" fillId="16" borderId="1" xfId="0" applyFont="1" applyFill="1" applyBorder="1" applyAlignment="1">
      <alignment horizontal="center"/>
    </xf>
    <xf numFmtId="0" fontId="41" fillId="16" borderId="2" xfId="0" applyFont="1" applyFill="1" applyBorder="1" applyAlignment="1">
      <alignment horizontal="center"/>
    </xf>
    <xf numFmtId="0" fontId="7" fillId="33" borderId="58" xfId="0" applyFont="1" applyFill="1" applyBorder="1" applyAlignment="1">
      <alignment horizontal="center" vertical="center" wrapText="1"/>
    </xf>
    <xf numFmtId="0" fontId="7" fillId="33" borderId="59" xfId="0" applyFont="1" applyFill="1" applyBorder="1" applyAlignment="1">
      <alignment horizontal="center" vertical="center" wrapText="1"/>
    </xf>
    <xf numFmtId="0" fontId="7" fillId="33" borderId="16" xfId="0" applyFont="1" applyFill="1" applyBorder="1" applyAlignment="1">
      <alignment horizontal="center" vertical="center" wrapText="1"/>
    </xf>
    <xf numFmtId="0" fontId="7" fillId="33" borderId="17" xfId="0" applyFont="1" applyFill="1" applyBorder="1" applyAlignment="1">
      <alignment horizontal="center" vertical="center" wrapText="1"/>
    </xf>
    <xf numFmtId="0" fontId="7" fillId="33" borderId="18" xfId="0" applyFont="1" applyFill="1" applyBorder="1" applyAlignment="1">
      <alignment horizontal="center" vertical="center" wrapText="1"/>
    </xf>
    <xf numFmtId="0" fontId="7" fillId="33" borderId="20" xfId="0" applyFont="1" applyFill="1" applyBorder="1" applyAlignment="1">
      <alignment horizontal="center" vertical="center" wrapText="1"/>
    </xf>
    <xf numFmtId="171" fontId="6" fillId="33" borderId="42" xfId="0" applyNumberFormat="1" applyFont="1" applyFill="1" applyBorder="1" applyAlignment="1">
      <alignment horizontal="center" vertical="center" wrapText="1"/>
    </xf>
    <xf numFmtId="171" fontId="6" fillId="33" borderId="60" xfId="0" applyNumberFormat="1" applyFont="1" applyFill="1" applyBorder="1" applyAlignment="1">
      <alignment horizontal="center" vertical="center" wrapText="1"/>
    </xf>
    <xf numFmtId="171" fontId="6" fillId="33" borderId="28" xfId="0" applyNumberFormat="1" applyFont="1" applyFill="1" applyBorder="1" applyAlignment="1">
      <alignment horizontal="center" vertical="center" wrapText="1"/>
    </xf>
    <xf numFmtId="1" fontId="7" fillId="16" borderId="3" xfId="0" applyNumberFormat="1" applyFont="1" applyFill="1" applyBorder="1" applyAlignment="1">
      <alignment horizontal="center"/>
    </xf>
    <xf numFmtId="0" fontId="7" fillId="16" borderId="1" xfId="0" applyFont="1" applyFill="1" applyBorder="1" applyAlignment="1">
      <alignment horizontal="center"/>
    </xf>
    <xf numFmtId="0" fontId="7" fillId="16" borderId="25" xfId="0" applyFont="1" applyFill="1" applyBorder="1" applyAlignment="1">
      <alignment horizontal="center"/>
    </xf>
    <xf numFmtId="0" fontId="7" fillId="16" borderId="2" xfId="0" applyFont="1" applyFill="1" applyBorder="1" applyAlignment="1">
      <alignment horizontal="center"/>
    </xf>
    <xf numFmtId="0" fontId="10" fillId="16" borderId="1" xfId="0" applyFont="1" applyFill="1" applyBorder="1" applyAlignment="1">
      <alignment horizontal="center"/>
    </xf>
    <xf numFmtId="0" fontId="10" fillId="16" borderId="2" xfId="0" applyFont="1" applyFill="1" applyBorder="1" applyAlignment="1">
      <alignment horizontal="center"/>
    </xf>
    <xf numFmtId="1" fontId="7" fillId="16" borderId="1" xfId="0" applyNumberFormat="1" applyFont="1" applyFill="1" applyBorder="1" applyAlignment="1">
      <alignment horizontal="center"/>
    </xf>
    <xf numFmtId="1" fontId="7" fillId="16" borderId="2" xfId="0" applyNumberFormat="1" applyFont="1" applyFill="1" applyBorder="1" applyAlignment="1">
      <alignment horizontal="center"/>
    </xf>
    <xf numFmtId="0" fontId="7" fillId="5" borderId="58" xfId="0" applyFont="1" applyFill="1" applyBorder="1" applyAlignment="1">
      <alignment horizontal="center" vertical="center" wrapText="1"/>
    </xf>
    <xf numFmtId="0" fontId="7" fillId="5" borderId="59"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7" fillId="5" borderId="20" xfId="0" applyFont="1" applyFill="1" applyBorder="1" applyAlignment="1">
      <alignment horizontal="center" vertical="center" wrapText="1"/>
    </xf>
    <xf numFmtId="171" fontId="6" fillId="5" borderId="42" xfId="0" applyNumberFormat="1" applyFont="1" applyFill="1" applyBorder="1" applyAlignment="1">
      <alignment horizontal="center" vertical="center" wrapText="1"/>
    </xf>
    <xf numFmtId="171" fontId="6" fillId="5" borderId="60" xfId="0" applyNumberFormat="1" applyFont="1" applyFill="1" applyBorder="1" applyAlignment="1">
      <alignment horizontal="center" vertical="center" wrapText="1"/>
    </xf>
    <xf numFmtId="171" fontId="6" fillId="5" borderId="28" xfId="0" applyNumberFormat="1" applyFont="1" applyFill="1" applyBorder="1" applyAlignment="1">
      <alignment horizontal="center" vertical="center" wrapText="1"/>
    </xf>
    <xf numFmtId="0" fontId="6" fillId="16" borderId="58" xfId="0" applyFont="1" applyFill="1" applyBorder="1" applyAlignment="1">
      <alignment horizontal="center" wrapText="1"/>
    </xf>
    <xf numFmtId="0" fontId="6" fillId="16" borderId="35" xfId="0" applyFont="1" applyFill="1" applyBorder="1" applyAlignment="1">
      <alignment horizontal="center" wrapText="1"/>
    </xf>
    <xf numFmtId="0" fontId="6" fillId="16" borderId="16" xfId="0" applyFont="1" applyFill="1" applyBorder="1" applyAlignment="1">
      <alignment horizontal="center" wrapText="1"/>
    </xf>
    <xf numFmtId="0" fontId="6" fillId="16" borderId="0" xfId="0" applyFont="1" applyFill="1" applyAlignment="1">
      <alignment horizontal="center" wrapText="1"/>
    </xf>
    <xf numFmtId="0" fontId="6" fillId="16" borderId="18" xfId="0" applyFont="1" applyFill="1" applyBorder="1" applyAlignment="1">
      <alignment horizontal="center" wrapText="1"/>
    </xf>
    <xf numFmtId="0" fontId="6" fillId="16" borderId="19" xfId="0" applyFont="1" applyFill="1" applyBorder="1" applyAlignment="1">
      <alignment horizontal="center" wrapText="1"/>
    </xf>
    <xf numFmtId="171" fontId="6" fillId="16" borderId="42" xfId="0" applyNumberFormat="1" applyFont="1" applyFill="1" applyBorder="1" applyAlignment="1">
      <alignment horizontal="center" vertical="center" wrapText="1"/>
    </xf>
    <xf numFmtId="171" fontId="6" fillId="16" borderId="60" xfId="0" applyNumberFormat="1" applyFont="1" applyFill="1" applyBorder="1" applyAlignment="1">
      <alignment horizontal="center" vertical="center" wrapText="1"/>
    </xf>
    <xf numFmtId="171" fontId="6" fillId="16" borderId="28" xfId="0" applyNumberFormat="1" applyFont="1" applyFill="1" applyBorder="1" applyAlignment="1">
      <alignment horizontal="center" vertical="center" wrapText="1"/>
    </xf>
    <xf numFmtId="0" fontId="7" fillId="37" borderId="58" xfId="0" applyFont="1" applyFill="1" applyBorder="1" applyAlignment="1">
      <alignment horizontal="center" vertical="center" wrapText="1"/>
    </xf>
    <xf numFmtId="0" fontId="7" fillId="37" borderId="59" xfId="0" applyFont="1" applyFill="1" applyBorder="1" applyAlignment="1">
      <alignment horizontal="center" vertical="center" wrapText="1"/>
    </xf>
    <xf numFmtId="0" fontId="7" fillId="37" borderId="16" xfId="0" applyFont="1" applyFill="1" applyBorder="1" applyAlignment="1">
      <alignment horizontal="center" vertical="center" wrapText="1"/>
    </xf>
    <xf numFmtId="0" fontId="7" fillId="37" borderId="17" xfId="0" applyFont="1" applyFill="1" applyBorder="1" applyAlignment="1">
      <alignment horizontal="center" vertical="center" wrapText="1"/>
    </xf>
    <xf numFmtId="0" fontId="7" fillId="37" borderId="18" xfId="0" applyFont="1" applyFill="1" applyBorder="1" applyAlignment="1">
      <alignment horizontal="center" vertical="center" wrapText="1"/>
    </xf>
    <xf numFmtId="0" fontId="7" fillId="37" borderId="20" xfId="0" applyFont="1" applyFill="1" applyBorder="1" applyAlignment="1">
      <alignment horizontal="center" vertical="center" wrapText="1"/>
    </xf>
    <xf numFmtId="171" fontId="6" fillId="37" borderId="42" xfId="0" applyNumberFormat="1" applyFont="1" applyFill="1" applyBorder="1" applyAlignment="1">
      <alignment horizontal="center" vertical="center" wrapText="1"/>
    </xf>
    <xf numFmtId="171" fontId="6" fillId="37" borderId="60" xfId="0" applyNumberFormat="1" applyFont="1" applyFill="1" applyBorder="1" applyAlignment="1">
      <alignment horizontal="center" vertical="center" wrapText="1"/>
    </xf>
    <xf numFmtId="171" fontId="6" fillId="37" borderId="28" xfId="0" applyNumberFormat="1" applyFont="1" applyFill="1" applyBorder="1" applyAlignment="1">
      <alignment horizontal="center" vertical="center" wrapText="1"/>
    </xf>
    <xf numFmtId="0" fontId="7" fillId="19" borderId="58" xfId="0" applyFont="1" applyFill="1" applyBorder="1" applyAlignment="1">
      <alignment horizontal="center" vertical="center" wrapText="1"/>
    </xf>
    <xf numFmtId="0" fontId="7" fillId="19" borderId="59"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17" xfId="0" applyFont="1" applyFill="1" applyBorder="1" applyAlignment="1">
      <alignment horizontal="center" vertical="center" wrapText="1"/>
    </xf>
    <xf numFmtId="0" fontId="7" fillId="19" borderId="18" xfId="0" applyFont="1" applyFill="1" applyBorder="1" applyAlignment="1">
      <alignment horizontal="center" vertical="center" wrapText="1"/>
    </xf>
    <xf numFmtId="0" fontId="7" fillId="19" borderId="20" xfId="0" applyFont="1" applyFill="1" applyBorder="1" applyAlignment="1">
      <alignment horizontal="center" vertical="center" wrapText="1"/>
    </xf>
    <xf numFmtId="0" fontId="11" fillId="5" borderId="13" xfId="0" applyFont="1" applyFill="1" applyBorder="1" applyAlignment="1">
      <alignment horizontal="center"/>
    </xf>
    <xf numFmtId="0" fontId="11" fillId="5" borderId="14" xfId="0" applyFont="1" applyFill="1" applyBorder="1" applyAlignment="1">
      <alignment horizontal="center"/>
    </xf>
    <xf numFmtId="0" fontId="11" fillId="5" borderId="15" xfId="0" applyFont="1" applyFill="1" applyBorder="1" applyAlignment="1">
      <alignment horizontal="center"/>
    </xf>
    <xf numFmtId="0" fontId="6" fillId="0" borderId="3" xfId="0" applyFont="1" applyBorder="1" applyAlignment="1">
      <alignment horizontal="left"/>
    </xf>
    <xf numFmtId="0" fontId="6" fillId="0" borderId="1" xfId="0" applyFont="1" applyBorder="1" applyAlignment="1">
      <alignment horizontal="left"/>
    </xf>
    <xf numFmtId="0" fontId="6" fillId="0" borderId="2" xfId="0" applyFont="1" applyBorder="1" applyAlignment="1">
      <alignment horizontal="left"/>
    </xf>
    <xf numFmtId="0" fontId="10" fillId="33" borderId="58" xfId="0" applyFont="1" applyFill="1" applyBorder="1" applyAlignment="1">
      <alignment horizontal="center" vertical="center"/>
    </xf>
    <xf numFmtId="0" fontId="10" fillId="33" borderId="35" xfId="0" applyFont="1" applyFill="1" applyBorder="1" applyAlignment="1">
      <alignment horizontal="center" vertical="center"/>
    </xf>
    <xf numFmtId="0" fontId="10" fillId="33" borderId="59" xfId="0" applyFont="1" applyFill="1" applyBorder="1" applyAlignment="1">
      <alignment horizontal="center" vertical="center"/>
    </xf>
    <xf numFmtId="0" fontId="10" fillId="33" borderId="18" xfId="0" applyFont="1" applyFill="1" applyBorder="1" applyAlignment="1">
      <alignment horizontal="center" vertical="center"/>
    </xf>
    <xf numFmtId="0" fontId="10" fillId="33" borderId="19" xfId="0" applyFont="1" applyFill="1" applyBorder="1" applyAlignment="1">
      <alignment horizontal="center" vertical="center"/>
    </xf>
    <xf numFmtId="0" fontId="10" fillId="33" borderId="20" xfId="0" applyFont="1" applyFill="1" applyBorder="1" applyAlignment="1">
      <alignment horizontal="center" vertical="center"/>
    </xf>
    <xf numFmtId="0" fontId="7" fillId="2" borderId="1" xfId="0" applyFont="1" applyFill="1" applyBorder="1" applyAlignment="1">
      <alignment horizontal="left"/>
    </xf>
    <xf numFmtId="0" fontId="7" fillId="2" borderId="2" xfId="0" applyFont="1" applyFill="1" applyBorder="1" applyAlignment="1">
      <alignment horizontal="left"/>
    </xf>
    <xf numFmtId="14" fontId="11" fillId="5" borderId="13" xfId="0" applyNumberFormat="1" applyFont="1" applyFill="1" applyBorder="1" applyAlignment="1">
      <alignment horizontal="left"/>
    </xf>
    <xf numFmtId="14" fontId="11" fillId="5" borderId="15" xfId="0" applyNumberFormat="1" applyFont="1" applyFill="1" applyBorder="1" applyAlignment="1">
      <alignment horizontal="left"/>
    </xf>
    <xf numFmtId="0" fontId="9" fillId="2" borderId="3" xfId="0" applyFont="1" applyFill="1" applyBorder="1" applyAlignment="1">
      <alignment horizontal="center"/>
    </xf>
    <xf numFmtId="0" fontId="11" fillId="2" borderId="13" xfId="0" applyFont="1" applyFill="1" applyBorder="1" applyAlignment="1">
      <alignment horizontal="center"/>
    </xf>
    <xf numFmtId="0" fontId="11" fillId="2" borderId="14" xfId="0" applyFont="1" applyFill="1" applyBorder="1" applyAlignment="1">
      <alignment horizontal="center"/>
    </xf>
    <xf numFmtId="0" fontId="11" fillId="2" borderId="15" xfId="0" applyFont="1" applyFill="1" applyBorder="1" applyAlignment="1">
      <alignment horizontal="center"/>
    </xf>
    <xf numFmtId="0" fontId="10" fillId="2" borderId="1" xfId="0" applyFont="1" applyFill="1" applyBorder="1" applyAlignment="1">
      <alignment horizontal="center"/>
    </xf>
    <xf numFmtId="0" fontId="10" fillId="2" borderId="25" xfId="0" applyFont="1" applyFill="1" applyBorder="1" applyAlignment="1">
      <alignment horizontal="center"/>
    </xf>
    <xf numFmtId="0" fontId="6" fillId="4" borderId="3" xfId="0" applyFont="1" applyFill="1" applyBorder="1" applyAlignment="1">
      <alignment horizontal="center"/>
    </xf>
    <xf numFmtId="0" fontId="7" fillId="2" borderId="24" xfId="0" applyFont="1" applyFill="1" applyBorder="1" applyAlignment="1">
      <alignment horizontal="left"/>
    </xf>
    <xf numFmtId="0" fontId="7" fillId="4" borderId="58" xfId="0" applyFont="1" applyFill="1" applyBorder="1" applyAlignment="1">
      <alignment horizontal="center" vertical="center" wrapText="1"/>
    </xf>
    <xf numFmtId="0" fontId="7" fillId="4" borderId="59"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4" borderId="20" xfId="0" applyFont="1" applyFill="1" applyBorder="1" applyAlignment="1">
      <alignment horizontal="center" vertical="center" wrapText="1"/>
    </xf>
    <xf numFmtId="171" fontId="6" fillId="4" borderId="42" xfId="0" applyNumberFormat="1" applyFont="1" applyFill="1" applyBorder="1" applyAlignment="1">
      <alignment horizontal="center" vertical="center" wrapText="1"/>
    </xf>
    <xf numFmtId="171" fontId="6" fillId="4" borderId="60" xfId="0" applyNumberFormat="1" applyFont="1" applyFill="1" applyBorder="1" applyAlignment="1">
      <alignment horizontal="center" vertical="center" wrapText="1"/>
    </xf>
    <xf numFmtId="171" fontId="6" fillId="4" borderId="28" xfId="0" applyNumberFormat="1" applyFont="1" applyFill="1" applyBorder="1" applyAlignment="1">
      <alignment horizontal="center" vertical="center" wrapText="1"/>
    </xf>
    <xf numFmtId="9" fontId="11" fillId="9" borderId="42" xfId="0" applyNumberFormat="1" applyFont="1" applyFill="1" applyBorder="1" applyAlignment="1">
      <alignment horizontal="center" vertical="center"/>
    </xf>
    <xf numFmtId="9" fontId="11" fillId="9" borderId="60" xfId="0" applyNumberFormat="1" applyFont="1" applyFill="1" applyBorder="1" applyAlignment="1">
      <alignment horizontal="center" vertical="center"/>
    </xf>
    <xf numFmtId="9" fontId="11" fillId="9" borderId="28" xfId="0" applyNumberFormat="1" applyFont="1" applyFill="1" applyBorder="1" applyAlignment="1">
      <alignment horizontal="center" vertical="center"/>
    </xf>
    <xf numFmtId="0" fontId="34" fillId="0" borderId="1" xfId="0" applyFont="1" applyBorder="1" applyAlignment="1" applyProtection="1">
      <alignment horizontal="center" wrapText="1"/>
      <protection locked="0"/>
    </xf>
    <xf numFmtId="0" fontId="34" fillId="0" borderId="2" xfId="0" applyFont="1" applyBorder="1" applyAlignment="1" applyProtection="1">
      <alignment horizontal="center" wrapText="1"/>
      <protection locked="0"/>
    </xf>
    <xf numFmtId="0" fontId="7" fillId="0" borderId="3" xfId="0" applyFont="1" applyBorder="1" applyAlignment="1">
      <alignment horizontal="left"/>
    </xf>
    <xf numFmtId="0" fontId="7" fillId="9" borderId="1" xfId="0" applyFont="1" applyFill="1" applyBorder="1" applyAlignment="1">
      <alignment horizontal="left"/>
    </xf>
    <xf numFmtId="0" fontId="7" fillId="9" borderId="2" xfId="0" applyFont="1" applyFill="1" applyBorder="1" applyAlignment="1">
      <alignment horizontal="left"/>
    </xf>
    <xf numFmtId="0" fontId="6" fillId="0" borderId="0" xfId="0" applyFont="1" applyAlignment="1">
      <alignment horizontal="center"/>
    </xf>
    <xf numFmtId="0" fontId="7" fillId="4" borderId="1" xfId="0" applyFont="1" applyFill="1" applyBorder="1" applyAlignment="1">
      <alignment horizontal="center"/>
    </xf>
    <xf numFmtId="0" fontId="7" fillId="4" borderId="2" xfId="0" applyFont="1" applyFill="1" applyBorder="1" applyAlignment="1">
      <alignment horizontal="center"/>
    </xf>
    <xf numFmtId="0" fontId="11" fillId="9" borderId="13" xfId="2" applyNumberFormat="1" applyFont="1" applyFill="1" applyBorder="1" applyAlignment="1">
      <alignment horizontal="center"/>
    </xf>
    <xf numFmtId="0" fontId="11" fillId="9" borderId="15" xfId="2" applyNumberFormat="1" applyFont="1" applyFill="1" applyBorder="1" applyAlignment="1">
      <alignment horizontal="center"/>
    </xf>
    <xf numFmtId="14" fontId="11" fillId="9" borderId="13" xfId="0" applyNumberFormat="1" applyFont="1" applyFill="1" applyBorder="1" applyAlignment="1">
      <alignment horizontal="left"/>
    </xf>
    <xf numFmtId="0" fontId="11" fillId="9" borderId="15" xfId="0" applyFont="1" applyFill="1" applyBorder="1" applyAlignment="1">
      <alignment horizontal="left"/>
    </xf>
    <xf numFmtId="0" fontId="11" fillId="9" borderId="13" xfId="0" applyFont="1" applyFill="1" applyBorder="1" applyAlignment="1">
      <alignment horizontal="center"/>
    </xf>
    <xf numFmtId="0" fontId="11" fillId="9" borderId="15" xfId="0" applyFont="1" applyFill="1" applyBorder="1" applyAlignment="1">
      <alignment horizontal="center"/>
    </xf>
    <xf numFmtId="0" fontId="11" fillId="9" borderId="14" xfId="0" applyFont="1" applyFill="1" applyBorder="1" applyAlignment="1">
      <alignment horizontal="center"/>
    </xf>
    <xf numFmtId="0" fontId="6" fillId="5" borderId="1" xfId="0" applyFont="1" applyFill="1" applyBorder="1" applyAlignment="1">
      <alignment horizontal="left"/>
    </xf>
    <xf numFmtId="0" fontId="6" fillId="5" borderId="25" xfId="0" applyFont="1" applyFill="1" applyBorder="1" applyAlignment="1">
      <alignment horizontal="left"/>
    </xf>
    <xf numFmtId="0" fontId="6" fillId="5" borderId="2" xfId="0" applyFont="1" applyFill="1" applyBorder="1" applyAlignment="1">
      <alignment horizontal="left"/>
    </xf>
    <xf numFmtId="0" fontId="6" fillId="5" borderId="1" xfId="0" applyFont="1" applyFill="1" applyBorder="1" applyAlignment="1">
      <alignment horizontal="center"/>
    </xf>
    <xf numFmtId="0" fontId="6" fillId="5" borderId="25" xfId="0" applyFont="1" applyFill="1" applyBorder="1" applyAlignment="1">
      <alignment horizontal="center"/>
    </xf>
    <xf numFmtId="0" fontId="6" fillId="5" borderId="2" xfId="0" applyFont="1" applyFill="1" applyBorder="1" applyAlignment="1">
      <alignment horizontal="center"/>
    </xf>
    <xf numFmtId="0" fontId="34" fillId="10" borderId="3" xfId="0" applyFont="1" applyFill="1" applyBorder="1" applyAlignment="1" applyProtection="1">
      <alignment horizontal="center" wrapText="1"/>
      <protection locked="0"/>
    </xf>
    <xf numFmtId="44" fontId="7" fillId="10" borderId="58" xfId="0" applyNumberFormat="1" applyFont="1" applyFill="1" applyBorder="1" applyAlignment="1">
      <alignment horizontal="center"/>
    </xf>
    <xf numFmtId="44" fontId="7" fillId="10" borderId="35" xfId="0" applyNumberFormat="1" applyFont="1" applyFill="1" applyBorder="1" applyAlignment="1">
      <alignment horizontal="center"/>
    </xf>
    <xf numFmtId="0" fontId="7" fillId="10" borderId="16" xfId="0" applyFont="1" applyFill="1" applyBorder="1" applyAlignment="1">
      <alignment horizontal="center"/>
    </xf>
    <xf numFmtId="0" fontId="7" fillId="10" borderId="0" xfId="0" applyFont="1" applyFill="1" applyAlignment="1">
      <alignment horizontal="center"/>
    </xf>
    <xf numFmtId="0" fontId="7" fillId="10" borderId="35" xfId="0" applyFont="1" applyFill="1" applyBorder="1" applyAlignment="1">
      <alignment horizontal="center"/>
    </xf>
    <xf numFmtId="0" fontId="7" fillId="10" borderId="59" xfId="0" applyFont="1" applyFill="1" applyBorder="1" applyAlignment="1">
      <alignment horizontal="center"/>
    </xf>
    <xf numFmtId="0" fontId="6" fillId="4" borderId="11" xfId="0" applyFont="1" applyFill="1" applyBorder="1" applyAlignment="1">
      <alignment horizontal="left"/>
    </xf>
    <xf numFmtId="0" fontId="6" fillId="4" borderId="0" xfId="0" applyFont="1" applyFill="1" applyAlignment="1">
      <alignment horizontal="left"/>
    </xf>
    <xf numFmtId="0" fontId="6" fillId="4" borderId="8" xfId="0" applyFont="1" applyFill="1" applyBorder="1" applyAlignment="1">
      <alignment horizontal="left"/>
    </xf>
    <xf numFmtId="0" fontId="6" fillId="4" borderId="10" xfId="0" applyFont="1" applyFill="1" applyBorder="1" applyAlignment="1">
      <alignment horizontal="left"/>
    </xf>
    <xf numFmtId="44" fontId="7" fillId="10" borderId="18" xfId="0" applyNumberFormat="1" applyFont="1" applyFill="1" applyBorder="1" applyAlignment="1">
      <alignment horizontal="center"/>
    </xf>
    <xf numFmtId="44" fontId="7" fillId="10" borderId="19" xfId="0" applyNumberFormat="1" applyFont="1" applyFill="1" applyBorder="1" applyAlignment="1">
      <alignment horizontal="center"/>
    </xf>
    <xf numFmtId="0" fontId="7" fillId="10" borderId="19" xfId="0" applyFont="1" applyFill="1" applyBorder="1" applyAlignment="1">
      <alignment horizontal="center"/>
    </xf>
    <xf numFmtId="0" fontId="7" fillId="10" borderId="20" xfId="0" applyFont="1" applyFill="1" applyBorder="1" applyAlignment="1">
      <alignment horizontal="center"/>
    </xf>
    <xf numFmtId="44" fontId="65" fillId="10" borderId="16" xfId="0" applyNumberFormat="1" applyFont="1" applyFill="1" applyBorder="1" applyAlignment="1">
      <alignment horizontal="center"/>
    </xf>
    <xf numFmtId="0" fontId="65" fillId="10" borderId="0" xfId="0" applyFont="1" applyFill="1" applyAlignment="1">
      <alignment horizontal="center"/>
    </xf>
    <xf numFmtId="0" fontId="7" fillId="10" borderId="17" xfId="0" applyFont="1" applyFill="1" applyBorder="1" applyAlignment="1">
      <alignment horizontal="center"/>
    </xf>
    <xf numFmtId="0" fontId="23" fillId="28" borderId="1" xfId="0" applyFont="1" applyFill="1" applyBorder="1" applyAlignment="1" applyProtection="1">
      <alignment horizontal="center"/>
      <protection locked="0"/>
    </xf>
    <xf numFmtId="0" fontId="23" fillId="28" borderId="25" xfId="0" applyFont="1" applyFill="1" applyBorder="1" applyAlignment="1" applyProtection="1">
      <alignment horizontal="center"/>
      <protection locked="0"/>
    </xf>
    <xf numFmtId="0" fontId="23" fillId="28" borderId="2" xfId="0" applyFont="1" applyFill="1" applyBorder="1" applyAlignment="1" applyProtection="1">
      <alignment horizontal="center"/>
      <protection locked="0"/>
    </xf>
    <xf numFmtId="1" fontId="23" fillId="0" borderId="1" xfId="2" applyNumberFormat="1" applyFont="1" applyFill="1" applyBorder="1" applyAlignment="1" applyProtection="1">
      <alignment horizontal="center"/>
    </xf>
    <xf numFmtId="1" fontId="23" fillId="0" borderId="2" xfId="2" applyNumberFormat="1" applyFont="1" applyFill="1" applyBorder="1" applyAlignment="1" applyProtection="1">
      <alignment horizontal="center"/>
    </xf>
    <xf numFmtId="166" fontId="23" fillId="0" borderId="1" xfId="2" applyNumberFormat="1" applyFont="1" applyFill="1" applyBorder="1" applyAlignment="1" applyProtection="1">
      <alignment horizontal="center"/>
    </xf>
    <xf numFmtId="166" fontId="23" fillId="0" borderId="25" xfId="2" applyNumberFormat="1" applyFont="1" applyFill="1" applyBorder="1" applyAlignment="1" applyProtection="1">
      <alignment horizontal="center"/>
    </xf>
    <xf numFmtId="166" fontId="23" fillId="0" borderId="2" xfId="2" applyNumberFormat="1" applyFont="1" applyFill="1" applyBorder="1" applyAlignment="1" applyProtection="1">
      <alignment horizontal="center"/>
    </xf>
    <xf numFmtId="166" fontId="23" fillId="0" borderId="1" xfId="6" applyNumberFormat="1" applyFont="1" applyFill="1" applyBorder="1" applyAlignment="1" applyProtection="1">
      <alignment horizontal="center"/>
    </xf>
    <xf numFmtId="166" fontId="23" fillId="0" borderId="2" xfId="6" applyNumberFormat="1" applyFont="1" applyFill="1" applyBorder="1" applyAlignment="1" applyProtection="1">
      <alignment horizontal="center"/>
    </xf>
    <xf numFmtId="165" fontId="23" fillId="0" borderId="3" xfId="2" applyNumberFormat="1" applyFont="1" applyFill="1" applyBorder="1" applyAlignment="1" applyProtection="1">
      <alignment horizontal="right"/>
    </xf>
    <xf numFmtId="166" fontId="22" fillId="0" borderId="39" xfId="0" applyNumberFormat="1" applyFont="1" applyBorder="1" applyAlignment="1">
      <alignment horizontal="center"/>
    </xf>
    <xf numFmtId="0" fontId="22" fillId="0" borderId="19" xfId="0" applyFont="1" applyBorder="1" applyAlignment="1">
      <alignment horizontal="center"/>
    </xf>
    <xf numFmtId="0" fontId="22" fillId="24" borderId="3" xfId="0" applyFont="1" applyFill="1" applyBorder="1"/>
    <xf numFmtId="170" fontId="6" fillId="0" borderId="1" xfId="0" applyNumberFormat="1" applyFont="1" applyBorder="1" applyAlignment="1">
      <alignment horizontal="center"/>
    </xf>
    <xf numFmtId="170" fontId="6" fillId="0" borderId="25" xfId="0" applyNumberFormat="1" applyFont="1" applyBorder="1" applyAlignment="1">
      <alignment horizontal="center"/>
    </xf>
    <xf numFmtId="170" fontId="6" fillId="0" borderId="2" xfId="0" applyNumberFormat="1" applyFont="1" applyBorder="1" applyAlignment="1">
      <alignment horizontal="center"/>
    </xf>
    <xf numFmtId="8" fontId="19" fillId="24" borderId="1" xfId="0" applyNumberFormat="1" applyFont="1" applyFill="1" applyBorder="1" applyAlignment="1">
      <alignment horizontal="center"/>
    </xf>
    <xf numFmtId="8" fontId="19" fillId="24" borderId="25" xfId="0" applyNumberFormat="1" applyFont="1" applyFill="1" applyBorder="1" applyAlignment="1">
      <alignment horizontal="center"/>
    </xf>
    <xf numFmtId="8" fontId="19" fillId="24" borderId="2" xfId="0" applyNumberFormat="1" applyFont="1" applyFill="1" applyBorder="1" applyAlignment="1">
      <alignment horizontal="center"/>
    </xf>
    <xf numFmtId="0" fontId="34" fillId="2" borderId="36" xfId="0" applyFont="1" applyFill="1" applyBorder="1" applyAlignment="1">
      <alignment horizontal="center"/>
    </xf>
    <xf numFmtId="0" fontId="34" fillId="2" borderId="37" xfId="0" applyFont="1" applyFill="1" applyBorder="1" applyAlignment="1">
      <alignment horizontal="center"/>
    </xf>
    <xf numFmtId="0" fontId="34" fillId="2" borderId="38" xfId="0" applyFont="1" applyFill="1" applyBorder="1" applyAlignment="1">
      <alignment horizontal="center"/>
    </xf>
    <xf numFmtId="0" fontId="24" fillId="9" borderId="36" xfId="0" applyFont="1" applyFill="1" applyBorder="1" applyAlignment="1">
      <alignment horizontal="center"/>
    </xf>
    <xf numFmtId="0" fontId="24" fillId="9" borderId="37" xfId="0" applyFont="1" applyFill="1" applyBorder="1" applyAlignment="1">
      <alignment horizontal="center"/>
    </xf>
    <xf numFmtId="0" fontId="24" fillId="9" borderId="38" xfId="0" applyFont="1" applyFill="1" applyBorder="1" applyAlignment="1">
      <alignment horizontal="center"/>
    </xf>
    <xf numFmtId="1" fontId="35" fillId="0" borderId="39" xfId="0" applyNumberFormat="1" applyFont="1" applyBorder="1" applyAlignment="1">
      <alignment horizontal="center"/>
    </xf>
    <xf numFmtId="0" fontId="35" fillId="0" borderId="40" xfId="0" applyFont="1" applyBorder="1" applyAlignment="1">
      <alignment horizontal="center"/>
    </xf>
    <xf numFmtId="4" fontId="34" fillId="0" borderId="39" xfId="0" applyNumberFormat="1" applyFont="1" applyBorder="1" applyAlignment="1" applyProtection="1">
      <alignment horizontal="center"/>
      <protection locked="0"/>
    </xf>
    <xf numFmtId="4" fontId="34" fillId="0" borderId="19" xfId="0" applyNumberFormat="1" applyFont="1" applyBorder="1" applyAlignment="1" applyProtection="1">
      <alignment horizontal="center"/>
      <protection locked="0"/>
    </xf>
    <xf numFmtId="4" fontId="34" fillId="0" borderId="40" xfId="0" applyNumberFormat="1" applyFont="1" applyBorder="1" applyAlignment="1" applyProtection="1">
      <alignment horizontal="center"/>
      <protection locked="0"/>
    </xf>
    <xf numFmtId="7" fontId="34" fillId="0" borderId="39" xfId="2" applyNumberFormat="1" applyFont="1" applyFill="1" applyBorder="1" applyAlignment="1" applyProtection="1">
      <alignment horizontal="center"/>
      <protection locked="0"/>
    </xf>
    <xf numFmtId="7" fontId="34" fillId="0" borderId="40" xfId="2" applyNumberFormat="1" applyFont="1" applyFill="1" applyBorder="1" applyAlignment="1" applyProtection="1">
      <alignment horizontal="center"/>
      <protection locked="0"/>
    </xf>
    <xf numFmtId="9" fontId="34" fillId="0" borderId="39" xfId="6" applyFont="1" applyFill="1" applyBorder="1" applyAlignment="1" applyProtection="1"/>
    <xf numFmtId="9" fontId="34" fillId="0" borderId="19" xfId="6" applyFont="1" applyFill="1" applyBorder="1" applyAlignment="1" applyProtection="1"/>
    <xf numFmtId="9" fontId="34" fillId="0" borderId="40" xfId="6" applyFont="1" applyFill="1" applyBorder="1" applyAlignment="1" applyProtection="1"/>
    <xf numFmtId="166" fontId="19" fillId="0" borderId="1" xfId="0" applyNumberFormat="1" applyFont="1" applyBorder="1" applyAlignment="1">
      <alignment horizontal="center"/>
    </xf>
    <xf numFmtId="166" fontId="19" fillId="0" borderId="25" xfId="0" applyNumberFormat="1" applyFont="1" applyBorder="1" applyAlignment="1">
      <alignment horizontal="center"/>
    </xf>
    <xf numFmtId="166" fontId="19" fillId="0" borderId="2" xfId="0" applyNumberFormat="1" applyFont="1" applyBorder="1" applyAlignment="1">
      <alignment horizontal="center"/>
    </xf>
    <xf numFmtId="0" fontId="34" fillId="18" borderId="1" xfId="0" applyFont="1" applyFill="1" applyBorder="1" applyAlignment="1" applyProtection="1">
      <alignment horizontal="left"/>
      <protection locked="0"/>
    </xf>
    <xf numFmtId="0" fontId="34" fillId="18" borderId="25" xfId="0" applyFont="1" applyFill="1" applyBorder="1" applyAlignment="1" applyProtection="1">
      <alignment horizontal="left"/>
      <protection locked="0"/>
    </xf>
    <xf numFmtId="0" fontId="34" fillId="18" borderId="2" xfId="0" applyFont="1" applyFill="1" applyBorder="1" applyAlignment="1" applyProtection="1">
      <alignment horizontal="left"/>
      <protection locked="0"/>
    </xf>
    <xf numFmtId="0" fontId="23" fillId="18" borderId="1" xfId="0" applyFont="1" applyFill="1" applyBorder="1" applyAlignment="1" applyProtection="1">
      <alignment horizontal="center"/>
      <protection locked="0"/>
    </xf>
    <xf numFmtId="0" fontId="23" fillId="18" borderId="25" xfId="0" applyFont="1" applyFill="1" applyBorder="1" applyAlignment="1" applyProtection="1">
      <alignment horizontal="center"/>
      <protection locked="0"/>
    </xf>
    <xf numFmtId="0" fontId="23" fillId="18" borderId="2" xfId="0" applyFont="1" applyFill="1" applyBorder="1" applyAlignment="1" applyProtection="1">
      <alignment horizontal="center"/>
      <protection locked="0"/>
    </xf>
    <xf numFmtId="7" fontId="23" fillId="0" borderId="1" xfId="2" applyNumberFormat="1" applyFont="1" applyFill="1" applyBorder="1" applyAlignment="1" applyProtection="1">
      <alignment horizontal="center"/>
    </xf>
    <xf numFmtId="7" fontId="23" fillId="0" borderId="25" xfId="2" applyNumberFormat="1" applyFont="1" applyFill="1" applyBorder="1" applyAlignment="1" applyProtection="1">
      <alignment horizontal="center"/>
    </xf>
    <xf numFmtId="7" fontId="23" fillId="0" borderId="2" xfId="2" applyNumberFormat="1" applyFont="1" applyFill="1" applyBorder="1" applyAlignment="1" applyProtection="1">
      <alignment horizontal="center"/>
    </xf>
    <xf numFmtId="0" fontId="34" fillId="28" borderId="1" xfId="0" applyFont="1" applyFill="1" applyBorder="1" applyAlignment="1" applyProtection="1">
      <alignment horizontal="left"/>
      <protection locked="0"/>
    </xf>
    <xf numFmtId="0" fontId="34" fillId="28" borderId="25" xfId="0" applyFont="1" applyFill="1" applyBorder="1" applyAlignment="1" applyProtection="1">
      <alignment horizontal="left"/>
      <protection locked="0"/>
    </xf>
    <xf numFmtId="0" fontId="34" fillId="28" borderId="2" xfId="0" applyFont="1" applyFill="1" applyBorder="1" applyAlignment="1" applyProtection="1">
      <alignment horizontal="left"/>
      <protection locked="0"/>
    </xf>
    <xf numFmtId="0" fontId="22" fillId="24" borderId="11" xfId="0" applyFont="1" applyFill="1" applyBorder="1"/>
    <xf numFmtId="0" fontId="22" fillId="24" borderId="0" xfId="0" applyFont="1" applyFill="1"/>
    <xf numFmtId="0" fontId="19" fillId="24" borderId="1" xfId="0" applyFont="1" applyFill="1" applyBorder="1" applyAlignment="1" applyProtection="1">
      <alignment horizontal="center"/>
      <protection locked="0"/>
    </xf>
    <xf numFmtId="0" fontId="19" fillId="24" borderId="25" xfId="0" applyFont="1" applyFill="1" applyBorder="1" applyAlignment="1" applyProtection="1">
      <alignment horizontal="center"/>
      <protection locked="0"/>
    </xf>
    <xf numFmtId="0" fontId="25" fillId="26" borderId="34" xfId="0" applyFont="1" applyFill="1" applyBorder="1"/>
    <xf numFmtId="0" fontId="25" fillId="26" borderId="35" xfId="0" applyFont="1" applyFill="1" applyBorder="1"/>
    <xf numFmtId="0" fontId="25" fillId="26" borderId="3" xfId="0" applyFont="1" applyFill="1" applyBorder="1" applyAlignment="1">
      <alignment horizontal="center"/>
    </xf>
    <xf numFmtId="0" fontId="25" fillId="26" borderId="3" xfId="0" applyFont="1" applyFill="1" applyBorder="1" applyAlignment="1">
      <alignment horizontal="left"/>
    </xf>
    <xf numFmtId="0" fontId="33" fillId="26" borderId="3" xfId="0" applyFont="1" applyFill="1" applyBorder="1" applyAlignment="1">
      <alignment horizontal="center" vertical="center" wrapText="1"/>
    </xf>
    <xf numFmtId="0" fontId="33" fillId="26" borderId="3" xfId="0" applyFont="1" applyFill="1" applyBorder="1" applyAlignment="1">
      <alignment horizontal="center"/>
    </xf>
    <xf numFmtId="0" fontId="22" fillId="24" borderId="0" xfId="0" applyFont="1" applyFill="1" applyAlignment="1" applyProtection="1">
      <alignment horizontal="center"/>
      <protection locked="0"/>
    </xf>
    <xf numFmtId="0" fontId="22" fillId="24" borderId="12" xfId="0" applyFont="1" applyFill="1" applyBorder="1" applyAlignment="1" applyProtection="1">
      <alignment horizontal="center"/>
      <protection locked="0"/>
    </xf>
    <xf numFmtId="0" fontId="0" fillId="0" borderId="0" xfId="0"/>
    <xf numFmtId="0" fontId="22" fillId="0" borderId="0" xfId="0" applyFont="1" applyAlignment="1">
      <alignment horizontal="center"/>
    </xf>
    <xf numFmtId="0" fontId="30" fillId="27" borderId="11" xfId="0" applyFont="1" applyFill="1" applyBorder="1"/>
    <xf numFmtId="0" fontId="0" fillId="24" borderId="0" xfId="0" applyFill="1"/>
    <xf numFmtId="0" fontId="30" fillId="27" borderId="1" xfId="0" applyFont="1" applyFill="1" applyBorder="1" applyAlignment="1">
      <alignment horizontal="center"/>
    </xf>
    <xf numFmtId="0" fontId="30" fillId="27" borderId="25" xfId="0" applyFont="1" applyFill="1" applyBorder="1" applyAlignment="1">
      <alignment horizontal="center"/>
    </xf>
    <xf numFmtId="0" fontId="7" fillId="24" borderId="11" xfId="0" applyFont="1" applyFill="1" applyBorder="1" applyAlignment="1">
      <alignment horizontal="center"/>
    </xf>
    <xf numFmtId="0" fontId="7" fillId="24" borderId="0" xfId="0" applyFont="1" applyFill="1" applyAlignment="1">
      <alignment horizontal="center"/>
    </xf>
    <xf numFmtId="0" fontId="32" fillId="0" borderId="1" xfId="0" applyFont="1" applyBorder="1" applyAlignment="1">
      <alignment horizontal="center"/>
    </xf>
    <xf numFmtId="0" fontId="32" fillId="0" borderId="25" xfId="0" applyFont="1" applyBorder="1" applyAlignment="1">
      <alignment horizontal="center"/>
    </xf>
    <xf numFmtId="0" fontId="32" fillId="0" borderId="2" xfId="0" applyFont="1" applyBorder="1" applyAlignment="1">
      <alignment horizontal="center"/>
    </xf>
    <xf numFmtId="0" fontId="19" fillId="0" borderId="1" xfId="0" applyFont="1" applyBorder="1" applyAlignment="1" applyProtection="1">
      <alignment horizontal="center"/>
      <protection locked="0"/>
    </xf>
    <xf numFmtId="0" fontId="19" fillId="0" borderId="25" xfId="0" applyFont="1" applyBorder="1" applyAlignment="1" applyProtection="1">
      <alignment horizontal="center"/>
      <protection locked="0"/>
    </xf>
    <xf numFmtId="0" fontId="22" fillId="24" borderId="0" xfId="0" applyFont="1" applyFill="1" applyAlignment="1">
      <alignment horizontal="right"/>
    </xf>
    <xf numFmtId="0" fontId="22" fillId="24" borderId="12" xfId="0" applyFont="1" applyFill="1" applyBorder="1" applyAlignment="1">
      <alignment horizontal="right"/>
    </xf>
    <xf numFmtId="10" fontId="29" fillId="24" borderId="1" xfId="0" applyNumberFormat="1" applyFont="1" applyFill="1" applyBorder="1" applyAlignment="1" applyProtection="1">
      <alignment horizontal="center"/>
      <protection locked="0"/>
    </xf>
    <xf numFmtId="10" fontId="29" fillId="24" borderId="25" xfId="0" applyNumberFormat="1" applyFont="1" applyFill="1" applyBorder="1" applyAlignment="1" applyProtection="1">
      <alignment horizontal="center"/>
      <protection locked="0"/>
    </xf>
    <xf numFmtId="10" fontId="29" fillId="24" borderId="2" xfId="0" applyNumberFormat="1" applyFont="1" applyFill="1" applyBorder="1" applyAlignment="1" applyProtection="1">
      <alignment horizontal="center"/>
      <protection locked="0"/>
    </xf>
    <xf numFmtId="0" fontId="22" fillId="24" borderId="1" xfId="0" applyFont="1" applyFill="1" applyBorder="1" applyAlignment="1">
      <alignment horizontal="left"/>
    </xf>
    <xf numFmtId="0" fontId="22" fillId="24" borderId="25" xfId="0" applyFont="1" applyFill="1" applyBorder="1" applyAlignment="1">
      <alignment horizontal="left"/>
    </xf>
    <xf numFmtId="0" fontId="22" fillId="24" borderId="2" xfId="0" applyFont="1" applyFill="1" applyBorder="1" applyAlignment="1">
      <alignment horizontal="left"/>
    </xf>
    <xf numFmtId="0" fontId="25" fillId="26" borderId="32" xfId="0" applyFont="1" applyFill="1" applyBorder="1"/>
    <xf numFmtId="0" fontId="25" fillId="26" borderId="14" xfId="0" applyFont="1" applyFill="1" applyBorder="1"/>
    <xf numFmtId="0" fontId="22" fillId="24" borderId="11" xfId="0" applyFont="1" applyFill="1" applyBorder="1" applyAlignment="1">
      <alignment horizontal="center"/>
    </xf>
    <xf numFmtId="0" fontId="22" fillId="24" borderId="0" xfId="0" applyFont="1" applyFill="1" applyAlignment="1">
      <alignment horizontal="center"/>
    </xf>
    <xf numFmtId="0" fontId="22" fillId="24" borderId="12" xfId="0" applyFont="1" applyFill="1" applyBorder="1" applyAlignment="1">
      <alignment horizontal="center"/>
    </xf>
    <xf numFmtId="0" fontId="26" fillId="0" borderId="0" xfId="0" applyFont="1" applyAlignment="1">
      <alignment horizontal="center"/>
    </xf>
    <xf numFmtId="0" fontId="26" fillId="0" borderId="12" xfId="0" applyFont="1" applyBorder="1" applyAlignment="1">
      <alignment horizontal="center"/>
    </xf>
    <xf numFmtId="0" fontId="18" fillId="0" borderId="1" xfId="0" applyFont="1" applyBorder="1" applyAlignment="1">
      <alignment horizontal="center"/>
    </xf>
    <xf numFmtId="0" fontId="18" fillId="0" borderId="2" xfId="0" applyFont="1" applyBorder="1" applyAlignment="1">
      <alignment horizontal="center"/>
    </xf>
    <xf numFmtId="0" fontId="19" fillId="24" borderId="2" xfId="0" applyFont="1" applyFill="1" applyBorder="1" applyAlignment="1" applyProtection="1">
      <alignment horizontal="center"/>
      <protection locked="0"/>
    </xf>
    <xf numFmtId="0" fontId="22" fillId="25" borderId="0" xfId="0" applyFont="1" applyFill="1" applyAlignment="1">
      <alignment horizontal="right"/>
    </xf>
    <xf numFmtId="0" fontId="0" fillId="25" borderId="0" xfId="0" applyFill="1" applyAlignment="1">
      <alignment horizontal="right"/>
    </xf>
    <xf numFmtId="8" fontId="19" fillId="25" borderId="1" xfId="0" applyNumberFormat="1" applyFont="1" applyFill="1" applyBorder="1" applyAlignment="1" applyProtection="1">
      <alignment horizontal="center"/>
      <protection locked="0"/>
    </xf>
    <xf numFmtId="8" fontId="6" fillId="25" borderId="25" xfId="0" applyNumberFormat="1" applyFont="1" applyFill="1" applyBorder="1" applyAlignment="1" applyProtection="1">
      <alignment horizontal="center"/>
      <protection locked="0"/>
    </xf>
    <xf numFmtId="8" fontId="6" fillId="25" borderId="2" xfId="0" applyNumberFormat="1" applyFont="1" applyFill="1" applyBorder="1" applyAlignment="1" applyProtection="1">
      <alignment horizontal="center"/>
      <protection locked="0"/>
    </xf>
    <xf numFmtId="0" fontId="28" fillId="24" borderId="6" xfId="0" applyFont="1" applyFill="1" applyBorder="1" applyAlignment="1">
      <alignment horizontal="left"/>
    </xf>
    <xf numFmtId="0" fontId="22" fillId="0" borderId="11" xfId="0" applyFont="1" applyBorder="1"/>
    <xf numFmtId="0" fontId="0" fillId="0" borderId="25" xfId="0" applyBorder="1"/>
    <xf numFmtId="0" fontId="6" fillId="0" borderId="25" xfId="0" applyFont="1" applyBorder="1" applyAlignment="1" applyProtection="1">
      <alignment horizontal="center"/>
      <protection locked="0"/>
    </xf>
    <xf numFmtId="0" fontId="0" fillId="0" borderId="25" xfId="0" applyBorder="1" applyAlignment="1">
      <alignment horizontal="center"/>
    </xf>
    <xf numFmtId="0" fontId="0" fillId="0" borderId="1" xfId="0" applyBorder="1" applyAlignment="1" applyProtection="1">
      <alignment horizontal="left"/>
      <protection locked="0"/>
    </xf>
    <xf numFmtId="0" fontId="0" fillId="0" borderId="25" xfId="0" applyBorder="1" applyAlignment="1" applyProtection="1">
      <alignment horizontal="left"/>
      <protection locked="0"/>
    </xf>
    <xf numFmtId="0" fontId="0" fillId="0" borderId="2" xfId="0" applyBorder="1" applyAlignment="1" applyProtection="1">
      <alignment horizontal="left"/>
      <protection locked="0"/>
    </xf>
    <xf numFmtId="0" fontId="22" fillId="0" borderId="11" xfId="0" applyFont="1" applyBorder="1" applyAlignment="1">
      <alignment horizontal="center"/>
    </xf>
    <xf numFmtId="0" fontId="22" fillId="0" borderId="12" xfId="0" applyFont="1" applyBorder="1" applyAlignment="1">
      <alignment horizontal="center"/>
    </xf>
    <xf numFmtId="0" fontId="19" fillId="24" borderId="1" xfId="0" applyFont="1" applyFill="1" applyBorder="1" applyAlignment="1" applyProtection="1">
      <alignment horizontal="left" readingOrder="1"/>
      <protection locked="0"/>
    </xf>
    <xf numFmtId="0" fontId="19" fillId="24" borderId="25" xfId="0" applyFont="1" applyFill="1" applyBorder="1" applyAlignment="1" applyProtection="1">
      <alignment horizontal="left" readingOrder="1"/>
      <protection locked="0"/>
    </xf>
    <xf numFmtId="0" fontId="22" fillId="24" borderId="11" xfId="0" applyFont="1" applyFill="1" applyBorder="1" applyAlignment="1">
      <alignment horizontal="right"/>
    </xf>
    <xf numFmtId="0" fontId="27" fillId="24" borderId="3" xfId="0" applyFont="1" applyFill="1" applyBorder="1" applyAlignment="1">
      <alignment horizontal="center"/>
    </xf>
    <xf numFmtId="0" fontId="27" fillId="0" borderId="3" xfId="0" applyFont="1" applyBorder="1" applyAlignment="1">
      <alignment horizontal="center"/>
    </xf>
    <xf numFmtId="0" fontId="27" fillId="24" borderId="0" xfId="0" applyFont="1" applyFill="1" applyAlignment="1">
      <alignment horizontal="right"/>
    </xf>
    <xf numFmtId="0" fontId="0" fillId="0" borderId="3" xfId="0" applyBorder="1" applyAlignment="1" applyProtection="1">
      <alignment horizontal="center"/>
      <protection locked="0"/>
    </xf>
    <xf numFmtId="0" fontId="6" fillId="0" borderId="3" xfId="0" applyFont="1" applyBorder="1" applyAlignment="1" applyProtection="1">
      <alignment horizontal="center"/>
      <protection locked="0"/>
    </xf>
    <xf numFmtId="169" fontId="19" fillId="24" borderId="1" xfId="0" applyNumberFormat="1" applyFont="1" applyFill="1" applyBorder="1" applyAlignment="1" applyProtection="1">
      <alignment horizontal="center"/>
      <protection locked="0"/>
    </xf>
    <xf numFmtId="169" fontId="6" fillId="0" borderId="25" xfId="0" applyNumberFormat="1" applyFont="1" applyBorder="1" applyAlignment="1" applyProtection="1">
      <alignment horizontal="center"/>
      <protection locked="0"/>
    </xf>
    <xf numFmtId="169" fontId="6" fillId="0" borderId="2" xfId="0" applyNumberFormat="1" applyFont="1" applyBorder="1" applyAlignment="1" applyProtection="1">
      <alignment horizontal="center"/>
      <protection locked="0"/>
    </xf>
    <xf numFmtId="0" fontId="0" fillId="0" borderId="0" xfId="0" applyAlignment="1">
      <alignment horizontal="right"/>
    </xf>
    <xf numFmtId="169" fontId="22" fillId="0" borderId="1" xfId="0" applyNumberFormat="1" applyFont="1" applyBorder="1" applyAlignment="1" applyProtection="1">
      <alignment horizontal="center"/>
      <protection locked="0"/>
    </xf>
    <xf numFmtId="169" fontId="7" fillId="0" borderId="25" xfId="0" applyNumberFormat="1" applyFont="1" applyBorder="1" applyAlignment="1" applyProtection="1">
      <alignment horizontal="center"/>
      <protection locked="0"/>
    </xf>
    <xf numFmtId="169" fontId="7" fillId="0" borderId="2" xfId="0" applyNumberFormat="1" applyFont="1" applyBorder="1" applyAlignment="1" applyProtection="1">
      <alignment horizontal="center"/>
      <protection locked="0"/>
    </xf>
    <xf numFmtId="169" fontId="19" fillId="24" borderId="1" xfId="0" applyNumberFormat="1" applyFont="1" applyFill="1" applyBorder="1" applyAlignment="1" applyProtection="1">
      <alignment horizontal="left"/>
      <protection locked="0"/>
    </xf>
    <xf numFmtId="169" fontId="19" fillId="24" borderId="25" xfId="0" applyNumberFormat="1" applyFont="1" applyFill="1" applyBorder="1" applyAlignment="1" applyProtection="1">
      <alignment horizontal="left"/>
      <protection locked="0"/>
    </xf>
    <xf numFmtId="0" fontId="22" fillId="24" borderId="0" xfId="0" applyFont="1" applyFill="1" applyAlignment="1">
      <alignment horizontal="left"/>
    </xf>
    <xf numFmtId="17" fontId="22" fillId="0" borderId="19" xfId="0" applyNumberFormat="1" applyFont="1" applyBorder="1" applyAlignment="1">
      <alignment horizontal="center"/>
    </xf>
    <xf numFmtId="17" fontId="22" fillId="0" borderId="19" xfId="0" applyNumberFormat="1" applyFont="1" applyBorder="1" applyAlignment="1" applyProtection="1">
      <alignment horizontal="center"/>
      <protection locked="0"/>
    </xf>
    <xf numFmtId="0" fontId="22" fillId="0" borderId="19" xfId="0" applyFont="1" applyBorder="1" applyAlignment="1" applyProtection="1">
      <alignment horizontal="center"/>
      <protection locked="0"/>
    </xf>
    <xf numFmtId="0" fontId="19" fillId="7" borderId="1" xfId="0" applyFont="1" applyFill="1" applyBorder="1" applyAlignment="1">
      <alignment horizontal="center"/>
    </xf>
    <xf numFmtId="0" fontId="19" fillId="7" borderId="25" xfId="0" applyFont="1" applyFill="1" applyBorder="1" applyAlignment="1">
      <alignment horizontal="center"/>
    </xf>
    <xf numFmtId="0" fontId="19" fillId="7" borderId="2" xfId="0" applyFont="1" applyFill="1" applyBorder="1" applyAlignment="1">
      <alignment horizontal="center"/>
    </xf>
    <xf numFmtId="0" fontId="22" fillId="7" borderId="11" xfId="0" applyFont="1" applyFill="1" applyBorder="1" applyAlignment="1">
      <alignment horizontal="center"/>
    </xf>
    <xf numFmtId="0" fontId="22" fillId="7" borderId="0" xfId="0" applyFont="1" applyFill="1" applyAlignment="1">
      <alignment horizontal="center"/>
    </xf>
    <xf numFmtId="0" fontId="22" fillId="7" borderId="12" xfId="0" applyFont="1" applyFill="1" applyBorder="1" applyAlignment="1">
      <alignment horizontal="center"/>
    </xf>
    <xf numFmtId="9" fontId="19" fillId="7" borderId="1" xfId="0" applyNumberFormat="1" applyFont="1" applyFill="1" applyBorder="1" applyAlignment="1">
      <alignment horizontal="center"/>
    </xf>
    <xf numFmtId="0" fontId="19" fillId="7" borderId="1" xfId="0" applyFont="1" applyFill="1" applyBorder="1" applyAlignment="1">
      <alignment horizontal="left"/>
    </xf>
    <xf numFmtId="0" fontId="19" fillId="7" borderId="25" xfId="0" applyFont="1" applyFill="1" applyBorder="1" applyAlignment="1">
      <alignment horizontal="left"/>
    </xf>
    <xf numFmtId="0" fontId="19" fillId="7" borderId="2" xfId="0" applyFont="1" applyFill="1" applyBorder="1" applyAlignment="1">
      <alignment horizontal="left"/>
    </xf>
    <xf numFmtId="0" fontId="19" fillId="24" borderId="1" xfId="0" applyFont="1" applyFill="1" applyBorder="1" applyAlignment="1">
      <alignment horizontal="center"/>
    </xf>
    <xf numFmtId="0" fontId="19" fillId="24" borderId="25" xfId="0" applyFont="1" applyFill="1" applyBorder="1" applyAlignment="1">
      <alignment horizontal="center"/>
    </xf>
    <xf numFmtId="0" fontId="19" fillId="24" borderId="2" xfId="0" applyFont="1" applyFill="1" applyBorder="1" applyAlignment="1">
      <alignment horizontal="center"/>
    </xf>
    <xf numFmtId="0" fontId="22" fillId="0" borderId="1" xfId="0" applyFont="1" applyBorder="1" applyAlignment="1" applyProtection="1">
      <alignment horizontal="center"/>
      <protection locked="0"/>
    </xf>
    <xf numFmtId="0" fontId="22" fillId="0" borderId="25" xfId="0" applyFont="1" applyBorder="1" applyAlignment="1" applyProtection="1">
      <alignment horizontal="center"/>
      <protection locked="0"/>
    </xf>
    <xf numFmtId="0" fontId="22" fillId="0" borderId="2" xfId="0" applyFont="1" applyBorder="1" applyAlignment="1" applyProtection="1">
      <alignment horizontal="center"/>
      <protection locked="0"/>
    </xf>
    <xf numFmtId="0" fontId="20" fillId="11" borderId="5" xfId="0" applyFont="1" applyFill="1" applyBorder="1" applyAlignment="1">
      <alignment horizontal="center" vertical="center"/>
    </xf>
    <xf numFmtId="0" fontId="20" fillId="11" borderId="6" xfId="0" applyFont="1" applyFill="1" applyBorder="1" applyAlignment="1">
      <alignment horizontal="center" vertical="center"/>
    </xf>
    <xf numFmtId="0" fontId="20" fillId="11" borderId="7" xfId="0" applyFont="1" applyFill="1" applyBorder="1" applyAlignment="1">
      <alignment horizontal="center" vertical="center"/>
    </xf>
    <xf numFmtId="0" fontId="20" fillId="11" borderId="8" xfId="0" applyFont="1" applyFill="1" applyBorder="1" applyAlignment="1">
      <alignment horizontal="center" vertical="center"/>
    </xf>
    <xf numFmtId="0" fontId="20" fillId="11" borderId="10" xfId="0" applyFont="1" applyFill="1" applyBorder="1" applyAlignment="1">
      <alignment horizontal="center" vertical="center"/>
    </xf>
    <xf numFmtId="0" fontId="20" fillId="11" borderId="9" xfId="0" applyFont="1" applyFill="1" applyBorder="1" applyAlignment="1">
      <alignment horizontal="center" vertical="center"/>
    </xf>
    <xf numFmtId="0" fontId="22" fillId="24" borderId="11" xfId="0" applyFont="1" applyFill="1" applyBorder="1" applyAlignment="1">
      <alignment vertical="center"/>
    </xf>
    <xf numFmtId="0" fontId="0" fillId="0" borderId="12" xfId="0" applyBorder="1"/>
    <xf numFmtId="168" fontId="19" fillId="0" borderId="1" xfId="0" applyNumberFormat="1" applyFont="1" applyBorder="1" applyAlignment="1" applyProtection="1">
      <alignment horizontal="center" vertical="center"/>
      <protection locked="0"/>
    </xf>
    <xf numFmtId="0" fontId="0" fillId="0" borderId="2" xfId="0" applyBorder="1"/>
    <xf numFmtId="0" fontId="22" fillId="24" borderId="12" xfId="0" applyFont="1" applyFill="1" applyBorder="1" applyAlignment="1">
      <alignment vertical="center"/>
    </xf>
    <xf numFmtId="0" fontId="19" fillId="0" borderId="1" xfId="0" applyFont="1" applyBorder="1" applyAlignment="1" applyProtection="1">
      <alignment horizontal="center" vertical="center"/>
      <protection locked="0"/>
    </xf>
    <xf numFmtId="0" fontId="22" fillId="24" borderId="0" xfId="0" applyFont="1" applyFill="1" applyAlignment="1">
      <alignment vertical="center"/>
    </xf>
    <xf numFmtId="0" fontId="23" fillId="0" borderId="1" xfId="0" applyFont="1" applyBorder="1" applyAlignment="1" applyProtection="1">
      <alignment horizontal="center" vertical="center"/>
      <protection locked="0"/>
    </xf>
    <xf numFmtId="0" fontId="24" fillId="0" borderId="25" xfId="0" applyFont="1" applyBorder="1"/>
    <xf numFmtId="0" fontId="24" fillId="0" borderId="2" xfId="0" applyFont="1" applyBorder="1"/>
    <xf numFmtId="0" fontId="21" fillId="8" borderId="1" xfId="0" applyFont="1" applyFill="1" applyBorder="1" applyAlignment="1">
      <alignment horizontal="center"/>
    </xf>
    <xf numFmtId="0" fontId="21" fillId="8" borderId="25" xfId="0" applyFont="1" applyFill="1" applyBorder="1" applyAlignment="1">
      <alignment horizontal="center"/>
    </xf>
    <xf numFmtId="0" fontId="21" fillId="8" borderId="2" xfId="0" applyFont="1" applyFill="1" applyBorder="1" applyAlignment="1">
      <alignment horizontal="center"/>
    </xf>
    <xf numFmtId="0" fontId="19" fillId="7" borderId="1" xfId="0" applyFont="1" applyFill="1" applyBorder="1"/>
    <xf numFmtId="0" fontId="19" fillId="7" borderId="25" xfId="0" applyFont="1" applyFill="1" applyBorder="1"/>
    <xf numFmtId="0" fontId="19" fillId="7" borderId="2" xfId="0" applyFont="1" applyFill="1" applyBorder="1"/>
    <xf numFmtId="0" fontId="22" fillId="25" borderId="11" xfId="0" applyFont="1" applyFill="1" applyBorder="1"/>
    <xf numFmtId="0" fontId="0" fillId="25" borderId="0" xfId="0" applyFill="1"/>
    <xf numFmtId="0" fontId="0" fillId="25" borderId="12" xfId="0" applyFill="1" applyBorder="1"/>
    <xf numFmtId="0" fontId="19" fillId="25" borderId="1" xfId="0" applyFont="1" applyFill="1" applyBorder="1" applyAlignment="1" applyProtection="1">
      <alignment horizontal="center"/>
      <protection locked="0"/>
    </xf>
    <xf numFmtId="0" fontId="19" fillId="25" borderId="25" xfId="0" applyFont="1" applyFill="1" applyBorder="1" applyAlignment="1" applyProtection="1">
      <alignment horizontal="center"/>
      <protection locked="0"/>
    </xf>
    <xf numFmtId="0" fontId="0" fillId="25" borderId="25" xfId="0" applyFill="1" applyBorder="1"/>
    <xf numFmtId="0" fontId="0" fillId="25" borderId="2" xfId="0" applyFill="1" applyBorder="1"/>
    <xf numFmtId="0" fontId="0" fillId="26" borderId="14" xfId="0" applyFill="1" applyBorder="1"/>
    <xf numFmtId="0" fontId="19" fillId="24" borderId="0" xfId="0" applyFont="1" applyFill="1" applyAlignment="1">
      <alignment horizontal="center"/>
    </xf>
    <xf numFmtId="0" fontId="36" fillId="9" borderId="13" xfId="0" applyFont="1" applyFill="1" applyBorder="1" applyAlignment="1">
      <alignment horizontal="center" vertical="center"/>
    </xf>
    <xf numFmtId="0" fontId="36" fillId="9" borderId="14" xfId="0" applyFont="1" applyFill="1" applyBorder="1" applyAlignment="1">
      <alignment horizontal="center" vertical="center"/>
    </xf>
    <xf numFmtId="0" fontId="36" fillId="9" borderId="27" xfId="0" applyFont="1" applyFill="1" applyBorder="1" applyAlignment="1">
      <alignment horizontal="center" vertical="center"/>
    </xf>
    <xf numFmtId="0" fontId="48" fillId="0" borderId="1" xfId="0" applyFont="1" applyBorder="1" applyAlignment="1">
      <alignment horizontal="left" wrapText="1"/>
    </xf>
    <xf numFmtId="0" fontId="48" fillId="0" borderId="25" xfId="0" applyFont="1" applyBorder="1" applyAlignment="1">
      <alignment horizontal="left" wrapText="1"/>
    </xf>
    <xf numFmtId="0" fontId="48" fillId="0" borderId="2" xfId="0" applyFont="1" applyBorder="1" applyAlignment="1">
      <alignment horizontal="left" wrapText="1"/>
    </xf>
    <xf numFmtId="0" fontId="52" fillId="0" borderId="1" xfId="0" applyFont="1" applyBorder="1" applyAlignment="1">
      <alignment horizontal="left" wrapText="1"/>
    </xf>
    <xf numFmtId="0" fontId="0" fillId="0" borderId="3" xfId="0" applyBorder="1" applyAlignment="1">
      <alignment horizontal="left"/>
    </xf>
    <xf numFmtId="165" fontId="56" fillId="0" borderId="3" xfId="0" applyNumberFormat="1" applyFont="1" applyBorder="1" applyAlignment="1">
      <alignment horizontal="left" vertical="center"/>
    </xf>
    <xf numFmtId="0" fontId="0" fillId="0" borderId="3" xfId="0" applyBorder="1" applyAlignment="1">
      <alignment horizontal="left" wrapText="1"/>
    </xf>
    <xf numFmtId="0" fontId="0" fillId="0" borderId="46" xfId="0" applyBorder="1" applyAlignment="1">
      <alignment horizontal="center" vertical="center" textRotation="90"/>
    </xf>
    <xf numFmtId="0" fontId="0" fillId="0" borderId="49" xfId="0" applyBorder="1" applyAlignment="1">
      <alignment horizontal="center" vertical="center" textRotation="90"/>
    </xf>
    <xf numFmtId="0" fontId="0" fillId="0" borderId="52" xfId="0" applyBorder="1" applyAlignment="1">
      <alignment horizontal="center" vertical="center" textRotation="90"/>
    </xf>
    <xf numFmtId="0" fontId="0" fillId="0" borderId="1" xfId="0" applyBorder="1" applyAlignment="1">
      <alignment horizontal="center"/>
    </xf>
    <xf numFmtId="0" fontId="0" fillId="0" borderId="2" xfId="0" applyBorder="1" applyAlignment="1">
      <alignment horizontal="center"/>
    </xf>
    <xf numFmtId="0" fontId="44" fillId="0" borderId="48" xfId="0" applyFont="1" applyBorder="1" applyAlignment="1">
      <alignment horizontal="left" vertical="center"/>
    </xf>
    <xf numFmtId="0" fontId="44" fillId="0" borderId="4" xfId="0" applyFont="1" applyBorder="1" applyAlignment="1">
      <alignment horizontal="left" vertical="center"/>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55" xfId="0" applyBorder="1" applyAlignment="1">
      <alignment horizontal="left" wrapText="1"/>
    </xf>
    <xf numFmtId="0" fontId="0" fillId="0" borderId="56" xfId="0" applyBorder="1" applyAlignment="1">
      <alignment horizontal="left" wrapText="1"/>
    </xf>
    <xf numFmtId="0" fontId="0" fillId="0" borderId="57" xfId="0" applyBorder="1" applyAlignment="1">
      <alignment horizontal="left" wrapText="1"/>
    </xf>
    <xf numFmtId="0" fontId="45" fillId="0" borderId="13" xfId="0" applyFont="1" applyBorder="1" applyAlignment="1">
      <alignment horizontal="center"/>
    </xf>
    <xf numFmtId="0" fontId="45" fillId="0" borderId="14" xfId="0" applyFont="1" applyBorder="1" applyAlignment="1">
      <alignment horizontal="center"/>
    </xf>
    <xf numFmtId="0" fontId="45" fillId="0" borderId="15" xfId="0" applyFont="1" applyBorder="1" applyAlignment="1">
      <alignment horizontal="center"/>
    </xf>
    <xf numFmtId="0" fontId="46" fillId="0" borderId="13" xfId="0" applyFont="1" applyBorder="1" applyAlignment="1">
      <alignment horizontal="center"/>
    </xf>
    <xf numFmtId="0" fontId="46" fillId="0" borderId="14" xfId="0" applyFont="1" applyBorder="1" applyAlignment="1">
      <alignment horizontal="center"/>
    </xf>
    <xf numFmtId="0" fontId="46" fillId="0" borderId="15" xfId="0" applyFont="1" applyBorder="1" applyAlignment="1">
      <alignment horizontal="center"/>
    </xf>
    <xf numFmtId="0" fontId="48" fillId="0" borderId="42" xfId="0" applyFont="1" applyBorder="1" applyAlignment="1">
      <alignment horizontal="left" wrapText="1"/>
    </xf>
    <xf numFmtId="0" fontId="48" fillId="0" borderId="28" xfId="0" applyFont="1" applyBorder="1" applyAlignment="1">
      <alignment horizontal="left" wrapText="1"/>
    </xf>
    <xf numFmtId="0" fontId="0" fillId="0" borderId="47" xfId="0" applyBorder="1" applyAlignment="1">
      <alignment horizontal="left" wrapText="1"/>
    </xf>
    <xf numFmtId="0" fontId="0" fillId="0" borderId="2" xfId="0" applyBorder="1" applyAlignment="1">
      <alignment horizontal="left"/>
    </xf>
    <xf numFmtId="0" fontId="43" fillId="0" borderId="11" xfId="0" applyFont="1" applyBorder="1" applyAlignment="1">
      <alignment horizontal="center" vertical="center"/>
    </xf>
    <xf numFmtId="0" fontId="43" fillId="0" borderId="0" xfId="0" applyFont="1" applyAlignment="1">
      <alignment horizontal="center" vertical="center"/>
    </xf>
    <xf numFmtId="0" fontId="43" fillId="0" borderId="49" xfId="0" applyFont="1" applyBorder="1" applyAlignment="1">
      <alignment horizontal="center" vertical="center"/>
    </xf>
    <xf numFmtId="0" fontId="10" fillId="0" borderId="0" xfId="0" applyFont="1" applyAlignment="1">
      <alignment horizontal="center"/>
    </xf>
    <xf numFmtId="0" fontId="11" fillId="0" borderId="13" xfId="0" applyFont="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0" fontId="9" fillId="21" borderId="23" xfId="0" applyFont="1" applyFill="1" applyBorder="1" applyAlignment="1">
      <alignment horizontal="center"/>
    </xf>
    <xf numFmtId="0" fontId="9" fillId="21" borderId="64" xfId="0" applyFont="1" applyFill="1" applyBorder="1" applyAlignment="1">
      <alignment horizontal="center"/>
    </xf>
  </cellXfs>
  <cellStyles count="16">
    <cellStyle name="Comma" xfId="1" builtinId="3"/>
    <cellStyle name="Currency" xfId="2" builtinId="4"/>
    <cellStyle name="Currency 2" xfId="13" xr:uid="{A06112F0-D21D-41B9-A347-40B995C41806}"/>
    <cellStyle name="Currency 3" xfId="15" xr:uid="{659FCB9D-822F-4F0B-8312-687FE0A6BE10}"/>
    <cellStyle name="Hyperlink" xfId="11" builtinId="8"/>
    <cellStyle name="Normal" xfId="0" builtinId="0"/>
    <cellStyle name="Normal 2" xfId="4" xr:uid="{00000000-0005-0000-0000-000003000000}"/>
    <cellStyle name="Normal 2 2" xfId="3" xr:uid="{00000000-0005-0000-0000-000004000000}"/>
    <cellStyle name="Normal 2 2 2" xfId="5" xr:uid="{00000000-0005-0000-0000-000005000000}"/>
    <cellStyle name="Normal 3" xfId="7" xr:uid="{00000000-0005-0000-0000-000006000000}"/>
    <cellStyle name="Normal 3 2" xfId="9" xr:uid="{00000000-0005-0000-0000-000006000000}"/>
    <cellStyle name="Normal 3 2 3" xfId="12" xr:uid="{4740332C-1F48-43F9-A732-432D1446582C}"/>
    <cellStyle name="Normal 3 3" xfId="10" xr:uid="{00000000-0005-0000-0000-000006000000}"/>
    <cellStyle name="Normal 4" xfId="14" xr:uid="{C9DC8DEE-2623-479A-BB25-AC1FC8FB5DAB}"/>
    <cellStyle name="Percent" xfId="6" builtinId="5"/>
    <cellStyle name="Percent 2" xfId="8" xr:uid="{00000000-0005-0000-0000-000034000000}"/>
  </cellStyles>
  <dxfs count="202">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7CE"/>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32-40F0-AF52-4613C2EE7227}"/>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32-40F0-AF52-4613C2EE7227}"/>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32-40F0-AF52-4613C2EE7227}"/>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32-40F0-AF52-4613C2EE7227}"/>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032-40F0-AF52-4613C2EE7227}"/>
              </c:ext>
            </c:extLst>
          </c:dPt>
          <c:dLbls>
            <c:dLbl>
              <c:idx val="0"/>
              <c:layout>
                <c:manualLayout>
                  <c:x val="0.10810370532012205"/>
                  <c:y val="8.6781396766622582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032-40F0-AF52-4613C2EE7227}"/>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032-40F0-AF52-4613C2EE7227}"/>
                </c:ext>
              </c:extLst>
            </c:dLbl>
            <c:dLbl>
              <c:idx val="2"/>
              <c:layout>
                <c:manualLayout>
                  <c:x val="-0.31234301741021536"/>
                  <c:y val="-5.04469000101728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032-40F0-AF52-4613C2EE7227}"/>
                </c:ext>
              </c:extLst>
            </c:dLbl>
            <c:dLbl>
              <c:idx val="3"/>
              <c:layout>
                <c:manualLayout>
                  <c:x val="-6.1019270510559324E-2"/>
                  <c:y val="-6.085580202523231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032-40F0-AF52-4613C2EE7227}"/>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032-40F0-AF52-4613C2EE722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84"/>
                <c:pt idx="0">
                  <c:v>Material</c:v>
                </c:pt>
                <c:pt idx="1">
                  <c:v>Labor</c:v>
                </c:pt>
                <c:pt idx="2">
                  <c:v>Sub</c:v>
                </c:pt>
                <c:pt idx="3">
                  <c:v>Travel</c:v>
                </c:pt>
                <c:pt idx="384">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#N/A</c:v>
                </c:pt>
                <c:pt idx="1">
                  <c:v>0</c:v>
                </c:pt>
                <c:pt idx="2">
                  <c:v>0</c:v>
                </c:pt>
                <c:pt idx="3">
                  <c:v>#N/A</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A032-40F0-AF52-4613C2EE72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E0F-488F-91DC-58512D5D190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E0F-488F-91DC-58512D5D190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E0F-488F-91DC-58512D5D190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E0F-488F-91DC-58512D5D190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E0F-488F-91DC-58512D5D190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E0F-488F-91DC-58512D5D1907}"/>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E0F-488F-91DC-58512D5D1907}"/>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E0F-488F-91DC-58512D5D1907}"/>
                </c:ext>
              </c:extLst>
            </c:dLbl>
            <c:dLbl>
              <c:idx val="1"/>
              <c:layout>
                <c:manualLayout>
                  <c:x val="0.15555562654059713"/>
                  <c:y val="0.2237678623505394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E0F-488F-91DC-58512D5D1907}"/>
                </c:ext>
              </c:extLst>
            </c:dLbl>
            <c:dLbl>
              <c:idx val="2"/>
              <c:layout>
                <c:manualLayout>
                  <c:x val="0.10146502478265268"/>
                  <c:y val="0.2363254593175853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E0F-488F-91DC-58512D5D1907}"/>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E0F-488F-91DC-58512D5D1907}"/>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CE0F-488F-91DC-58512D5D1907}"/>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CE0F-488F-91DC-58512D5D1907}"/>
                </c:ext>
              </c:extLst>
            </c:dLbl>
            <c:dLbl>
              <c:idx val="6"/>
              <c:layout>
                <c:manualLayout>
                  <c:x val="0.33062880324543609"/>
                  <c:y val="-1.060944534001666E-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CE0F-488F-91DC-58512D5D190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7"/>
                      <c:pt idx="1">
                        <c:v/>
                      </c:pt>
                      <c:pt idx="3">
                        <c:v/>
                      </c:pt>
                      <c:pt idx="4">
                        <c:v/>
                      </c:pt>
                      <c:pt idx="6">
                        <c:v/>
                      </c:pt>
                      <c:pt idx="8">
                        <c:v/>
                      </c:pt>
                      <c:pt idx="10">
                        <c:v/>
                      </c:pt>
                      <c:pt idx="12">
                        <c:v/>
                      </c:pt>
                    </c:strCache>
                  </c16:filteredLitCache>
                </c:ext>
              </c:extLst>
              <c:f/>
              <c:strCache>
                <c:ptCount val="1144"/>
                <c:pt idx="0">
                  <c:v>Programming</c:v>
                </c:pt>
                <c:pt idx="1">
                  <c:v>Engineering</c:v>
                </c:pt>
                <c:pt idx="2">
                  <c:v>Graphics</c:v>
                </c:pt>
                <c:pt idx="3">
                  <c:v>Technical</c:v>
                </c:pt>
                <c:pt idx="1141">
                  <c:v>PM</c:v>
                </c:pt>
                <c:pt idx="1144">
                  <c:v>Panel </c:v>
                </c:pt>
                <c:pt idx="1146">
                  <c:v>Install</c:v>
                </c:pt>
              </c:strCache>
            </c:strRef>
          </c:cat>
          <c:val>
            <c:numRef>
              <c:extLst>
                <c:ext xmlns:c16="http://schemas.microsoft.com/office/drawing/2014/chart" uri="{F5D05F6E-A05E-4728-AFD3-386EB277150F}">
                  <c16:filteredLitCache>
                    <c:numCache>
                      <c:formatCode>General</c:formatCode>
                      <c:ptCount val="4"/>
                      <c:pt idx="1">
                        <c:v>0</c:v>
                      </c:pt>
                      <c:pt idx="3">
                        <c:v>0</c:v>
                      </c:pt>
                      <c:pt idx="4">
                        <c:v>0</c:v>
                      </c:pt>
                      <c:pt idx="6">
                        <c:v>0</c:v>
                      </c:pt>
                    </c:numCache>
                  </c16:filteredLitCache>
                </c:ext>
              </c:extLst>
              <c:f/>
              <c:numCache>
                <c:formatCode>General</c:formatCode>
                <c:ptCount val="3"/>
                <c:pt idx="0">
                  <c:v>0</c:v>
                </c:pt>
                <c:pt idx="1">
                  <c:v>0</c:v>
                </c:pt>
                <c:pt idx="2">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E-CE0F-488F-91DC-58512D5D190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94E-4652-A251-C9E4FB0FE47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94E-4652-A251-C9E4FB0FE47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94E-4652-A251-C9E4FB0FE474}"/>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94E-4652-A251-C9E4FB0FE474}"/>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94E-4652-A251-C9E4FB0FE474}"/>
              </c:ext>
            </c:extLst>
          </c:dPt>
          <c:dLbls>
            <c:dLbl>
              <c:idx val="0"/>
              <c:layout>
                <c:manualLayout>
                  <c:x val="0.10810370532012205"/>
                  <c:y val="8.6781396766622582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94E-4652-A251-C9E4FB0FE474}"/>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94E-4652-A251-C9E4FB0FE474}"/>
                </c:ext>
              </c:extLst>
            </c:dLbl>
            <c:dLbl>
              <c:idx val="2"/>
              <c:layout>
                <c:manualLayout>
                  <c:x val="-0.31234301741021536"/>
                  <c:y val="-5.04469000101728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94E-4652-A251-C9E4FB0FE474}"/>
                </c:ext>
              </c:extLst>
            </c:dLbl>
            <c:dLbl>
              <c:idx val="3"/>
              <c:layout>
                <c:manualLayout>
                  <c:x val="-6.1019270510559324E-2"/>
                  <c:y val="-6.085580202523231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94E-4652-A251-C9E4FB0FE474}"/>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94E-4652-A251-C9E4FB0FE47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Totals!$B$91:$H$91</c15:sqref>
                  </c15:fullRef>
                </c:ext>
              </c:extLst>
              <c:f>(Totals!$B$91:$C$91,Totals!$E$91:$F$91,Totals!$H$91)</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Totals!$B$92:$H$92</c15:sqref>
                  </c15:fullRef>
                </c:ext>
              </c:extLst>
              <c:f>(Totals!$B$92:$C$92,Totals!$E$92:$F$92,Totals!$H$92)</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D94E-4652-A251-C9E4FB0FE47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A23-4D06-83B5-2E9721C5166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A23-4D06-83B5-2E9721C5166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A23-4D06-83B5-2E9721C5166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A23-4D06-83B5-2E9721C5166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A23-4D06-83B5-2E9721C5166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A23-4D06-83B5-2E9721C51663}"/>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A23-4D06-83B5-2E9721C51663}"/>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A23-4D06-83B5-2E9721C51663}"/>
                </c:ext>
              </c:extLst>
            </c:dLbl>
            <c:dLbl>
              <c:idx val="1"/>
              <c:layout>
                <c:manualLayout>
                  <c:x val="0.15555562654059713"/>
                  <c:y val="0.2237678623505394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A23-4D06-83B5-2E9721C51663}"/>
                </c:ext>
              </c:extLst>
            </c:dLbl>
            <c:dLbl>
              <c:idx val="2"/>
              <c:layout>
                <c:manualLayout>
                  <c:x val="0.10146502478265268"/>
                  <c:y val="0.2363254593175853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A23-4D06-83B5-2E9721C51663}"/>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A23-4D06-83B5-2E9721C51663}"/>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A23-4D06-83B5-2E9721C51663}"/>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A23-4D06-83B5-2E9721C51663}"/>
                </c:ext>
              </c:extLst>
            </c:dLbl>
            <c:dLbl>
              <c:idx val="6"/>
              <c:layout>
                <c:manualLayout>
                  <c:x val="0.33062880324543609"/>
                  <c:y val="-1.060944534001666E-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5A23-4D06-83B5-2E9721C5166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Totals!$Q$91:$AD$91</c15:sqref>
                  </c15:fullRef>
                </c:ext>
              </c:extLst>
              <c:f>(Totals!$Q$91,Totals!$S$91,Totals!$V$91,Totals!$X$91,Totals!$Z$91,Totals!$AB$91,Totals!$AD$91)</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Totals!$Q$92:$AD$92</c15:sqref>
                  </c15:fullRef>
                </c:ext>
              </c:extLst>
              <c:f>(Totals!$Q$92,Totals!$S$92,Totals!$V$92,Totals!$X$92,Totals!$Z$92,Totals!$AB$92,Totals!$AD$92)</c:f>
              <c:numCache>
                <c:formatCode>General</c:formatCode>
                <c:ptCount val="7"/>
                <c:pt idx="0" formatCode="0">
                  <c:v>0</c:v>
                </c:pt>
                <c:pt idx="1" formatCode="0">
                  <c:v>0</c:v>
                </c:pt>
                <c:pt idx="2" formatCode="0">
                  <c:v>0</c:v>
                </c:pt>
                <c:pt idx="3" formatCode="0">
                  <c:v>0</c:v>
                </c:pt>
                <c:pt idx="4" formatCode="0">
                  <c:v>0</c:v>
                </c:pt>
                <c:pt idx="5" formatCode="0">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5A23-4D06-83B5-2E9721C5166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826-4D34-916E-2C6458BE9A2F}"/>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826-4D34-916E-2C6458BE9A2F}"/>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826-4D34-916E-2C6458BE9A2F}"/>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826-4D34-916E-2C6458BE9A2F}"/>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826-4D34-916E-2C6458BE9A2F}"/>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826-4D34-916E-2C6458BE9A2F}"/>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826-4D34-916E-2C6458BE9A2F}"/>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826-4D34-916E-2C6458BE9A2F}"/>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826-4D34-916E-2C6458BE9A2F}"/>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3826-4D34-916E-2C6458BE9A2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3826-4D34-916E-2C6458BE9A2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C23-4FE8-B50D-C7FE2AC633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C23-4FE8-B50D-C7FE2AC633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C23-4FE8-B50D-C7FE2AC633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C23-4FE8-B50D-C7FE2AC633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C23-4FE8-B50D-C7FE2AC633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EC23-4FE8-B50D-C7FE2AC633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EC23-4FE8-B50D-C7FE2AC633BB}"/>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C23-4FE8-B50D-C7FE2AC633BB}"/>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C23-4FE8-B50D-C7FE2AC633BB}"/>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C23-4FE8-B50D-C7FE2AC633BB}"/>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C23-4FE8-B50D-C7FE2AC633BB}"/>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EC23-4FE8-B50D-C7FE2AC633BB}"/>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EC23-4FE8-B50D-C7FE2AC633BB}"/>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EC23-4FE8-B50D-C7FE2AC633B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Estimate'!$Q$566:$AD$566</c15:sqref>
                  </c15:fullRef>
                </c:ext>
              </c:extLst>
              <c:f>('Base Estimate'!$Q$566,'Base Estimate'!$S$566,'Base Estimate'!$V$566,'Base Estimate'!$X$566,'Base Estimate'!$Z$566,'Base Estimate'!$AB$566,'Base Estimate'!$AD$566)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'Base Estimate'!$Q$567:$AD$567</c15:sqref>
                  </c15:fullRef>
                </c:ext>
              </c:extLst>
              <c:f>('Base Estimate'!$Q$567,'Base Estimate'!$S$567,'Base Estimate'!$V$567,'Base Estimate'!$X$567,'Base Estimate'!$Z$567,'Base Estimate'!$AB$567,'Base Estimate'!$AD$567)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EC23-4FE8-B50D-C7FE2AC633B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A3B-421E-98A1-925B67A74610}"/>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A3B-421E-98A1-925B67A74610}"/>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A3B-421E-98A1-925B67A74610}"/>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A3B-421E-98A1-925B67A74610}"/>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A3B-421E-98A1-925B67A74610}"/>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A3B-421E-98A1-925B67A74610}"/>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A3B-421E-98A1-925B67A74610}"/>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A3B-421E-98A1-925B67A74610}"/>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A3B-421E-98A1-925B67A74610}"/>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2A3B-421E-98A1-925B67A7461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2'!$B$566:$H$566</c15:sqref>
                  </c15:fullRef>
                </c:ext>
              </c:extLst>
              <c:f>('Estimate 2'!$B$566:$C$566,'Estimate 2'!$E$566:$F$566,'Estimate 2'!$H$566)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2'!$B$567:$H$567</c15:sqref>
                  </c15:fullRef>
                </c:ext>
              </c:extLst>
              <c:f>('Estimate 2'!$B$567:$C$567,'Estimate 2'!$E$567:$F$567,'Estimate 2'!$H$567)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2A3B-421E-98A1-925B67A7461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D1A-4F50-A381-1ABB2720220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D1A-4F50-A381-1ABB2720220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D1A-4F50-A381-1ABB2720220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D1A-4F50-A381-1ABB2720220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D1A-4F50-A381-1ABB27202205}"/>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D1A-4F50-A381-1ABB27202205}"/>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D1A-4F50-A381-1ABB27202205}"/>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D1A-4F50-A381-1ABB27202205}"/>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D1A-4F50-A381-1ABB27202205}"/>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D1A-4F50-A381-1ABB27202205}"/>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7D1A-4F50-A381-1ABB27202205}"/>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7D1A-4F50-A381-1ABB27202205}"/>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7D1A-4F50-A381-1ABB27202205}"/>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7D1A-4F50-A381-1ABB2720220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2'!$Q$566:$AD$566</c15:sqref>
                  </c15:fullRef>
                </c:ext>
              </c:extLst>
              <c:f>('Estimate 2'!$Q$566,'Estimate 2'!$S$566,'Estimate 2'!$V$566,'Estimate 2'!$X$566,'Estimate 2'!$Z$566,'Estimate 2'!$AB$566,'Estimate 2'!$AD$566)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2'!$Q$567:$AD$567</c15:sqref>
                  </c15:fullRef>
                </c:ext>
              </c:extLst>
              <c:f>('Estimate 2'!$Q$567,'Estimate 2'!$S$567,'Estimate 2'!$V$567,'Estimate 2'!$X$567,'Estimate 2'!$Z$567,'Estimate 2'!$AB$567,'Estimate 2'!$AD$567)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7D1A-4F50-A381-1ABB2720220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5A6-4E9E-821D-CBE0EB60A3F0}"/>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5A6-4E9E-821D-CBE0EB60A3F0}"/>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5A6-4E9E-821D-CBE0EB60A3F0}"/>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5A6-4E9E-821D-CBE0EB60A3F0}"/>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5A6-4E9E-821D-CBE0EB60A3F0}"/>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5A6-4E9E-821D-CBE0EB60A3F0}"/>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5A6-4E9E-821D-CBE0EB60A3F0}"/>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5A6-4E9E-821D-CBE0EB60A3F0}"/>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5A6-4E9E-821D-CBE0EB60A3F0}"/>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5A6-4E9E-821D-CBE0EB60A3F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3'!$B$566:$H$566</c15:sqref>
                  </c15:fullRef>
                </c:ext>
              </c:extLst>
              <c:f>('Estimate 3'!$B$566:$C$566,'Estimate 3'!$E$566:$F$566,'Estimate 3'!$H$566)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3'!$B$567:$H$567</c15:sqref>
                  </c15:fullRef>
                </c:ext>
              </c:extLst>
              <c:f>('Estimate 3'!$B$567:$C$567,'Estimate 3'!$E$567:$F$567,'Estimate 3'!$H$567)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55A6-4E9E-821D-CBE0EB60A3F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248-4A53-A088-961F70445EE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248-4A53-A088-961F70445EE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248-4A53-A088-961F70445EE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248-4A53-A088-961F70445EE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248-4A53-A088-961F70445EE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248-4A53-A088-961F70445EE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6248-4A53-A088-961F70445EEC}"/>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248-4A53-A088-961F70445EEC}"/>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248-4A53-A088-961F70445EEC}"/>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248-4A53-A088-961F70445EEC}"/>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6248-4A53-A088-961F70445EEC}"/>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6248-4A53-A088-961F70445EEC}"/>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6248-4A53-A088-961F70445EEC}"/>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6248-4A53-A088-961F70445EE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3'!$Q$566:$AD$566</c15:sqref>
                  </c15:fullRef>
                </c:ext>
              </c:extLst>
              <c:f>('Estimate 3'!$Q$566,'Estimate 3'!$S$566,'Estimate 3'!$V$566,'Estimate 3'!$X$566,'Estimate 3'!$Z$566,'Estimate 3'!$AB$566,'Estimate 3'!$AD$566)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3'!$Q$567:$AD$567</c15:sqref>
                  </c15:fullRef>
                </c:ext>
              </c:extLst>
              <c:f>('Estimate 3'!$Q$567,'Estimate 3'!$S$567,'Estimate 3'!$V$567,'Estimate 3'!$X$567,'Estimate 3'!$Z$567,'Estimate 3'!$AB$567,'Estimate 3'!$AD$567)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6248-4A53-A088-961F70445EE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72A-4D2C-B36A-AB9828E56955}"/>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72A-4D2C-B36A-AB9828E56955}"/>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72A-4D2C-B36A-AB9828E56955}"/>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72A-4D2C-B36A-AB9828E56955}"/>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72A-4D2C-B36A-AB9828E56955}"/>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72A-4D2C-B36A-AB9828E56955}"/>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72A-4D2C-B36A-AB9828E56955}"/>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72A-4D2C-B36A-AB9828E56955}"/>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72A-4D2C-B36A-AB9828E56955}"/>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C72A-4D2C-B36A-AB9828E5695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4'!$B$566:$H$566</c15:sqref>
                  </c15:fullRef>
                </c:ext>
              </c:extLst>
              <c:f>('Estimate 4'!$B$566:$C$566,'Estimate 4'!$E$566:$F$566,'Estimate 4'!$H$566)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4'!$B$567:$H$567</c15:sqref>
                  </c15:fullRef>
                </c:ext>
              </c:extLst>
              <c:f>('Estimate 4'!$B$567:$C$567,'Estimate 4'!$E$567:$F$567,'Estimate 4'!$H$567)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C72A-4D2C-B36A-AB9828E5695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710-4518-87EB-B73ADC0A906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710-4518-87EB-B73ADC0A906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710-4518-87EB-B73ADC0A906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710-4518-87EB-B73ADC0A906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710-4518-87EB-B73ADC0A906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710-4518-87EB-B73ADC0A906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0710-4518-87EB-B73ADC0A9062}"/>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710-4518-87EB-B73ADC0A9062}"/>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710-4518-87EB-B73ADC0A9062}"/>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0710-4518-87EB-B73ADC0A9062}"/>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710-4518-87EB-B73ADC0A9062}"/>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710-4518-87EB-B73ADC0A9062}"/>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0710-4518-87EB-B73ADC0A9062}"/>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0710-4518-87EB-B73ADC0A906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4'!$Q$566:$AD$566</c15:sqref>
                  </c15:fullRef>
                </c:ext>
              </c:extLst>
              <c:f>('Estimate 4'!$Q$566,'Estimate 4'!$S$566,'Estimate 4'!$V$566,'Estimate 4'!$X$566,'Estimate 4'!$Z$566,'Estimate 4'!$AB$566,'Estimate 4'!$AD$566)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4'!$Q$567:$AD$567</c15:sqref>
                  </c15:fullRef>
                </c:ext>
              </c:extLst>
              <c:f>('Estimate 4'!$Q$567,'Estimate 4'!$S$567,'Estimate 4'!$V$567,'Estimate 4'!$X$567,'Estimate 4'!$Z$567,'Estimate 4'!$AB$567,'Estimate 4'!$AD$567)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0710-4518-87EB-B73ADC0A906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585-4522-BD3E-33B4D0DA0C6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585-4522-BD3E-33B4D0DA0C6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585-4522-BD3E-33B4D0DA0C6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585-4522-BD3E-33B4D0DA0C6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585-4522-BD3E-33B4D0DA0C62}"/>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585-4522-BD3E-33B4D0DA0C62}"/>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585-4522-BD3E-33B4D0DA0C62}"/>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585-4522-BD3E-33B4D0DA0C62}"/>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585-4522-BD3E-33B4D0DA0C62}"/>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585-4522-BD3E-33B4D0DA0C6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5'!$B$566:$H$566</c15:sqref>
                  </c15:fullRef>
                </c:ext>
              </c:extLst>
              <c:f>('Estimate 5'!$B$566:$C$566,'Estimate 5'!$E$566:$F$566,'Estimate 5'!$H$566)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5'!$B$567:$H$567</c15:sqref>
                  </c15:fullRef>
                </c:ext>
              </c:extLst>
              <c:f>('Estimate 5'!$B$567:$C$567,'Estimate 5'!$E$567:$F$567,'Estimate 5'!$H$567)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D585-4522-BD3E-33B4D0DA0C6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E2E-413B-A905-457F2585D94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E2E-413B-A905-457F2585D94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E2E-413B-A905-457F2585D94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E2E-413B-A905-457F2585D94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E2E-413B-A905-457F2585D94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E2E-413B-A905-457F2585D94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E2E-413B-A905-457F2585D948}"/>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E2E-413B-A905-457F2585D948}"/>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E2E-413B-A905-457F2585D948}"/>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E2E-413B-A905-457F2585D948}"/>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E2E-413B-A905-457F2585D948}"/>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FE2E-413B-A905-457F2585D948}"/>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FE2E-413B-A905-457F2585D948}"/>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FE2E-413B-A905-457F2585D94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5'!$Q$566:$AD$566</c15:sqref>
                  </c15:fullRef>
                </c:ext>
              </c:extLst>
              <c:f>('Estimate 5'!$Q$566,'Estimate 5'!$S$566,'Estimate 5'!$V$566,'Estimate 5'!$X$566,'Estimate 5'!$Z$566,'Estimate 5'!$AB$566,'Estimate 5'!$AD$566)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5'!$Q$567:$AD$567</c15:sqref>
                  </c15:fullRef>
                </c:ext>
              </c:extLst>
              <c:f>('Estimate 5'!$Q$567,'Estimate 5'!$S$567,'Estimate 5'!$V$567,'Estimate 5'!$X$567,'Estimate 5'!$Z$567,'Estimate 5'!$AB$567,'Estimate 5'!$AD$567)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FE2E-413B-A905-457F2585D94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F99-4D75-B938-FC51C89F9DD7}"/>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F99-4D75-B938-FC51C89F9DD7}"/>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F99-4D75-B938-FC51C89F9DD7}"/>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F99-4D75-B938-FC51C89F9DD7}"/>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F99-4D75-B938-FC51C89F9DD7}"/>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F99-4D75-B938-FC51C89F9DD7}"/>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F99-4D75-B938-FC51C89F9DD7}"/>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F99-4D75-B938-FC51C89F9DD7}"/>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F99-4D75-B938-FC51C89F9DD7}"/>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2F99-4D75-B938-FC51C89F9DD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6'!$B$566:$H$566</c15:sqref>
                  </c15:fullRef>
                </c:ext>
              </c:extLst>
              <c:f>('Estimate 6'!$B$566:$C$566,'Estimate 6'!$E$566:$F$566,'Estimate 6'!$H$566)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6'!$B$567:$H$567</c15:sqref>
                  </c15:fullRef>
                </c:ext>
              </c:extLst>
              <c:f>('Estimate 6'!$B$567:$C$567,'Estimate 6'!$E$567:$F$567,'Estimate 6'!$H$567)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2F99-4D75-B938-FC51C89F9DD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956-4172-9729-B607E8449E6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956-4172-9729-B607E8449E6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956-4172-9729-B607E8449E6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956-4172-9729-B607E8449E6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956-4172-9729-B607E8449E6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956-4172-9729-B607E8449E6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1956-4172-9729-B607E8449E62}"/>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956-4172-9729-B607E8449E62}"/>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956-4172-9729-B607E8449E62}"/>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956-4172-9729-B607E8449E62}"/>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1956-4172-9729-B607E8449E62}"/>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1956-4172-9729-B607E8449E62}"/>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956-4172-9729-B607E8449E62}"/>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1956-4172-9729-B607E8449E6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6'!$Q$566:$AD$566</c15:sqref>
                  </c15:fullRef>
                </c:ext>
              </c:extLst>
              <c:f>('Estimate 6'!$Q$566,'Estimate 6'!$S$566,'Estimate 6'!$V$566,'Estimate 6'!$X$566,'Estimate 6'!$Z$566,'Estimate 6'!$AB$566,'Estimate 6'!$AD$566)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6'!$Q$567:$AD$567</c15:sqref>
                  </c15:fullRef>
                </c:ext>
              </c:extLst>
              <c:f>('Estimate 6'!$Q$567,'Estimate 6'!$S$567,'Estimate 6'!$V$567,'Estimate 6'!$X$567,'Estimate 6'!$Z$567,'Estimate 6'!$AB$567,'Estimate 6'!$AD$567)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1956-4172-9729-B607E8449E6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703-44C6-A342-BCE086F7171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703-44C6-A342-BCE086F7171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703-44C6-A342-BCE086F7171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703-44C6-A342-BCE086F7171D}"/>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703-44C6-A342-BCE086F7171D}"/>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703-44C6-A342-BCE086F7171D}"/>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703-44C6-A342-BCE086F7171D}"/>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703-44C6-A342-BCE086F7171D}"/>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703-44C6-A342-BCE086F7171D}"/>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4703-44C6-A342-BCE086F7171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A-4703-44C6-A342-BCE086F7171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C30-4B23-B8AA-5996589105F9}"/>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C30-4B23-B8AA-5996589105F9}"/>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C30-4B23-B8AA-5996589105F9}"/>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C30-4B23-B8AA-5996589105F9}"/>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C30-4B23-B8AA-5996589105F9}"/>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C30-4B23-B8AA-5996589105F9}"/>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C30-4B23-B8AA-5996589105F9}"/>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C30-4B23-B8AA-5996589105F9}"/>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9C30-4B23-B8AA-5996589105F9}"/>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9C30-4B23-B8AA-5996589105F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9C30-4B23-B8AA-5996589105F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294-431B-B1EB-D017A567142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294-431B-B1EB-D017A567142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294-431B-B1EB-D017A567142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294-431B-B1EB-D017A567142A}"/>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294-431B-B1EB-D017A567142A}"/>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294-431B-B1EB-D017A567142A}"/>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294-431B-B1EB-D017A567142A}"/>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294-431B-B1EB-D017A567142A}"/>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294-431B-B1EB-D017A567142A}"/>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F294-431B-B1EB-D017A567142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F294-431B-B1EB-D017A567142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15D-43A2-97B1-77AFEA1281B9}"/>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15D-43A2-97B1-77AFEA1281B9}"/>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15D-43A2-97B1-77AFEA1281B9}"/>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15D-43A2-97B1-77AFEA1281B9}"/>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15D-43A2-97B1-77AFEA1281B9}"/>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15D-43A2-97B1-77AFEA1281B9}"/>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15D-43A2-97B1-77AFEA1281B9}"/>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15D-43A2-97B1-77AFEA1281B9}"/>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15D-43A2-97B1-77AFEA1281B9}"/>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15D-43A2-97B1-77AFEA1281B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A15D-43A2-97B1-77AFEA1281B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372-4C3F-8106-6C8E992708A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372-4C3F-8106-6C8E992708A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372-4C3F-8106-6C8E992708A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372-4C3F-8106-6C8E992708AA}"/>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372-4C3F-8106-6C8E992708AA}"/>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372-4C3F-8106-6C8E992708AA}"/>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372-4C3F-8106-6C8E992708AA}"/>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372-4C3F-8106-6C8E992708AA}"/>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372-4C3F-8106-6C8E992708AA}"/>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2372-4C3F-8106-6C8E992708A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2372-4C3F-8106-6C8E992708A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404-4E05-AD31-CE3E568C454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404-4E05-AD31-CE3E568C454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404-4E05-AD31-CE3E568C454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404-4E05-AD31-CE3E568C454D}"/>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404-4E05-AD31-CE3E568C454D}"/>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404-4E05-AD31-CE3E568C454D}"/>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404-4E05-AD31-CE3E568C454D}"/>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404-4E05-AD31-CE3E568C454D}"/>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404-4E05-AD31-CE3E568C454D}"/>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E404-4E05-AD31-CE3E568C454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E404-4E05-AD31-CE3E568C45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891-4722-8DAD-DF210BA9323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891-4722-8DAD-DF210BA9323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891-4722-8DAD-DF210BA9323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891-4722-8DAD-DF210BA9323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891-4722-8DAD-DF210BA93232}"/>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891-4722-8DAD-DF210BA93232}"/>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891-4722-8DAD-DF210BA93232}"/>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891-4722-8DAD-DF210BA93232}"/>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891-4722-8DAD-DF210BA93232}"/>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E891-4722-8DAD-DF210BA9323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E891-4722-8DAD-DF210BA9323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6D7-4C66-A66F-A70F2EBFCF7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6D7-4C66-A66F-A70F2EBFCF7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6D7-4C66-A66F-A70F2EBFCF74}"/>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6D7-4C66-A66F-A70F2EBFCF74}"/>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6D7-4C66-A66F-A70F2EBFCF74}"/>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6D7-4C66-A66F-A70F2EBFCF74}"/>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6D7-4C66-A66F-A70F2EBFCF74}"/>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06D7-4C66-A66F-A70F2EBFCF74}"/>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6D7-4C66-A66F-A70F2EBFCF74}"/>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6D7-4C66-A66F-A70F2EBFCF7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extLst>
                <c:ext xmlns:c15="http://schemas.microsoft.com/office/drawing/2012/chart" uri="{02D57815-91ED-43cb-92C2-25804820EDAC}">
                  <c15:fullRef>
                    <c15:sqref>'Estimate 2'!$B$564:$H$564</c15:sqref>
                  </c15:fullRef>
                </c:ext>
              </c:extLst>
              <c:f>('Estimate 2'!$B$564:$C$564,'Estimate 2'!$E$564:$F$564,'Estimate 2'!$H$564)</c:f>
              <c:numCache>
                <c:formatCode>General</c:formatCode>
                <c:ptCount val="5"/>
              </c:numCache>
            </c:numRef>
          </c:cat>
          <c:val>
            <c:numRef>
              <c:extLst>
                <c:ext xmlns:c15="http://schemas.microsoft.com/office/drawing/2012/chart" uri="{02D57815-91ED-43cb-92C2-25804820EDAC}">
                  <c15:fullRef>
                    <c15:sqref>'Estimate 2'!$B$565:$H$565</c15:sqref>
                  </c15:fullRef>
                </c:ext>
              </c:extLst>
              <c:f>('Estimate 2'!$B$565:$C$565,'Estimate 2'!$E$565:$F$565,'Estimate 2'!$H$565)</c:f>
              <c:numCache>
                <c:formatCode>General</c:formatCode>
                <c:ptCount val="5"/>
              </c:numCache>
            </c:numRef>
          </c:val>
          <c:extLst>
            <c:ext xmlns:c15="http://schemas.microsoft.com/office/drawing/2012/chart" uri="{02D57815-91ED-43cb-92C2-25804820EDAC}">
              <c15:categoryFilterExceptions/>
            </c:ext>
            <c:ext xmlns:c16="http://schemas.microsoft.com/office/drawing/2014/chart" uri="{C3380CC4-5D6E-409C-BE32-E72D297353CC}">
              <c16:uniqueId val="{0000000A-06D7-4C66-A66F-A70F2EBFCF7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0A3-490E-91E2-FAA04B83AC7B}"/>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0A3-490E-91E2-FAA04B83AC7B}"/>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0A3-490E-91E2-FAA04B83AC7B}"/>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0A3-490E-91E2-FAA04B83AC7B}"/>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0A3-490E-91E2-FAA04B83AC7B}"/>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0A3-490E-91E2-FAA04B83AC7B}"/>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0A3-490E-91E2-FAA04B83AC7B}"/>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0A3-490E-91E2-FAA04B83AC7B}"/>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0A3-490E-91E2-FAA04B83AC7B}"/>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0A3-490E-91E2-FAA04B83AC7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50A3-490E-91E2-FAA04B83AC7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B1C-4C00-A935-C0BD272842F8}"/>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B1C-4C00-A935-C0BD272842F8}"/>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B1C-4C00-A935-C0BD272842F8}"/>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B1C-4C00-A935-C0BD272842F8}"/>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B1C-4C00-A935-C0BD272842F8}"/>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B1C-4C00-A935-C0BD272842F8}"/>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B1C-4C00-A935-C0BD272842F8}"/>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B1C-4C00-A935-C0BD272842F8}"/>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7B1C-4C00-A935-C0BD272842F8}"/>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7B1C-4C00-A935-C0BD272842F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7B1C-4C00-A935-C0BD272842F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1A7-4365-A980-B700D5459FD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1A7-4365-A980-B700D5459FD6}"/>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1A7-4365-A980-B700D5459FD6}"/>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1A7-4365-A980-B700D5459FD6}"/>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1A7-4365-A980-B700D5459FD6}"/>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1A7-4365-A980-B700D5459FD6}"/>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1A7-4365-A980-B700D5459FD6}"/>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1A7-4365-A980-B700D5459FD6}"/>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1A7-4365-A980-B700D5459FD6}"/>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41A7-4365-A980-B700D5459FD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41A7-4365-A980-B700D5459FD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266-43CD-BC9B-FA60260C643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266-43CD-BC9B-FA60260C643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266-43CD-BC9B-FA60260C643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266-43CD-BC9B-FA60260C643A}"/>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266-43CD-BC9B-FA60260C643A}"/>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266-43CD-BC9B-FA60260C643A}"/>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266-43CD-BC9B-FA60260C643A}"/>
                </c:ext>
              </c:extLst>
            </c:dLbl>
            <c:dLbl>
              <c:idx val="2"/>
              <c:layout>
                <c:manualLayout>
                  <c:x val="-0.17296914952487943"/>
                  <c:y val="-4.125150104027475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266-43CD-BC9B-FA60260C643A}"/>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266-43CD-BC9B-FA60260C643A}"/>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4266-43CD-BC9B-FA60260C643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7'!$B$566:$H$566</c15:sqref>
                  </c15:fullRef>
                </c:ext>
              </c:extLst>
              <c:f>('Estimate 7'!$B$566:$C$566,'Estimate 7'!$E$566:$F$566,'Estimate 7'!$H$566)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7'!$B$567:$H$567</c15:sqref>
                  </c15:fullRef>
                </c:ext>
              </c:extLst>
              <c:f>('Estimate 7'!$B$567:$C$567,'Estimate 7'!$E$567:$F$567,'Estimate 7'!$H$567)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4266-43CD-BC9B-FA60260C643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FF4-4694-8927-CA84999C60E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FF4-4694-8927-CA84999C60E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FF4-4694-8927-CA84999C60E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FF4-4694-8927-CA84999C60E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FF4-4694-8927-CA84999C60E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FF4-4694-8927-CA84999C60E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FF4-4694-8927-CA84999C60EE}"/>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FF4-4694-8927-CA84999C60EE}"/>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FF4-4694-8927-CA84999C60EE}"/>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FF4-4694-8927-CA84999C60EE}"/>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FF4-4694-8927-CA84999C60EE}"/>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BFF4-4694-8927-CA84999C60EE}"/>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BFF4-4694-8927-CA84999C60EE}"/>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BFF4-4694-8927-CA84999C60E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7'!$Q$566:$AD$566</c15:sqref>
                  </c15:fullRef>
                </c:ext>
              </c:extLst>
              <c:f>('Estimate 7'!$Q$566,'Estimate 7'!$S$566,'Estimate 7'!$V$566,'Estimate 7'!$X$566,'Estimate 7'!$Z$566,'Estimate 7'!$AB$566,'Estimate 7'!$AD$566)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7'!$Q$567:$AD$567</c15:sqref>
                  </c15:fullRef>
                </c:ext>
              </c:extLst>
              <c:f>('Estimate 7'!$Q$567,'Estimate 7'!$S$567,'Estimate 7'!$V$567,'Estimate 7'!$X$567,'Estimate 7'!$Z$567,'Estimate 7'!$AB$567,'Estimate 7'!$AD$567)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BFF4-4694-8927-CA84999C60E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53B-43A2-99E6-DFE45A3FE795}"/>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53B-43A2-99E6-DFE45A3FE795}"/>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53B-43A2-99E6-DFE45A3FE795}"/>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53B-43A2-99E6-DFE45A3FE795}"/>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53B-43A2-99E6-DFE45A3FE795}"/>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53B-43A2-99E6-DFE45A3FE795}"/>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53B-43A2-99E6-DFE45A3FE795}"/>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53B-43A2-99E6-DFE45A3FE795}"/>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53B-43A2-99E6-DFE45A3FE795}"/>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53B-43A2-99E6-DFE45A3FE79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A-A53B-43A2-99E6-DFE45A3FE79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B78-413C-9864-5704B2AD1243}"/>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B78-413C-9864-5704B2AD1243}"/>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B78-413C-9864-5704B2AD1243}"/>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B78-413C-9864-5704B2AD1243}"/>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B78-413C-9864-5704B2AD1243}"/>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B78-413C-9864-5704B2AD1243}"/>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B78-413C-9864-5704B2AD1243}"/>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B78-413C-9864-5704B2AD1243}"/>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1B78-413C-9864-5704B2AD1243}"/>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1B78-413C-9864-5704B2AD124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1B78-413C-9864-5704B2AD124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05F-4F3A-B4F7-EAAFB5EE875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05F-4F3A-B4F7-EAAFB5EE875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05F-4F3A-B4F7-EAAFB5EE875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05F-4F3A-B4F7-EAAFB5EE875D}"/>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05F-4F3A-B4F7-EAAFB5EE875D}"/>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05F-4F3A-B4F7-EAAFB5EE875D}"/>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05F-4F3A-B4F7-EAAFB5EE875D}"/>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05F-4F3A-B4F7-EAAFB5EE875D}"/>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605F-4F3A-B4F7-EAAFB5EE875D}"/>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605F-4F3A-B4F7-EAAFB5EE875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605F-4F3A-B4F7-EAAFB5EE875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05B-4A24-8AE0-D6B6E6EF80B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05B-4A24-8AE0-D6B6E6EF80B6}"/>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05B-4A24-8AE0-D6B6E6EF80B6}"/>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05B-4A24-8AE0-D6B6E6EF80B6}"/>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05B-4A24-8AE0-D6B6E6EF80B6}"/>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05B-4A24-8AE0-D6B6E6EF80B6}"/>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05B-4A24-8AE0-D6B6E6EF80B6}"/>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05B-4A24-8AE0-D6B6E6EF80B6}"/>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05B-4A24-8AE0-D6B6E6EF80B6}"/>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B05B-4A24-8AE0-D6B6E6EF80B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B05B-4A24-8AE0-D6B6E6EF80B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C9A-4AEA-9056-277543E3EB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C9A-4AEA-9056-277543E3EBB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C9A-4AEA-9056-277543E3EBB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C9A-4AEA-9056-277543E3EBB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C9A-4AEA-9056-277543E3EBB2}"/>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C9A-4AEA-9056-277543E3EBB2}"/>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C9A-4AEA-9056-277543E3EBB2}"/>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C9A-4AEA-9056-277543E3EBB2}"/>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C9A-4AEA-9056-277543E3EBB2}"/>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3C9A-4AEA-9056-277543E3EBB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3C9A-4AEA-9056-277543E3EBB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9D4-4428-AAA0-BD2C455868E0}"/>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9D4-4428-AAA0-BD2C455868E0}"/>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9D4-4428-AAA0-BD2C455868E0}"/>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9D4-4428-AAA0-BD2C455868E0}"/>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9D4-4428-AAA0-BD2C455868E0}"/>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9D4-4428-AAA0-BD2C455868E0}"/>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9D4-4428-AAA0-BD2C455868E0}"/>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9D4-4428-AAA0-BD2C455868E0}"/>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89D4-4428-AAA0-BD2C455868E0}"/>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89D4-4428-AAA0-BD2C455868E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89D4-4428-AAA0-BD2C455868E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BFE-4889-BEBF-41ED0D48A3C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BFE-4889-BEBF-41ED0D48A3C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BFE-4889-BEBF-41ED0D48A3C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BFE-4889-BEBF-41ED0D48A3CD}"/>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BFE-4889-BEBF-41ED0D48A3CD}"/>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BFE-4889-BEBF-41ED0D48A3CD}"/>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BFE-4889-BEBF-41ED0D48A3CD}"/>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BFE-4889-BEBF-41ED0D48A3CD}"/>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BFE-4889-BEBF-41ED0D48A3CD}"/>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BFE-4889-BEBF-41ED0D48A3C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DBFE-4889-BEBF-41ED0D48A3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63A-44FD-99A8-1712BE7C7B43}"/>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63A-44FD-99A8-1712BE7C7B43}"/>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63A-44FD-99A8-1712BE7C7B43}"/>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63A-44FD-99A8-1712BE7C7B43}"/>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63A-44FD-99A8-1712BE7C7B43}"/>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63A-44FD-99A8-1712BE7C7B43}"/>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63A-44FD-99A8-1712BE7C7B43}"/>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63A-44FD-99A8-1712BE7C7B43}"/>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63A-44FD-99A8-1712BE7C7B43}"/>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63A-44FD-99A8-1712BE7C7B4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extLst>
                <c:ext xmlns:c15="http://schemas.microsoft.com/office/drawing/2012/chart" uri="{02D57815-91ED-43cb-92C2-25804820EDAC}">
                  <c15:fullRef>
                    <c15:sqref>'Estimate 2'!$B$564:$H$564</c15:sqref>
                  </c15:fullRef>
                </c:ext>
              </c:extLst>
              <c:f>('Estimate 2'!$B$564:$C$564,'Estimate 2'!$E$564:$F$564,'Estimate 2'!$H$564)</c:f>
              <c:numCache>
                <c:formatCode>General</c:formatCode>
                <c:ptCount val="5"/>
              </c:numCache>
            </c:numRef>
          </c:cat>
          <c:val>
            <c:numRef>
              <c:extLst>
                <c:ext xmlns:c15="http://schemas.microsoft.com/office/drawing/2012/chart" uri="{02D57815-91ED-43cb-92C2-25804820EDAC}">
                  <c15:fullRef>
                    <c15:sqref>'Estimate 2'!$B$565:$H$565</c15:sqref>
                  </c15:fullRef>
                </c:ext>
              </c:extLst>
              <c:f>('Estimate 2'!$B$565:$C$565,'Estimate 2'!$E$565:$F$565,'Estimate 2'!$H$565)</c:f>
              <c:numCache>
                <c:formatCode>General</c:formatCode>
                <c:ptCount val="5"/>
              </c:numCache>
            </c:numRef>
          </c:val>
          <c:extLst>
            <c:ext xmlns:c15="http://schemas.microsoft.com/office/drawing/2012/chart" uri="{02D57815-91ED-43cb-92C2-25804820EDAC}">
              <c15:categoryFilterExceptions/>
            </c:ext>
            <c:ext xmlns:c16="http://schemas.microsoft.com/office/drawing/2014/chart" uri="{C3380CC4-5D6E-409C-BE32-E72D297353CC}">
              <c16:uniqueId val="{0000000A-A63A-44FD-99A8-1712BE7C7B4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D59-4CDF-A571-61AE8CEA4433}"/>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D59-4CDF-A571-61AE8CEA4433}"/>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D59-4CDF-A571-61AE8CEA4433}"/>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D59-4CDF-A571-61AE8CEA4433}"/>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D59-4CDF-A571-61AE8CEA4433}"/>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D59-4CDF-A571-61AE8CEA4433}"/>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D59-4CDF-A571-61AE8CEA4433}"/>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D59-4CDF-A571-61AE8CEA4433}"/>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D59-4CDF-A571-61AE8CEA4433}"/>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D59-4CDF-A571-61AE8CEA443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DD59-4CDF-A571-61AE8CEA443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21C-46F1-936E-ADE62C1E5211}"/>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21C-46F1-936E-ADE62C1E5211}"/>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21C-46F1-936E-ADE62C1E5211}"/>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21C-46F1-936E-ADE62C1E5211}"/>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21C-46F1-936E-ADE62C1E5211}"/>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21C-46F1-936E-ADE62C1E5211}"/>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21C-46F1-936E-ADE62C1E5211}"/>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21C-46F1-936E-ADE62C1E5211}"/>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21C-46F1-936E-ADE62C1E5211}"/>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21C-46F1-936E-ADE62C1E521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A21C-46F1-936E-ADE62C1E521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BA0-4D29-9F42-0B984D04D88C}"/>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BA0-4D29-9F42-0B984D04D88C}"/>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BA0-4D29-9F42-0B984D04D88C}"/>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BA0-4D29-9F42-0B984D04D88C}"/>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BA0-4D29-9F42-0B984D04D88C}"/>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BA0-4D29-9F42-0B984D04D88C}"/>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BA0-4D29-9F42-0B984D04D88C}"/>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BA0-4D29-9F42-0B984D04D88C}"/>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BA0-4D29-9F42-0B984D04D88C}"/>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3BA0-4D29-9F42-0B984D04D88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3BA0-4D29-9F42-0B984D04D88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B6C-4998-B9E6-8CB9015CA41F}"/>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B6C-4998-B9E6-8CB9015CA41F}"/>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B6C-4998-B9E6-8CB9015CA41F}"/>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B6C-4998-B9E6-8CB9015CA41F}"/>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B6C-4998-B9E6-8CB9015CA41F}"/>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B6C-4998-B9E6-8CB9015CA41F}"/>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B6C-4998-B9E6-8CB9015CA41F}"/>
                </c:ext>
              </c:extLst>
            </c:dLbl>
            <c:dLbl>
              <c:idx val="2"/>
              <c:layout>
                <c:manualLayout>
                  <c:x val="-0.17296914952487943"/>
                  <c:y val="-4.125150104027475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B6C-4998-B9E6-8CB9015CA41F}"/>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8B6C-4998-B9E6-8CB9015CA41F}"/>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8B6C-4998-B9E6-8CB9015CA41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8'!$B$566:$H$566</c15:sqref>
                  </c15:fullRef>
                </c:ext>
              </c:extLst>
              <c:f>('Estimate 8'!$B$566:$C$566,'Estimate 8'!$E$566:$F$566,'Estimate 8'!$H$566)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8'!$B$567:$H$567</c15:sqref>
                  </c15:fullRef>
                </c:ext>
              </c:extLst>
              <c:f>('Estimate 8'!$B$567:$C$567,'Estimate 8'!$E$567:$F$567,'Estimate 8'!$H$567)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8B6C-4998-B9E6-8CB9015CA41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934-486C-A483-E9B74EDFA8E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934-486C-A483-E9B74EDFA8E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934-486C-A483-E9B74EDFA8E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934-486C-A483-E9B74EDFA8E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934-486C-A483-E9B74EDFA8E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934-486C-A483-E9B74EDFA8E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4934-486C-A483-E9B74EDFA8E1}"/>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934-486C-A483-E9B74EDFA8E1}"/>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934-486C-A483-E9B74EDFA8E1}"/>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934-486C-A483-E9B74EDFA8E1}"/>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934-486C-A483-E9B74EDFA8E1}"/>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4934-486C-A483-E9B74EDFA8E1}"/>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4934-486C-A483-E9B74EDFA8E1}"/>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4934-486C-A483-E9B74EDFA8E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8'!$Q$566:$AD$566</c15:sqref>
                  </c15:fullRef>
                </c:ext>
              </c:extLst>
              <c:f>('Estimate 8'!$Q$566,'Estimate 8'!$S$566,'Estimate 8'!$V$566,'Estimate 8'!$X$566,'Estimate 8'!$Z$566,'Estimate 8'!$AB$566,'Estimate 8'!$AD$566)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8'!$Q$567:$AD$567</c15:sqref>
                  </c15:fullRef>
                </c:ext>
              </c:extLst>
              <c:f>('Estimate 8'!$Q$567,'Estimate 8'!$S$567,'Estimate 8'!$V$567,'Estimate 8'!$X$567,'Estimate 8'!$Z$567,'Estimate 8'!$AB$567,'Estimate 8'!$AD$567)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4934-486C-A483-E9B74EDFA8E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1F7-4968-81F3-3018DA989AE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1F7-4968-81F3-3018DA989AE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1F7-4968-81F3-3018DA989AE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1F7-4968-81F3-3018DA989AEA}"/>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1F7-4968-81F3-3018DA989AEA}"/>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1F7-4968-81F3-3018DA989AEA}"/>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1F7-4968-81F3-3018DA989AEA}"/>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1F7-4968-81F3-3018DA989AEA}"/>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1F7-4968-81F3-3018DA989AEA}"/>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E1F7-4968-81F3-3018DA989AE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A-E1F7-4968-81F3-3018DA989AE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E50-4DB9-A5D4-29B8F7E3E92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E50-4DB9-A5D4-29B8F7E3E92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E50-4DB9-A5D4-29B8F7E3E924}"/>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E50-4DB9-A5D4-29B8F7E3E924}"/>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E50-4DB9-A5D4-29B8F7E3E924}"/>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E50-4DB9-A5D4-29B8F7E3E924}"/>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E50-4DB9-A5D4-29B8F7E3E924}"/>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E50-4DB9-A5D4-29B8F7E3E924}"/>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1E50-4DB9-A5D4-29B8F7E3E924}"/>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1E50-4DB9-A5D4-29B8F7E3E92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1E50-4DB9-A5D4-29B8F7E3E92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DB4-4126-AC2D-2821AF56B5D5}"/>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DB4-4126-AC2D-2821AF56B5D5}"/>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DB4-4126-AC2D-2821AF56B5D5}"/>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DB4-4126-AC2D-2821AF56B5D5}"/>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DB4-4126-AC2D-2821AF56B5D5}"/>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DB4-4126-AC2D-2821AF56B5D5}"/>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DB4-4126-AC2D-2821AF56B5D5}"/>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DB4-4126-AC2D-2821AF56B5D5}"/>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9DB4-4126-AC2D-2821AF56B5D5}"/>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9DB4-4126-AC2D-2821AF56B5D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9DB4-4126-AC2D-2821AF56B5D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559-4AC6-B5ED-2E7F95BF6FF0}"/>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559-4AC6-B5ED-2E7F95BF6FF0}"/>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559-4AC6-B5ED-2E7F95BF6FF0}"/>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559-4AC6-B5ED-2E7F95BF6FF0}"/>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559-4AC6-B5ED-2E7F95BF6FF0}"/>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559-4AC6-B5ED-2E7F95BF6FF0}"/>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559-4AC6-B5ED-2E7F95BF6FF0}"/>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559-4AC6-B5ED-2E7F95BF6FF0}"/>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7559-4AC6-B5ED-2E7F95BF6FF0}"/>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7559-4AC6-B5ED-2E7F95BF6FF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7559-4AC6-B5ED-2E7F95BF6FF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9C2-4095-84E0-9643E5F839C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9C2-4095-84E0-9643E5F839C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9C2-4095-84E0-9643E5F839C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9C2-4095-84E0-9643E5F839CD}"/>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9C2-4095-84E0-9643E5F839CD}"/>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9C2-4095-84E0-9643E5F839CD}"/>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9C2-4095-84E0-9643E5F839CD}"/>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9C2-4095-84E0-9643E5F839CD}"/>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9C2-4095-84E0-9643E5F839CD}"/>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39C2-4095-84E0-9643E5F839C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39C2-4095-84E0-9643E5F839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925-4A39-8181-F6BCE65D687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925-4A39-8181-F6BCE65D6876}"/>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925-4A39-8181-F6BCE65D6876}"/>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925-4A39-8181-F6BCE65D6876}"/>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925-4A39-8181-F6BCE65D6876}"/>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925-4A39-8181-F6BCE65D6876}"/>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925-4A39-8181-F6BCE65D6876}"/>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0925-4A39-8181-F6BCE65D6876}"/>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925-4A39-8181-F6BCE65D6876}"/>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925-4A39-8181-F6BCE65D687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0925-4A39-8181-F6BCE65D687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51E-4341-867D-F634323E4C3F}"/>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51E-4341-867D-F634323E4C3F}"/>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51E-4341-867D-F634323E4C3F}"/>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51E-4341-867D-F634323E4C3F}"/>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51E-4341-867D-F634323E4C3F}"/>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51E-4341-867D-F634323E4C3F}"/>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51E-4341-867D-F634323E4C3F}"/>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51E-4341-867D-F634323E4C3F}"/>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151E-4341-867D-F634323E4C3F}"/>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151E-4341-867D-F634323E4C3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151E-4341-867D-F634323E4C3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B86-42C4-86E7-3D60AED36AA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B86-42C4-86E7-3D60AED36AA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B86-42C4-86E7-3D60AED36AA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B86-42C4-86E7-3D60AED36AAD}"/>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B86-42C4-86E7-3D60AED36AAD}"/>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B86-42C4-86E7-3D60AED36AAD}"/>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B86-42C4-86E7-3D60AED36AAD}"/>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B86-42C4-86E7-3D60AED36AAD}"/>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8B86-42C4-86E7-3D60AED36AAD}"/>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8B86-42C4-86E7-3D60AED36AA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extLst>
                <c:ext xmlns:c15="http://schemas.microsoft.com/office/drawing/2012/chart" uri="{02D57815-91ED-43cb-92C2-25804820EDAC}">
                  <c15:fullRef>
                    <c15:sqref>'Estimate 2'!$B$564:$H$564</c15:sqref>
                  </c15:fullRef>
                </c:ext>
              </c:extLst>
              <c:f>('Estimate 2'!$B$564:$C$564,'Estimate 2'!$E$564:$F$564,'Estimate 2'!$H$564)</c:f>
              <c:numCache>
                <c:formatCode>General</c:formatCode>
                <c:ptCount val="5"/>
              </c:numCache>
            </c:numRef>
          </c:cat>
          <c:val>
            <c:numRef>
              <c:extLst>
                <c:ext xmlns:c15="http://schemas.microsoft.com/office/drawing/2012/chart" uri="{02D57815-91ED-43cb-92C2-25804820EDAC}">
                  <c15:fullRef>
                    <c15:sqref>'Estimate 2'!$B$565:$H$565</c15:sqref>
                  </c15:fullRef>
                </c:ext>
              </c:extLst>
              <c:f>('Estimate 2'!$B$565:$C$565,'Estimate 2'!$E$565:$F$565,'Estimate 2'!$H$565)</c:f>
              <c:numCache>
                <c:formatCode>General</c:formatCode>
                <c:ptCount val="5"/>
              </c:numCache>
            </c:numRef>
          </c:val>
          <c:extLst>
            <c:ext xmlns:c15="http://schemas.microsoft.com/office/drawing/2012/chart" uri="{02D57815-91ED-43cb-92C2-25804820EDAC}">
              <c15:categoryFilterExceptions/>
            </c:ext>
            <c:ext xmlns:c16="http://schemas.microsoft.com/office/drawing/2014/chart" uri="{C3380CC4-5D6E-409C-BE32-E72D297353CC}">
              <c16:uniqueId val="{0000000A-8B86-42C4-86E7-3D60AED36AA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6FC-4D98-8157-BB5285D892D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6FC-4D98-8157-BB5285D892D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6FC-4D98-8157-BB5285D892D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6FC-4D98-8157-BB5285D892DA}"/>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6FC-4D98-8157-BB5285D892DA}"/>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6FC-4D98-8157-BB5285D892DA}"/>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6FC-4D98-8157-BB5285D892DA}"/>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6FC-4D98-8157-BB5285D892DA}"/>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6FC-4D98-8157-BB5285D892DA}"/>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F6FC-4D98-8157-BB5285D892D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F6FC-4D98-8157-BB5285D892D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A56-4782-969F-5451B27698CC}"/>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A56-4782-969F-5451B27698CC}"/>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A56-4782-969F-5451B27698CC}"/>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A56-4782-969F-5451B27698CC}"/>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A56-4782-969F-5451B27698CC}"/>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A56-4782-969F-5451B27698CC}"/>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A56-4782-969F-5451B27698CC}"/>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A56-4782-969F-5451B27698CC}"/>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A56-4782-969F-5451B27698CC}"/>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A56-4782-969F-5451B27698C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5A56-4782-969F-5451B27698C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0C4-4B7E-B376-EE39131618DE}"/>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0C4-4B7E-B376-EE39131618DE}"/>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0C4-4B7E-B376-EE39131618DE}"/>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0C4-4B7E-B376-EE39131618DE}"/>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0C4-4B7E-B376-EE39131618DE}"/>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0C4-4B7E-B376-EE39131618DE}"/>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0C4-4B7E-B376-EE39131618DE}"/>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0C4-4B7E-B376-EE39131618DE}"/>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0C4-4B7E-B376-EE39131618DE}"/>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0C4-4B7E-B376-EE39131618D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50C4-4B7E-B376-EE39131618D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F7E-4859-B188-3FFF75F15D8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F7E-4859-B188-3FFF75F15D8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F7E-4859-B188-3FFF75F15D8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F7E-4859-B188-3FFF75F15D8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F7E-4859-B188-3FFF75F15D82}"/>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F7E-4859-B188-3FFF75F15D82}"/>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F7E-4859-B188-3FFF75F15D82}"/>
                </c:ext>
              </c:extLst>
            </c:dLbl>
            <c:dLbl>
              <c:idx val="2"/>
              <c:layout>
                <c:manualLayout>
                  <c:x val="-0.17296914952487943"/>
                  <c:y val="-4.125150104027475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F7E-4859-B188-3FFF75F15D82}"/>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F7E-4859-B188-3FFF75F15D82}"/>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F7E-4859-B188-3FFF75F15D8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9'!$B$566:$H$566</c15:sqref>
                  </c15:fullRef>
                </c:ext>
              </c:extLst>
              <c:f>('Estimate 9'!$B$566:$C$566,'Estimate 9'!$E$566:$F$566,'Estimate 9'!$H$566)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9'!$B$567:$H$567</c15:sqref>
                  </c15:fullRef>
                </c:ext>
              </c:extLst>
              <c:f>('Estimate 9'!$B$567:$C$567,'Estimate 9'!$E$567:$F$567,'Estimate 9'!$H$567)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AF7E-4859-B188-3FFF75F15D8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E92-476F-88BE-7DCB5647637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E92-476F-88BE-7DCB5647637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E92-476F-88BE-7DCB5647637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E92-476F-88BE-7DCB5647637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E92-476F-88BE-7DCB5647637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E92-476F-88BE-7DCB5647637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E92-476F-88BE-7DCB56476371}"/>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E92-476F-88BE-7DCB56476371}"/>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E92-476F-88BE-7DCB56476371}"/>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E92-476F-88BE-7DCB56476371}"/>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E92-476F-88BE-7DCB56476371}"/>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E92-476F-88BE-7DCB56476371}"/>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AE92-476F-88BE-7DCB56476371}"/>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AE92-476F-88BE-7DCB5647637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9'!$Q$566:$AD$566</c15:sqref>
                  </c15:fullRef>
                </c:ext>
              </c:extLst>
              <c:f>('Estimate 9'!$Q$566,'Estimate 9'!$S$566,'Estimate 9'!$V$566,'Estimate 9'!$X$566,'Estimate 9'!$Z$566,'Estimate 9'!$AB$566,'Estimate 9'!$AD$566)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9'!$Q$567:$AD$567</c15:sqref>
                  </c15:fullRef>
                </c:ext>
              </c:extLst>
              <c:f>('Estimate 9'!$Q$567,'Estimate 9'!$S$567,'Estimate 9'!$V$567,'Estimate 9'!$X$567,'Estimate 9'!$Z$567,'Estimate 9'!$AB$567,'Estimate 9'!$AD$567)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AE92-476F-88BE-7DCB5647637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33E-4866-B071-E6F427C11E50}"/>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33E-4866-B071-E6F427C11E50}"/>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33E-4866-B071-E6F427C11E50}"/>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33E-4866-B071-E6F427C11E50}"/>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33E-4866-B071-E6F427C11E50}"/>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33E-4866-B071-E6F427C11E50}"/>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33E-4866-B071-E6F427C11E50}"/>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33E-4866-B071-E6F427C11E50}"/>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133E-4866-B071-E6F427C11E50}"/>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133E-4866-B071-E6F427C11E5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A-133E-4866-B071-E6F427C11E5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C7C-4E07-AA5D-FADF79F3696F}"/>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C7C-4E07-AA5D-FADF79F3696F}"/>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C7C-4E07-AA5D-FADF79F3696F}"/>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C7C-4E07-AA5D-FADF79F3696F}"/>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C7C-4E07-AA5D-FADF79F3696F}"/>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C7C-4E07-AA5D-FADF79F3696F}"/>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C7C-4E07-AA5D-FADF79F3696F}"/>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C7C-4E07-AA5D-FADF79F3696F}"/>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C7C-4E07-AA5D-FADF79F3696F}"/>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C7C-4E07-AA5D-FADF79F369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5C7C-4E07-AA5D-FADF79F3696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90-4631-A68B-85E2C546BA0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90-4631-A68B-85E2C546BA0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90-4631-A68B-85E2C546BA0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390-4631-A68B-85E2C546BA0A}"/>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390-4631-A68B-85E2C546BA0A}"/>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390-4631-A68B-85E2C546BA0A}"/>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390-4631-A68B-85E2C546BA0A}"/>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390-4631-A68B-85E2C546BA0A}"/>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390-4631-A68B-85E2C546BA0A}"/>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390-4631-A68B-85E2C546BA0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5390-4631-A68B-85E2C546BA0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86E-462E-AF5C-3D4675F11288}"/>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86E-462E-AF5C-3D4675F11288}"/>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86E-462E-AF5C-3D4675F11288}"/>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86E-462E-AF5C-3D4675F11288}"/>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86E-462E-AF5C-3D4675F11288}"/>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86E-462E-AF5C-3D4675F11288}"/>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86E-462E-AF5C-3D4675F11288}"/>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86E-462E-AF5C-3D4675F11288}"/>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86E-462E-AF5C-3D4675F11288}"/>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86E-462E-AF5C-3D4675F1128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D86E-462E-AF5C-3D4675F1128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208-4894-AB87-C1FB4F3D4D7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208-4894-AB87-C1FB4F3D4D7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208-4894-AB87-C1FB4F3D4D7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208-4894-AB87-C1FB4F3D4D7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208-4894-AB87-C1FB4F3D4D72}"/>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208-4894-AB87-C1FB4F3D4D72}"/>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208-4894-AB87-C1FB4F3D4D72}"/>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208-4894-AB87-C1FB4F3D4D72}"/>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6208-4894-AB87-C1FB4F3D4D72}"/>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6208-4894-AB87-C1FB4F3D4D7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'Estimate 2'!$B$229:$H$229</c15:sqref>
                  </c15:fullRef>
                </c:ext>
              </c:extLst>
              <c:f>('Estimate 2'!$B$229:$C$229,'Estimate 2'!$E$229:$F$229,'Estimate 2'!$H$229)</c:f>
            </c:numRef>
          </c:val>
          <c:extLst>
            <c:ext xmlns:c15="http://schemas.microsoft.com/office/drawing/2012/chart" uri="{02D57815-91ED-43cb-92C2-25804820EDAC}">
              <c15:filteredCategoryTitle>
                <c15:cat>
                  <c:multiLvlStrRef>
                    <c:extLst>
                      <c:ext uri="{02D57815-91ED-43cb-92C2-25804820EDAC}">
                        <c15:formulaRef>
                          <c15:sqref>'Estimate 2'!$B$228:$H$228</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6208-4894-AB87-C1FB4F3D4D7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0E5-4A33-92C8-61247FFCFD9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0E5-4A33-92C8-61247FFCFD9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0E5-4A33-92C8-61247FFCFD9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0E5-4A33-92C8-61247FFCFD9D}"/>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0E5-4A33-92C8-61247FFCFD9D}"/>
              </c:ext>
            </c:extLst>
          </c:dPt>
          <c:dLbls>
            <c:dLbl>
              <c:idx val="0"/>
              <c:layout>
                <c:manualLayout>
                  <c:x val="8.0555555555555561E-2"/>
                  <c:y val="-8.33333333333333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0E5-4A33-92C8-61247FFCFD9D}"/>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0E5-4A33-92C8-61247FFCFD9D}"/>
                </c:ext>
              </c:extLst>
            </c:dLbl>
            <c:dLbl>
              <c:idx val="2"/>
              <c:layout>
                <c:manualLayout>
                  <c:x val="-0.13935571156053034"/>
                  <c:y val="-6.88376979499691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0E5-4A33-92C8-61247FFCFD9D}"/>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0E5-4A33-92C8-61247FFCFD9D}"/>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0E5-4A33-92C8-61247FFCFD9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2"/>
                      <c:pt idx="2">
                        <c:v/>
                      </c:pt>
                      <c:pt idx="5">
                        <c:v/>
                      </c:pt>
                    </c:strCache>
                  </c16:filteredLitCache>
                </c:ext>
              </c:extLst>
              <c:f/>
              <c:strCache>
                <c:ptCount val="343"/>
                <c:pt idx="0">
                  <c:v>Material</c:v>
                </c:pt>
                <c:pt idx="1">
                  <c:v>Labor</c:v>
                </c:pt>
                <c:pt idx="2">
                  <c:v>Sub</c:v>
                </c:pt>
                <c:pt idx="3">
                  <c:v>Travel</c:v>
                </c:pt>
                <c:pt idx="343">
                  <c:v>Net Profit</c:v>
                </c:pt>
              </c:strCache>
            </c:strRef>
          </c:cat>
          <c:val>
            <c:numRef>
              <c:extLst>
                <c:ext xmlns:c16="http://schemas.microsoft.com/office/drawing/2014/chart" uri="{F5D05F6E-A05E-4728-AFD3-386EB277150F}">
                  <c16:filteredLitCache>
                    <c:numCache>
                      <c:formatCode>General</c:formatCode>
                      <c:ptCount val="1"/>
                      <c:pt idx="2">
                        <c:v>0</c:v>
                      </c:pt>
                    </c:numCache>
                  </c16:filteredLitCache>
                </c:ext>
              </c:extLst>
              <c:f/>
              <c:numCache>
                <c:formatCode>General</c:formatCode>
                <c:ptCount val="4"/>
                <c:pt idx="0">
                  <c:v>0</c:v>
                </c:pt>
                <c:pt idx="1">
                  <c:v>0</c:v>
                </c:pt>
                <c:pt idx="2">
                  <c:v>0</c:v>
                </c:pt>
                <c:pt idx="3">
                  <c:v>0</c:v>
                </c:pt>
              </c:numCache>
            </c:numRef>
          </c:val>
          <c:extLst>
            <c:ext xmlns:c16="http://schemas.microsoft.com/office/drawing/2014/chart" uri="{F5D05F6E-A05E-4728-AFD3-386EB277150F}">
              <c16:categoryFilterExceptions/>
            </c:ext>
            <c:ext xmlns:c16="http://schemas.microsoft.com/office/drawing/2014/chart" uri="{C5897E43-82E2-4C41-B96C-FBF1F857EA46}">
              <c16:datapointuniqueidmap xmlns:c16="http://schemas.microsoft.com/office/drawing/2014/chart"/>
            </c:ext>
            <c:ext xmlns:c16="http://schemas.microsoft.com/office/drawing/2014/chart" uri="{C3380CC4-5D6E-409C-BE32-E72D297353CC}">
              <c16:uniqueId val="{0000000A-50E5-4A33-92C8-61247FFCFD9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0E2-46D4-8F32-ECF4C8FB34E1}"/>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0E2-46D4-8F32-ECF4C8FB34E1}"/>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0E2-46D4-8F32-ECF4C8FB34E1}"/>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0E2-46D4-8F32-ECF4C8FB34E1}"/>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0E2-46D4-8F32-ECF4C8FB34E1}"/>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0E2-46D4-8F32-ECF4C8FB34E1}"/>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0E2-46D4-8F32-ECF4C8FB34E1}"/>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0E2-46D4-8F32-ECF4C8FB34E1}"/>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70E2-46D4-8F32-ECF4C8FB34E1}"/>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70E2-46D4-8F32-ECF4C8FB34E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70E2-46D4-8F32-ECF4C8FB34E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83-4A81-AEB2-A5E48D871C4C}"/>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83-4A81-AEB2-A5E48D871C4C}"/>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E83-4A81-AEB2-A5E48D871C4C}"/>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E83-4A81-AEB2-A5E48D871C4C}"/>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E83-4A81-AEB2-A5E48D871C4C}"/>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E83-4A81-AEB2-A5E48D871C4C}"/>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E83-4A81-AEB2-A5E48D871C4C}"/>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E83-4A81-AEB2-A5E48D871C4C}"/>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E83-4A81-AEB2-A5E48D871C4C}"/>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EE83-4A81-AEB2-A5E48D871C4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extLst>
                <c:ext xmlns:c15="http://schemas.microsoft.com/office/drawing/2012/chart" uri="{02D57815-91ED-43cb-92C2-25804820EDAC}">
                  <c15:fullRef>
                    <c15:sqref>'Estimate 2'!$B$564:$H$564</c15:sqref>
                  </c15:fullRef>
                </c:ext>
              </c:extLst>
              <c:f>('Estimate 2'!$B$564:$C$564,'Estimate 2'!$E$564:$F$564,'Estimate 2'!$H$564)</c:f>
              <c:numCache>
                <c:formatCode>General</c:formatCode>
                <c:ptCount val="5"/>
              </c:numCache>
            </c:numRef>
          </c:cat>
          <c:val>
            <c:numRef>
              <c:extLst>
                <c:ext xmlns:c15="http://schemas.microsoft.com/office/drawing/2012/chart" uri="{02D57815-91ED-43cb-92C2-25804820EDAC}">
                  <c15:fullRef>
                    <c15:sqref>'Estimate 2'!$B$565:$H$565</c15:sqref>
                  </c15:fullRef>
                </c:ext>
              </c:extLst>
              <c:f>('Estimate 2'!$B$565:$C$565,'Estimate 2'!$E$565:$F$565,'Estimate 2'!$H$565)</c:f>
              <c:numCache>
                <c:formatCode>General</c:formatCode>
                <c:ptCount val="5"/>
              </c:numCache>
            </c:numRef>
          </c:val>
          <c:extLst>
            <c:ext xmlns:c15="http://schemas.microsoft.com/office/drawing/2012/chart" uri="{02D57815-91ED-43cb-92C2-25804820EDAC}">
              <c15:categoryFilterExceptions/>
            </c:ext>
            <c:ext xmlns:c16="http://schemas.microsoft.com/office/drawing/2014/chart" uri="{C3380CC4-5D6E-409C-BE32-E72D297353CC}">
              <c16:uniqueId val="{0000000A-EE83-4A81-AEB2-A5E48D871C4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385-4391-AC8C-64C3BCAFE68E}"/>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385-4391-AC8C-64C3BCAFE68E}"/>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385-4391-AC8C-64C3BCAFE68E}"/>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385-4391-AC8C-64C3BCAFE68E}"/>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385-4391-AC8C-64C3BCAFE68E}"/>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385-4391-AC8C-64C3BCAFE68E}"/>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385-4391-AC8C-64C3BCAFE68E}"/>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385-4391-AC8C-64C3BCAFE68E}"/>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9385-4391-AC8C-64C3BCAFE68E}"/>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9385-4391-AC8C-64C3BCAFE68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9385-4391-AC8C-64C3BCAFE68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6FC-4D60-8AD2-F8207C37A16E}"/>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6FC-4D60-8AD2-F8207C37A16E}"/>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6FC-4D60-8AD2-F8207C37A16E}"/>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6FC-4D60-8AD2-F8207C37A16E}"/>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6FC-4D60-8AD2-F8207C37A16E}"/>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6FC-4D60-8AD2-F8207C37A16E}"/>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6FC-4D60-8AD2-F8207C37A16E}"/>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6FC-4D60-8AD2-F8207C37A16E}"/>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6FC-4D60-8AD2-F8207C37A16E}"/>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6FC-4D60-8AD2-F8207C37A16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56FC-4D60-8AD2-F8207C37A16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810-4FAA-B266-9741D7DC8A1B}"/>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810-4FAA-B266-9741D7DC8A1B}"/>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810-4FAA-B266-9741D7DC8A1B}"/>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810-4FAA-B266-9741D7DC8A1B}"/>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810-4FAA-B266-9741D7DC8A1B}"/>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810-4FAA-B266-9741D7DC8A1B}"/>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810-4FAA-B266-9741D7DC8A1B}"/>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810-4FAA-B266-9741D7DC8A1B}"/>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810-4FAA-B266-9741D7DC8A1B}"/>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2810-4FAA-B266-9741D7DC8A1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'Base Estimate'!$B$566:$H$566</c15:sqref>
                  </c15:fullRef>
                </c:ext>
              </c:extLst>
              <c:f>('Base Estimate'!$B$566:$C$566,'Base Estimate'!$E$566:$F$566,'Base Estimate'!$H$566)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'Base Estimate'!$B$567:$H$567</c15:sqref>
                  </c15:fullRef>
                </c:ext>
              </c:extLst>
              <c:f>('Base Estimate'!$B$567:$C$567,'Base Estimate'!$E$567:$F$567,'Base Estimate'!$H$567)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2810-4FAA-B266-9741D7DC8A1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2FB-4C96-B559-A6BB52E02879}"/>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2FB-4C96-B559-A6BB52E02879}"/>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2FB-4C96-B559-A6BB52E02879}"/>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2FB-4C96-B559-A6BB52E02879}"/>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2FB-4C96-B559-A6BB52E02879}"/>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2FB-4C96-B559-A6BB52E02879}"/>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2FB-4C96-B559-A6BB52E02879}"/>
                </c:ext>
              </c:extLst>
            </c:dLbl>
            <c:dLbl>
              <c:idx val="2"/>
              <c:layout>
                <c:manualLayout>
                  <c:x val="-0.17296914952487943"/>
                  <c:y val="-4.125150104027475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2FB-4C96-B559-A6BB52E02879}"/>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2FB-4C96-B559-A6BB52E02879}"/>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42FB-4C96-B559-A6BB52E0287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extLst>
                <c:ext xmlns:c15="http://schemas.microsoft.com/office/drawing/2012/chart" uri="{02D57815-91ED-43cb-92C2-25804820EDAC}">
                  <c15:fullRef>
                    <c15:sqref>'Estimate 10'!$B$569:$H$569</c15:sqref>
                  </c15:fullRef>
                </c:ext>
              </c:extLst>
              <c:f>('Estimate 10'!$B$569:$C$569,'Estimate 10'!$E$569:$F$569,'Estimate 10'!$H$569)</c:f>
              <c:numCache>
                <c:formatCode>General</c:formatCode>
                <c:ptCount val="5"/>
              </c:numCache>
            </c:numRef>
          </c:cat>
          <c:val>
            <c:numRef>
              <c:extLst>
                <c:ext xmlns:c15="http://schemas.microsoft.com/office/drawing/2012/chart" uri="{02D57815-91ED-43cb-92C2-25804820EDAC}">
                  <c15:fullRef>
                    <c15:sqref>'Estimate 10'!$B$570:$H$570</c15:sqref>
                  </c15:fullRef>
                </c:ext>
              </c:extLst>
              <c:f>('Estimate 10'!$B$570:$C$570,'Estimate 10'!$E$570:$F$570,'Estimate 10'!$H$570)</c:f>
              <c:numCache>
                <c:formatCode>General</c:formatCode>
                <c:ptCount val="5"/>
              </c:numCache>
            </c:numRef>
          </c:val>
          <c:extLst>
            <c:ext xmlns:c15="http://schemas.microsoft.com/office/drawing/2012/chart" uri="{02D57815-91ED-43cb-92C2-25804820EDAC}">
              <c15:categoryFilterExceptions/>
            </c:ext>
            <c:ext xmlns:c16="http://schemas.microsoft.com/office/drawing/2014/chart" uri="{C3380CC4-5D6E-409C-BE32-E72D297353CC}">
              <c16:uniqueId val="{0000000A-42FB-4C96-B559-A6BB52E0287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9B9-4AC4-B3DC-76E56B3B892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9B9-4AC4-B3DC-76E56B3B892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9B9-4AC4-B3DC-76E56B3B892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9B9-4AC4-B3DC-76E56B3B892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9B9-4AC4-B3DC-76E56B3B892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9B9-4AC4-B3DC-76E56B3B892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9B9-4AC4-B3DC-76E56B3B8920}"/>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9B9-4AC4-B3DC-76E56B3B8920}"/>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9B9-4AC4-B3DC-76E56B3B8920}"/>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9B9-4AC4-B3DC-76E56B3B8920}"/>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9B9-4AC4-B3DC-76E56B3B8920}"/>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59B9-4AC4-B3DC-76E56B3B8920}"/>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9B9-4AC4-B3DC-76E56B3B8920}"/>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59B9-4AC4-B3DC-76E56B3B892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extLst>
                <c:ext xmlns:c15="http://schemas.microsoft.com/office/drawing/2012/chart" uri="{02D57815-91ED-43cb-92C2-25804820EDAC}">
                  <c15:fullRef>
                    <c15:sqref>'Estimate 10'!$Q$569:$AD$569</c15:sqref>
                  </c15:fullRef>
                </c:ext>
              </c:extLst>
              <c:f>('Estimate 10'!$Q$569,'Estimate 10'!$S$569,'Estimate 10'!$V$569,'Estimate 10'!$X$569,'Estimate 10'!$Z$569,'Estimate 10'!$AB$569,'Estimate 10'!$AD$569)</c:f>
              <c:numCache>
                <c:formatCode>General</c:formatCode>
                <c:ptCount val="7"/>
              </c:numCache>
            </c:numRef>
          </c:cat>
          <c:val>
            <c:numRef>
              <c:extLst>
                <c:ext xmlns:c15="http://schemas.microsoft.com/office/drawing/2012/chart" uri="{02D57815-91ED-43cb-92C2-25804820EDAC}">
                  <c15:fullRef>
                    <c15:sqref>'Estimate 10'!$Q$570:$AD$570</c15:sqref>
                  </c15:fullRef>
                </c:ext>
              </c:extLst>
              <c:f>('Estimate 10'!$Q$570,'Estimate 10'!$S$570,'Estimate 10'!$V$570,'Estimate 10'!$X$570,'Estimate 10'!$Z$570,'Estimate 10'!$AB$570,'Estimate 10'!$AD$570)</c:f>
              <c:numCache>
                <c:formatCode>General</c:formatCode>
                <c:ptCount val="7"/>
              </c:numCache>
            </c:numRef>
          </c:val>
          <c:extLst>
            <c:ext xmlns:c15="http://schemas.microsoft.com/office/drawing/2012/chart" uri="{02D57815-91ED-43cb-92C2-25804820EDAC}">
              <c15:categoryFilterExceptions/>
            </c:ext>
            <c:ext xmlns:c16="http://schemas.microsoft.com/office/drawing/2014/chart" uri="{C3380CC4-5D6E-409C-BE32-E72D297353CC}">
              <c16:uniqueId val="{0000000E-59B9-4AC4-B3DC-76E56B3B892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Distribution</a:t>
            </a:r>
          </a:p>
        </c:rich>
      </c:tx>
      <c:layout>
        <c:manualLayout>
          <c:xMode val="edge"/>
          <c:yMode val="edge"/>
          <c:x val="0.3609898415668748"/>
          <c:y val="9.1953989698981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A97-432E-BE59-32D4F3AD0B9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A97-432E-BE59-32D4F3AD0B9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A97-432E-BE59-32D4F3AD0B94}"/>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A97-432E-BE59-32D4F3AD0B94}"/>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A97-432E-BE59-32D4F3AD0B94}"/>
              </c:ext>
            </c:extLst>
          </c:dPt>
          <c:dLbls>
            <c:dLbl>
              <c:idx val="0"/>
              <c:layout>
                <c:manualLayout>
                  <c:x val="8.3356694378637727E-2"/>
                  <c:y val="-5.7489344740939842E-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A97-432E-BE59-32D4F3AD0B94}"/>
                </c:ext>
              </c:extLst>
            </c:dLbl>
            <c:dLbl>
              <c:idx val="1"/>
              <c:layout>
                <c:manualLayout>
                  <c:x val="5.0770186645010554E-2"/>
                  <c:y val="-1.334599933170455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A97-432E-BE59-32D4F3AD0B94}"/>
                </c:ext>
              </c:extLst>
            </c:dLbl>
            <c:dLbl>
              <c:idx val="2"/>
              <c:layout>
                <c:manualLayout>
                  <c:x val="0.10994395334172492"/>
                  <c:y val="-2.745840258542760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A97-432E-BE59-32D4F3AD0B94}"/>
                </c:ext>
              </c:extLst>
            </c:dLbl>
            <c:dLbl>
              <c:idx val="3"/>
              <c:layout>
                <c:manualLayout>
                  <c:x val="-0.05"/>
                  <c:y val="-0.1574074074074074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A97-432E-BE59-32D4F3AD0B94}"/>
                </c:ext>
              </c:extLst>
            </c:dLbl>
            <c:dLbl>
              <c:idx val="4"/>
              <c:layout>
                <c:manualLayout>
                  <c:x val="-7.2222222222222215E-2"/>
                  <c:y val="-1.851851851851856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FA97-432E-BE59-32D4F3AD0B9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10'!$B$566:$H$566</c15:sqref>
                  </c15:fullRef>
                </c:ext>
              </c:extLst>
              <c:f>('Estimate 10'!$B$566:$C$566,'Estimate 10'!$E$566:$F$566,'Estimate 10'!$H$566)</c:f>
              <c:strCache>
                <c:ptCount val="5"/>
                <c:pt idx="0">
                  <c:v>Material</c:v>
                </c:pt>
                <c:pt idx="1">
                  <c:v>Labor</c:v>
                </c:pt>
                <c:pt idx="2">
                  <c:v>Sub</c:v>
                </c:pt>
                <c:pt idx="3">
                  <c:v>Travel</c:v>
                </c:pt>
                <c:pt idx="4">
                  <c:v>Margin</c:v>
                </c:pt>
              </c:strCache>
            </c:strRef>
          </c:cat>
          <c:val>
            <c:numRef>
              <c:extLst>
                <c:ext xmlns:c15="http://schemas.microsoft.com/office/drawing/2012/chart" uri="{02D57815-91ED-43cb-92C2-25804820EDAC}">
                  <c15:fullRef>
                    <c15:sqref>'Estimate 10'!$B$567:$H$567</c15:sqref>
                  </c15:fullRef>
                </c:ext>
              </c:extLst>
              <c:f>('Estimate 10'!$B$567:$C$567,'Estimate 10'!$E$567:$F$567,'Estimate 10'!$H$567)</c:f>
              <c:numCache>
                <c:formatCode>_("$"* #,##0.00_);_("$"* \(#,##0.00\);_("$"* "-"??_);_(@_)</c:formatCode>
                <c:ptCount val="5"/>
                <c:pt idx="0">
                  <c:v>0</c:v>
                </c:pt>
                <c:pt idx="1">
                  <c:v>0</c:v>
                </c:pt>
                <c:pt idx="2" formatCode="&quot;$&quot;#,##0">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FA97-432E-BE59-32D4F3AD0B9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Labor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F7C-4012-9922-C447C108233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F7C-4012-9922-C447C108233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F7C-4012-9922-C447C108233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F7C-4012-9922-C447C108233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F7C-4012-9922-C447C108233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F7C-4012-9922-C447C1082333}"/>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F7C-4012-9922-C447C1082333}"/>
              </c:ext>
            </c:extLst>
          </c:dPt>
          <c:dLbls>
            <c:dLbl>
              <c:idx val="0"/>
              <c:layout>
                <c:manualLayout>
                  <c:x val="0.22738560804899388"/>
                  <c:y val="0.1944444444444444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F7C-4012-9922-C447C1082333}"/>
                </c:ext>
              </c:extLst>
            </c:dLbl>
            <c:dLbl>
              <c:idx val="1"/>
              <c:layout>
                <c:manualLayout>
                  <c:x val="0.15555555555555556"/>
                  <c:y val="0.158953047535724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F7C-4012-9922-C447C1082333}"/>
                </c:ext>
              </c:extLst>
            </c:dLbl>
            <c:dLbl>
              <c:idx val="2"/>
              <c:layout>
                <c:manualLayout>
                  <c:x val="0.15555555555555556"/>
                  <c:y val="0.1391032370953630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F7C-4012-9922-C447C1082333}"/>
                </c:ext>
              </c:extLst>
            </c:dLbl>
            <c:dLbl>
              <c:idx val="3"/>
              <c:layout>
                <c:manualLayout>
                  <c:x val="-0.17499999999999999"/>
                  <c:y val="-8.796296296296304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F7C-4012-9922-C447C1082333}"/>
                </c:ext>
              </c:extLst>
            </c:dLbl>
            <c:dLbl>
              <c:idx val="4"/>
              <c:layout>
                <c:manualLayout>
                  <c:x val="-0.21272594050743657"/>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F7C-4012-9922-C447C1082333}"/>
                </c:ext>
              </c:extLst>
            </c:dLbl>
            <c:dLbl>
              <c:idx val="5"/>
              <c:layout>
                <c:manualLayout>
                  <c:x val="-8.6111111111111083E-2"/>
                  <c:y val="7.87037037037036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AF7C-4012-9922-C447C1082333}"/>
                </c:ext>
              </c:extLst>
            </c:dLbl>
            <c:dLbl>
              <c:idx val="6"/>
              <c:layout>
                <c:manualLayout>
                  <c:x val="0.33333333333333331"/>
                  <c:y val="1.388888888888887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AF7C-4012-9922-C447C108233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'Estimate 10'!$Q$566:$AD$566</c15:sqref>
                  </c15:fullRef>
                </c:ext>
              </c:extLst>
              <c:f>('Estimate 10'!$Q$566,'Estimate 10'!$S$566,'Estimate 10'!$V$566,'Estimate 10'!$X$566,'Estimate 10'!$Z$566,'Estimate 10'!$AB$566,'Estimate 10'!$AD$566)</c:f>
              <c:strCache>
                <c:ptCount val="7"/>
                <c:pt idx="0">
                  <c:v>Programming</c:v>
                </c:pt>
                <c:pt idx="1">
                  <c:v>Engineering</c:v>
                </c:pt>
                <c:pt idx="2">
                  <c:v>Graphics</c:v>
                </c:pt>
                <c:pt idx="3">
                  <c:v>Technical</c:v>
                </c:pt>
                <c:pt idx="4">
                  <c:v>PM</c:v>
                </c:pt>
                <c:pt idx="5">
                  <c:v>Panel </c:v>
                </c:pt>
                <c:pt idx="6">
                  <c:v>Install</c:v>
                </c:pt>
              </c:strCache>
            </c:strRef>
          </c:cat>
          <c:val>
            <c:numRef>
              <c:extLst>
                <c:ext xmlns:c15="http://schemas.microsoft.com/office/drawing/2012/chart" uri="{02D57815-91ED-43cb-92C2-25804820EDAC}">
                  <c15:fullRef>
                    <c15:sqref>'Estimate 10'!$Q$567:$AD$567</c15:sqref>
                  </c15:fullRef>
                </c:ext>
              </c:extLst>
              <c:f>('Estimate 10'!$Q$567,'Estimate 10'!$S$567,'Estimate 10'!$V$567,'Estimate 10'!$X$567,'Estimate 10'!$Z$567,'Estimate 10'!$AB$567,'Estimate 10'!$AD$567)</c:f>
              <c:numCache>
                <c:formatCode>General</c:formatCode>
                <c:ptCount val="7"/>
                <c:pt idx="0" formatCode="0">
                  <c:v>0</c:v>
                </c:pt>
                <c:pt idx="1" formatCode="0">
                  <c:v>0</c:v>
                </c:pt>
                <c:pt idx="2" formatCode="0">
                  <c:v>0</c:v>
                </c:pt>
                <c:pt idx="3" formatCode="0">
                  <c:v>0</c:v>
                </c:pt>
                <c:pt idx="4" formatCode="0">
                  <c:v>0</c:v>
                </c:pt>
                <c:pt idx="5">
                  <c:v>0</c:v>
                </c:pt>
                <c:pt idx="6">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AF7C-4012-9922-C447C108233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CheckBox" checked="Checked" fmlaLink="$L$524" lockText="1" noThreeD="1"/>
</file>

<file path=xl/ctrlProps/ctrlProp2.xml><?xml version="1.0" encoding="utf-8"?>
<formControlPr xmlns="http://schemas.microsoft.com/office/spreadsheetml/2009/9/main" objectType="CheckBox" checked="Checked" fmlaLink="$L$524" lockText="1" noThreeD="1"/>
</file>

<file path=xl/ctrlProps/ctrlProp3.xml><?xml version="1.0" encoding="utf-8"?>
<formControlPr xmlns="http://schemas.microsoft.com/office/spreadsheetml/2009/9/main" objectType="CheckBox" checked="Checked" fmlaLink="$L$524" lockText="1" noThreeD="1"/>
</file>

<file path=xl/ctrlProps/ctrlProp4.xml><?xml version="1.0" encoding="utf-8"?>
<formControlPr xmlns="http://schemas.microsoft.com/office/spreadsheetml/2009/9/main" objectType="CheckBox" checked="Checked" fmlaLink="$L$524" lockText="1" noThreeD="1"/>
</file>

<file path=xl/ctrlProps/ctrlProp5.xml><?xml version="1.0" encoding="utf-8"?>
<formControlPr xmlns="http://schemas.microsoft.com/office/spreadsheetml/2009/9/main" objectType="CheckBox" checked="Checked" fmlaLink="$L$524" lockText="1" noThreeD="1"/>
</file>

<file path=xl/ctrlProps/ctrlProp6.xml><?xml version="1.0" encoding="utf-8"?>
<formControlPr xmlns="http://schemas.microsoft.com/office/spreadsheetml/2009/9/main" objectType="CheckBox" checked="Checked" fmlaLink="$L$524" lockText="1" noThreeD="1"/>
</file>

<file path=xl/ctrlProps/ctrlProp7.xml><?xml version="1.0" encoding="utf-8"?>
<formControlPr xmlns="http://schemas.microsoft.com/office/spreadsheetml/2009/9/main" objectType="CheckBox" checked="Checked" fmlaLink="$L$524" lockText="1" noThreeD="1"/>
</file>

<file path=xl/ctrlProps/ctrlProp8.xml><?xml version="1.0" encoding="utf-8"?>
<formControlPr xmlns="http://schemas.microsoft.com/office/spreadsheetml/2009/9/main" objectType="CheckBox" checked="Checked" fmlaLink="$L$524" lockText="1" noThreeD="1"/>
</file>

<file path=xl/ctrlProps/ctrlProp9.xml><?xml version="1.0" encoding="utf-8"?>
<formControlPr xmlns="http://schemas.microsoft.com/office/spreadsheetml/2009/9/main" objectType="CheckBox" checked="Checked" fmlaLink="$L$524" lockText="1" noThreeD="1"/>
</file>

<file path=xl/ctrlProps/ctrlProp10.xml><?xml version="1.0" encoding="utf-8"?>
<formControlPr xmlns="http://schemas.microsoft.com/office/spreadsheetml/2009/9/main" objectType="CheckBox" checked="Checked" fmlaLink="$L$524" lockText="1" noThreeD="1"/>
</file>

<file path=xl/ctrlProps/ctrlProp11.xml><?xml version="1.0" encoding="utf-8"?>
<formControlPr xmlns="http://schemas.microsoft.com/office/spreadsheetml/2009/9/main" objectType="CheckBox" checked="Checked" fmlaLink="$L$524" lockText="1" noThreeD="1"/>
</file>

<file path=xl/ctrlProps/ctrlProp12.xml><?xml version="1.0" encoding="utf-8"?>
<formControlPr xmlns="http://schemas.microsoft.com/office/spreadsheetml/2009/9/main" objectType="CheckBox" checked="Checked" fmlaLink="$L$524" lockText="1" noThreeD="1"/>
</file>

<file path=xl/ctrlProps/ctrlProp13.xml><?xml version="1.0" encoding="utf-8"?>
<formControlPr xmlns="http://schemas.microsoft.com/office/spreadsheetml/2009/9/main" objectType="CheckBox" checked="Checked" fmlaLink="$L$524" lockText="1" noThreeD="1"/>
</file>

<file path=xl/ctrlProps/ctrlProp14.xml><?xml version="1.0" encoding="utf-8"?>
<formControlPr xmlns="http://schemas.microsoft.com/office/spreadsheetml/2009/9/main" objectType="CheckBox" checked="Checked" fmlaLink="$L$524" lockText="1" noThreeD="1"/>
</file>

<file path=xl/ctrlProps/ctrlProp15.xml><?xml version="1.0" encoding="utf-8"?>
<formControlPr xmlns="http://schemas.microsoft.com/office/spreadsheetml/2009/9/main" objectType="CheckBox" checked="Checked" fmlaLink="$L$524" lockText="1" noThreeD="1"/>
</file>

<file path=xl/ctrlProps/ctrlProp16.xml><?xml version="1.0" encoding="utf-8"?>
<formControlPr xmlns="http://schemas.microsoft.com/office/spreadsheetml/2009/9/main" objectType="CheckBox" checked="Checked" fmlaLink="$L$524" lockText="1" noThreeD="1"/>
</file>

<file path=xl/ctrlProps/ctrlProp17.xml><?xml version="1.0" encoding="utf-8"?>
<formControlPr xmlns="http://schemas.microsoft.com/office/spreadsheetml/2009/9/main" objectType="CheckBox" checked="Checked" fmlaLink="$L$524" lockText="1" noThreeD="1"/>
</file>

<file path=xl/ctrlProps/ctrlProp18.xml><?xml version="1.0" encoding="utf-8"?>
<formControlPr xmlns="http://schemas.microsoft.com/office/spreadsheetml/2009/9/main" objectType="Drop" dropStyle="combo" dx="16" fmlaLink="$M$28" fmlaRange="$K$78:$K$85" noThreeD="1" sel="1" val="0"/>
</file>

<file path=xl/ctrlProps/ctrlProp19.xml><?xml version="1.0" encoding="utf-8"?>
<formControlPr xmlns="http://schemas.microsoft.com/office/spreadsheetml/2009/9/main" objectType="Drop" dropStyle="combo" dx="16" fmlaLink="$M$28" fmlaRange="$K$78:$K$85" noThreeD="1" sel="1" val="0"/>
</file>

<file path=xl/ctrlProps/ctrlProp20.xml><?xml version="1.0" encoding="utf-8"?>
<formControlPr xmlns="http://schemas.microsoft.com/office/spreadsheetml/2009/9/main" objectType="Drop" dropStyle="combo" dx="16" fmlaLink="$M$28" fmlaRange="$K$78:$K$85" noThreeD="1" sel="1" val="0"/>
</file>

<file path=xl/ctrlProps/ctrlProp21.xml><?xml version="1.0" encoding="utf-8"?>
<formControlPr xmlns="http://schemas.microsoft.com/office/spreadsheetml/2009/9/main" objectType="Drop" dropStyle="combo" dx="16" fmlaLink="$M$28" fmlaRange="$K$78:$K$85" noThreeD="1" sel="1" val="0"/>
</file>

<file path=xl/ctrlProps/ctrlProp22.xml><?xml version="1.0" encoding="utf-8"?>
<formControlPr xmlns="http://schemas.microsoft.com/office/spreadsheetml/2009/9/main" objectType="Drop" dropStyle="combo" dx="16" fmlaLink="$M$28" fmlaRange="$K$78:$K$85" noThreeD="1" sel="1" val="0"/>
</file>

<file path=xl/ctrlProps/ctrlProp23.xml><?xml version="1.0" encoding="utf-8"?>
<formControlPr xmlns="http://schemas.microsoft.com/office/spreadsheetml/2009/9/main" objectType="Drop" dropStyle="combo" dx="16" fmlaLink="$M$28" fmlaRange="$K$78:$K$85" noThreeD="1" sel="1" val="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7.xml"/><Relationship Id="rId13" Type="http://schemas.openxmlformats.org/officeDocument/2006/relationships/chart" Target="../charts/chart42.xml"/><Relationship Id="rId3" Type="http://schemas.openxmlformats.org/officeDocument/2006/relationships/chart" Target="../charts/chart32.xml"/><Relationship Id="rId7" Type="http://schemas.openxmlformats.org/officeDocument/2006/relationships/chart" Target="../charts/chart36.xml"/><Relationship Id="rId12" Type="http://schemas.openxmlformats.org/officeDocument/2006/relationships/chart" Target="../charts/chart41.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11" Type="http://schemas.openxmlformats.org/officeDocument/2006/relationships/chart" Target="../charts/chart40.xml"/><Relationship Id="rId5" Type="http://schemas.openxmlformats.org/officeDocument/2006/relationships/chart" Target="../charts/chart34.xml"/><Relationship Id="rId10" Type="http://schemas.openxmlformats.org/officeDocument/2006/relationships/chart" Target="../charts/chart39.xml"/><Relationship Id="rId4" Type="http://schemas.openxmlformats.org/officeDocument/2006/relationships/chart" Target="../charts/chart33.xml"/><Relationship Id="rId9" Type="http://schemas.openxmlformats.org/officeDocument/2006/relationships/chart" Target="../charts/chart38.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50.xml"/><Relationship Id="rId13" Type="http://schemas.openxmlformats.org/officeDocument/2006/relationships/chart" Target="../charts/chart55.xml"/><Relationship Id="rId3" Type="http://schemas.openxmlformats.org/officeDocument/2006/relationships/chart" Target="../charts/chart45.xml"/><Relationship Id="rId7" Type="http://schemas.openxmlformats.org/officeDocument/2006/relationships/chart" Target="../charts/chart49.xml"/><Relationship Id="rId12" Type="http://schemas.openxmlformats.org/officeDocument/2006/relationships/chart" Target="../charts/chart54.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0" Type="http://schemas.openxmlformats.org/officeDocument/2006/relationships/chart" Target="../charts/chart52.xml"/><Relationship Id="rId4" Type="http://schemas.openxmlformats.org/officeDocument/2006/relationships/chart" Target="../charts/chart46.xml"/><Relationship Id="rId9" Type="http://schemas.openxmlformats.org/officeDocument/2006/relationships/chart" Target="../charts/chart51.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63.xml"/><Relationship Id="rId13" Type="http://schemas.openxmlformats.org/officeDocument/2006/relationships/chart" Target="../charts/chart68.xml"/><Relationship Id="rId3" Type="http://schemas.openxmlformats.org/officeDocument/2006/relationships/chart" Target="../charts/chart58.xml"/><Relationship Id="rId7" Type="http://schemas.openxmlformats.org/officeDocument/2006/relationships/chart" Target="../charts/chart62.xml"/><Relationship Id="rId12" Type="http://schemas.openxmlformats.org/officeDocument/2006/relationships/chart" Target="../charts/chart67.xml"/><Relationship Id="rId2" Type="http://schemas.openxmlformats.org/officeDocument/2006/relationships/chart" Target="../charts/chart57.xml"/><Relationship Id="rId1" Type="http://schemas.openxmlformats.org/officeDocument/2006/relationships/chart" Target="../charts/chart56.xml"/><Relationship Id="rId6" Type="http://schemas.openxmlformats.org/officeDocument/2006/relationships/chart" Target="../charts/chart61.xml"/><Relationship Id="rId11" Type="http://schemas.openxmlformats.org/officeDocument/2006/relationships/chart" Target="../charts/chart66.xml"/><Relationship Id="rId5" Type="http://schemas.openxmlformats.org/officeDocument/2006/relationships/chart" Target="../charts/chart60.xml"/><Relationship Id="rId15" Type="http://schemas.openxmlformats.org/officeDocument/2006/relationships/chart" Target="../charts/chart70.xml"/><Relationship Id="rId10" Type="http://schemas.openxmlformats.org/officeDocument/2006/relationships/chart" Target="../charts/chart65.xml"/><Relationship Id="rId4" Type="http://schemas.openxmlformats.org/officeDocument/2006/relationships/chart" Target="../charts/chart59.xml"/><Relationship Id="rId9" Type="http://schemas.openxmlformats.org/officeDocument/2006/relationships/chart" Target="../charts/chart64.xml"/><Relationship Id="rId14" Type="http://schemas.openxmlformats.org/officeDocument/2006/relationships/chart" Target="../charts/chart69.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2381249</xdr:colOff>
      <xdr:row>70</xdr:row>
      <xdr:rowOff>161924</xdr:rowOff>
    </xdr:from>
    <xdr:to>
      <xdr:col>11</xdr:col>
      <xdr:colOff>9525</xdr:colOff>
      <xdr:row>88</xdr:row>
      <xdr:rowOff>9525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71</xdr:row>
      <xdr:rowOff>0</xdr:rowOff>
    </xdr:from>
    <xdr:to>
      <xdr:col>25</xdr:col>
      <xdr:colOff>304800</xdr:colOff>
      <xdr:row>87</xdr:row>
      <xdr:rowOff>152400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2381249</xdr:colOff>
      <xdr:row>70</xdr:row>
      <xdr:rowOff>161924</xdr:rowOff>
    </xdr:from>
    <xdr:to>
      <xdr:col>11</xdr:col>
      <xdr:colOff>9525</xdr:colOff>
      <xdr:row>88</xdr:row>
      <xdr:rowOff>9525</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71</xdr:row>
      <xdr:rowOff>0</xdr:rowOff>
    </xdr:from>
    <xdr:to>
      <xdr:col>25</xdr:col>
      <xdr:colOff>304800</xdr:colOff>
      <xdr:row>87</xdr:row>
      <xdr:rowOff>152400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27214</xdr:colOff>
          <xdr:row>521</xdr:row>
          <xdr:rowOff>65314</xdr:rowOff>
        </xdr:from>
        <xdr:to>
          <xdr:col>14</xdr:col>
          <xdr:colOff>277586</xdr:colOff>
          <xdr:row>525</xdr:row>
          <xdr:rowOff>48986</xdr:rowOff>
        </xdr:to>
        <xdr:sp macro="" textlink="">
          <xdr:nvSpPr>
            <xdr:cNvPr id="6298" name="Check Box 154" descr="Check for materials only to be taxed. &#10;Uncheck for whole job to be taxed.&#10;" hidden="1">
              <a:extLst>
                <a:ext uri="{63B3BB69-23CF-44E3-9099-C40C66FF867C}">
                  <a14:compatExt spid="_x0000_s6298"/>
                </a:ext>
                <a:ext uri="{FF2B5EF4-FFF2-40B4-BE49-F238E27FC236}">
                  <a16:creationId xmlns:a16="http://schemas.microsoft.com/office/drawing/2014/main" id="{00000000-0008-0000-0100-00009A18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taxed.Uncheck  for whole job to be taxed.</a:t>
              </a:r>
            </a:p>
          </xdr:txBody>
        </xdr:sp>
        <xdr:clientData/>
      </xdr:twoCellAnchor>
    </mc:Choice>
    <mc:Fallback/>
  </mc:AlternateContent>
  <xdr:twoCellAnchor>
    <xdr:from>
      <xdr:col>4</xdr:col>
      <xdr:colOff>2381249</xdr:colOff>
      <xdr:row>545</xdr:row>
      <xdr:rowOff>161924</xdr:rowOff>
    </xdr:from>
    <xdr:to>
      <xdr:col>11</xdr:col>
      <xdr:colOff>9525</xdr:colOff>
      <xdr:row>563</xdr:row>
      <xdr:rowOff>9525</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546</xdr:row>
      <xdr:rowOff>0</xdr:rowOff>
    </xdr:from>
    <xdr:to>
      <xdr:col>25</xdr:col>
      <xdr:colOff>304800</xdr:colOff>
      <xdr:row>562</xdr:row>
      <xdr:rowOff>152400</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2482849</xdr:colOff>
      <xdr:row>545</xdr:row>
      <xdr:rowOff>15874</xdr:rowOff>
    </xdr:from>
    <xdr:to>
      <xdr:col>11</xdr:col>
      <xdr:colOff>111125</xdr:colOff>
      <xdr:row>562</xdr:row>
      <xdr:rowOff>34925</xdr:rowOff>
    </xdr:to>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27214</xdr:colOff>
          <xdr:row>521</xdr:row>
          <xdr:rowOff>65314</xdr:rowOff>
        </xdr:from>
        <xdr:to>
          <xdr:col>14</xdr:col>
          <xdr:colOff>277586</xdr:colOff>
          <xdr:row>525</xdr:row>
          <xdr:rowOff>48986</xdr:rowOff>
        </xdr:to>
        <xdr:sp macro="" textlink="">
          <xdr:nvSpPr>
            <xdr:cNvPr id="35172" name="Check Box 356" descr="Check for materials only to be taxed. &#10;Uncheck for whole job to be taxed.&#10;" hidden="1">
              <a:extLst>
                <a:ext uri="{63B3BB69-23CF-44E3-9099-C40C66FF867C}">
                  <a14:compatExt spid="_x0000_s35172"/>
                </a:ext>
                <a:ext uri="{FF2B5EF4-FFF2-40B4-BE49-F238E27FC236}">
                  <a16:creationId xmlns:a16="http://schemas.microsoft.com/office/drawing/2014/main" id="{00000000-0008-0000-0200-00006489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taxed.Uncheck  for whole job to be taxed.</a:t>
              </a:r>
            </a:p>
          </xdr:txBody>
        </xdr:sp>
        <xdr:clientData/>
      </xdr:twoCellAnchor>
    </mc:Choice>
    <mc:Fallback/>
  </mc:AlternateContent>
  <xdr:twoCellAnchor>
    <xdr:from>
      <xdr:col>16</xdr:col>
      <xdr:colOff>19050</xdr:colOff>
      <xdr:row>545</xdr:row>
      <xdr:rowOff>19050</xdr:rowOff>
    </xdr:from>
    <xdr:to>
      <xdr:col>25</xdr:col>
      <xdr:colOff>323850</xdr:colOff>
      <xdr:row>562</xdr:row>
      <xdr:rowOff>12700</xdr:rowOff>
    </xdr:to>
    <xdr:graphicFrame macro="">
      <xdr:nvGraphicFramePr>
        <xdr:cNvPr id="9" name="Chart 8">
          <a:extLst>
            <a:ext uri="{FF2B5EF4-FFF2-40B4-BE49-F238E27FC236}">
              <a16:creationId xmlns:a16="http://schemas.microsoft.com/office/drawing/2014/main" id="{D74A6FA7-76CA-418D-8792-3B9E13F2F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13</xdr:col>
          <xdr:colOff>266700</xdr:colOff>
          <xdr:row>525</xdr:row>
          <xdr:rowOff>10886</xdr:rowOff>
        </xdr:to>
        <xdr:sp macro="" textlink="">
          <xdr:nvSpPr>
            <xdr:cNvPr id="35999" name="Check Box 159" hidden="1">
              <a:extLst>
                <a:ext uri="{63B3BB69-23CF-44E3-9099-C40C66FF867C}">
                  <a14:compatExt spid="_x0000_s35999"/>
                </a:ext>
                <a:ext uri="{FF2B5EF4-FFF2-40B4-BE49-F238E27FC236}">
                  <a16:creationId xmlns:a16="http://schemas.microsoft.com/office/drawing/2014/main" id="{00000000-0008-0000-0300-00009F8C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Select Checkbox if: NC Capital Improvement Project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14</xdr:col>
          <xdr:colOff>304800</xdr:colOff>
          <xdr:row>525</xdr:row>
          <xdr:rowOff>10886</xdr:rowOff>
        </xdr:to>
        <xdr:sp macro="" textlink="">
          <xdr:nvSpPr>
            <xdr:cNvPr id="36063" name="Check Box 223" hidden="1">
              <a:extLst>
                <a:ext uri="{63B3BB69-23CF-44E3-9099-C40C66FF867C}">
                  <a14:compatExt spid="_x0000_s36063"/>
                </a:ext>
                <a:ext uri="{FF2B5EF4-FFF2-40B4-BE49-F238E27FC236}">
                  <a16:creationId xmlns:a16="http://schemas.microsoft.com/office/drawing/2014/main" id="{00000000-0008-0000-0300-0000DF8C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 Check for materials only to be taxed.Uncheck for whole job to be taxed.</a:t>
              </a:r>
            </a:p>
          </xdr:txBody>
        </xdr:sp>
        <xdr:clientData/>
      </xdr:twoCellAnchor>
    </mc:Choice>
    <mc:Fallback/>
  </mc:AlternateContent>
  <xdr:twoCellAnchor>
    <xdr:from>
      <xdr:col>4</xdr:col>
      <xdr:colOff>2381249</xdr:colOff>
      <xdr:row>546</xdr:row>
      <xdr:rowOff>9524</xdr:rowOff>
    </xdr:from>
    <xdr:to>
      <xdr:col>11</xdr:col>
      <xdr:colOff>9525</xdr:colOff>
      <xdr:row>563</xdr:row>
      <xdr:rowOff>15875</xdr:rowOff>
    </xdr:to>
    <xdr:graphicFrame macro="">
      <xdr:nvGraphicFramePr>
        <xdr:cNvPr id="2" name="Chart 1">
          <a:extLst>
            <a:ext uri="{FF2B5EF4-FFF2-40B4-BE49-F238E27FC236}">
              <a16:creationId xmlns:a16="http://schemas.microsoft.com/office/drawing/2014/main" id="{79755C0C-8568-477C-A560-7725B299F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546</xdr:row>
      <xdr:rowOff>0</xdr:rowOff>
    </xdr:from>
    <xdr:to>
      <xdr:col>25</xdr:col>
      <xdr:colOff>304800</xdr:colOff>
      <xdr:row>562</xdr:row>
      <xdr:rowOff>152400</xdr:rowOff>
    </xdr:to>
    <xdr:graphicFrame macro="">
      <xdr:nvGraphicFramePr>
        <xdr:cNvPr id="3" name="Chart 2">
          <a:extLst>
            <a:ext uri="{FF2B5EF4-FFF2-40B4-BE49-F238E27FC236}">
              <a16:creationId xmlns:a16="http://schemas.microsoft.com/office/drawing/2014/main" id="{50AD60E1-B8C7-4131-823B-983D56760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13</xdr:col>
          <xdr:colOff>266700</xdr:colOff>
          <xdr:row>525</xdr:row>
          <xdr:rowOff>10886</xdr:rowOff>
        </xdr:to>
        <xdr:sp macro="" textlink="">
          <xdr:nvSpPr>
            <xdr:cNvPr id="37033" name="Check Box 169" hidden="1">
              <a:extLst>
                <a:ext uri="{63B3BB69-23CF-44E3-9099-C40C66FF867C}">
                  <a14:compatExt spid="_x0000_s37033"/>
                </a:ext>
                <a:ext uri="{FF2B5EF4-FFF2-40B4-BE49-F238E27FC236}">
                  <a16:creationId xmlns:a16="http://schemas.microsoft.com/office/drawing/2014/main" id="{00000000-0008-0000-0400-0000A990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Select Checkbox if: NC Capital Improvement Project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14</xdr:col>
          <xdr:colOff>304800</xdr:colOff>
          <xdr:row>525</xdr:row>
          <xdr:rowOff>10886</xdr:rowOff>
        </xdr:to>
        <xdr:sp macro="" textlink="">
          <xdr:nvSpPr>
            <xdr:cNvPr id="37071" name="Check Box 207" hidden="1">
              <a:extLst>
                <a:ext uri="{63B3BB69-23CF-44E3-9099-C40C66FF867C}">
                  <a14:compatExt spid="_x0000_s37071"/>
                </a:ext>
                <a:ext uri="{FF2B5EF4-FFF2-40B4-BE49-F238E27FC236}">
                  <a16:creationId xmlns:a16="http://schemas.microsoft.com/office/drawing/2014/main" id="{00000000-0008-0000-0400-0000CF90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 Uncheck for whole job to be taxed.</a:t>
              </a:r>
            </a:p>
          </xdr:txBody>
        </xdr:sp>
        <xdr:clientData/>
      </xdr:twoCellAnchor>
    </mc:Choice>
    <mc:Fallback/>
  </mc:AlternateContent>
  <xdr:twoCellAnchor>
    <xdr:from>
      <xdr:col>4</xdr:col>
      <xdr:colOff>2381249</xdr:colOff>
      <xdr:row>545</xdr:row>
      <xdr:rowOff>161924</xdr:rowOff>
    </xdr:from>
    <xdr:to>
      <xdr:col>11</xdr:col>
      <xdr:colOff>9525</xdr:colOff>
      <xdr:row>563</xdr:row>
      <xdr:rowOff>9525</xdr:rowOff>
    </xdr:to>
    <xdr:graphicFrame macro="">
      <xdr:nvGraphicFramePr>
        <xdr:cNvPr id="2" name="Chart 1">
          <a:extLst>
            <a:ext uri="{FF2B5EF4-FFF2-40B4-BE49-F238E27FC236}">
              <a16:creationId xmlns:a16="http://schemas.microsoft.com/office/drawing/2014/main" id="{31728271-FC69-421D-9247-455F8CAA5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546</xdr:row>
      <xdr:rowOff>0</xdr:rowOff>
    </xdr:from>
    <xdr:to>
      <xdr:col>25</xdr:col>
      <xdr:colOff>304800</xdr:colOff>
      <xdr:row>562</xdr:row>
      <xdr:rowOff>152400</xdr:rowOff>
    </xdr:to>
    <xdr:graphicFrame macro="">
      <xdr:nvGraphicFramePr>
        <xdr:cNvPr id="3" name="Chart 2">
          <a:extLst>
            <a:ext uri="{FF2B5EF4-FFF2-40B4-BE49-F238E27FC236}">
              <a16:creationId xmlns:a16="http://schemas.microsoft.com/office/drawing/2014/main" id="{FDC6BA13-688D-45CA-9CE3-378AED9E2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13</xdr:col>
          <xdr:colOff>266700</xdr:colOff>
          <xdr:row>525</xdr:row>
          <xdr:rowOff>10886</xdr:rowOff>
        </xdr:to>
        <xdr:sp macro="" textlink="">
          <xdr:nvSpPr>
            <xdr:cNvPr id="38057" name="Check Box 169" hidden="1">
              <a:extLst>
                <a:ext uri="{63B3BB69-23CF-44E3-9099-C40C66FF867C}">
                  <a14:compatExt spid="_x0000_s38057"/>
                </a:ext>
                <a:ext uri="{FF2B5EF4-FFF2-40B4-BE49-F238E27FC236}">
                  <a16:creationId xmlns:a16="http://schemas.microsoft.com/office/drawing/2014/main" id="{00000000-0008-0000-0500-0000A994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Select Checkbox if: NC Capital Improvement Project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14</xdr:col>
          <xdr:colOff>304800</xdr:colOff>
          <xdr:row>525</xdr:row>
          <xdr:rowOff>10886</xdr:rowOff>
        </xdr:to>
        <xdr:sp macro="" textlink="">
          <xdr:nvSpPr>
            <xdr:cNvPr id="38095" name="Check Box 207" hidden="1">
              <a:extLst>
                <a:ext uri="{63B3BB69-23CF-44E3-9099-C40C66FF867C}">
                  <a14:compatExt spid="_x0000_s38095"/>
                </a:ext>
                <a:ext uri="{FF2B5EF4-FFF2-40B4-BE49-F238E27FC236}">
                  <a16:creationId xmlns:a16="http://schemas.microsoft.com/office/drawing/2014/main" id="{00000000-0008-0000-0500-0000CF94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 Check for materials only to be taxed.Uncheck for whole job to be taxed.</a:t>
              </a:r>
            </a:p>
          </xdr:txBody>
        </xdr:sp>
        <xdr:clientData/>
      </xdr:twoCellAnchor>
    </mc:Choice>
    <mc:Fallback/>
  </mc:AlternateContent>
  <xdr:twoCellAnchor>
    <xdr:from>
      <xdr:col>4</xdr:col>
      <xdr:colOff>2381249</xdr:colOff>
      <xdr:row>545</xdr:row>
      <xdr:rowOff>161924</xdr:rowOff>
    </xdr:from>
    <xdr:to>
      <xdr:col>11</xdr:col>
      <xdr:colOff>9525</xdr:colOff>
      <xdr:row>563</xdr:row>
      <xdr:rowOff>9525</xdr:rowOff>
    </xdr:to>
    <xdr:graphicFrame macro="">
      <xdr:nvGraphicFramePr>
        <xdr:cNvPr id="2" name="Chart 1">
          <a:extLst>
            <a:ext uri="{FF2B5EF4-FFF2-40B4-BE49-F238E27FC236}">
              <a16:creationId xmlns:a16="http://schemas.microsoft.com/office/drawing/2014/main" id="{1A3A09E2-6A8D-4A4E-9A56-0530CD3D3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546</xdr:row>
      <xdr:rowOff>0</xdr:rowOff>
    </xdr:from>
    <xdr:to>
      <xdr:col>25</xdr:col>
      <xdr:colOff>304800</xdr:colOff>
      <xdr:row>562</xdr:row>
      <xdr:rowOff>152400</xdr:rowOff>
    </xdr:to>
    <xdr:graphicFrame macro="">
      <xdr:nvGraphicFramePr>
        <xdr:cNvPr id="3" name="Chart 2">
          <a:extLst>
            <a:ext uri="{FF2B5EF4-FFF2-40B4-BE49-F238E27FC236}">
              <a16:creationId xmlns:a16="http://schemas.microsoft.com/office/drawing/2014/main" id="{8F441EC5-3F90-4826-9D20-1613B21F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27214</xdr:colOff>
          <xdr:row>521</xdr:row>
          <xdr:rowOff>48986</xdr:rowOff>
        </xdr:from>
        <xdr:to>
          <xdr:col>14</xdr:col>
          <xdr:colOff>288471</xdr:colOff>
          <xdr:row>525</xdr:row>
          <xdr:rowOff>27214</xdr:rowOff>
        </xdr:to>
        <xdr:sp macro="" textlink="">
          <xdr:nvSpPr>
            <xdr:cNvPr id="39271" name="Check Box 359" descr="Check for materials only to be taxed. &#10;Uncheck for whole job to be taxed.&#10;" hidden="1">
              <a:extLst>
                <a:ext uri="{63B3BB69-23CF-44E3-9099-C40C66FF867C}">
                  <a14:compatExt spid="_x0000_s39271"/>
                </a:ext>
                <a:ext uri="{FF2B5EF4-FFF2-40B4-BE49-F238E27FC236}">
                  <a16:creationId xmlns:a16="http://schemas.microsoft.com/office/drawing/2014/main" id="{00000000-0008-0000-0600-00006799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taxed.Uncheck  for whole job to be taxed.</a:t>
              </a:r>
            </a:p>
          </xdr:txBody>
        </xdr:sp>
        <xdr:clientData/>
      </xdr:twoCellAnchor>
    </mc:Choice>
    <mc:Fallback/>
  </mc:AlternateContent>
  <xdr:twoCellAnchor>
    <xdr:from>
      <xdr:col>4</xdr:col>
      <xdr:colOff>2381249</xdr:colOff>
      <xdr:row>545</xdr:row>
      <xdr:rowOff>161924</xdr:rowOff>
    </xdr:from>
    <xdr:to>
      <xdr:col>11</xdr:col>
      <xdr:colOff>9525</xdr:colOff>
      <xdr:row>563</xdr:row>
      <xdr:rowOff>9525</xdr:rowOff>
    </xdr:to>
    <xdr:graphicFrame macro="">
      <xdr:nvGraphicFramePr>
        <xdr:cNvPr id="2" name="Chart 1">
          <a:extLst>
            <a:ext uri="{FF2B5EF4-FFF2-40B4-BE49-F238E27FC236}">
              <a16:creationId xmlns:a16="http://schemas.microsoft.com/office/drawing/2014/main" id="{AB8D5285-370E-43F9-B789-21C24A29E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546</xdr:row>
      <xdr:rowOff>0</xdr:rowOff>
    </xdr:from>
    <xdr:to>
      <xdr:col>25</xdr:col>
      <xdr:colOff>304800</xdr:colOff>
      <xdr:row>562</xdr:row>
      <xdr:rowOff>152400</xdr:rowOff>
    </xdr:to>
    <xdr:graphicFrame macro="">
      <xdr:nvGraphicFramePr>
        <xdr:cNvPr id="3" name="Chart 2">
          <a:extLst>
            <a:ext uri="{FF2B5EF4-FFF2-40B4-BE49-F238E27FC236}">
              <a16:creationId xmlns:a16="http://schemas.microsoft.com/office/drawing/2014/main" id="{364BEFC2-59F1-4947-958A-54966CF35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13</xdr:col>
          <xdr:colOff>266700</xdr:colOff>
          <xdr:row>525</xdr:row>
          <xdr:rowOff>10886</xdr:rowOff>
        </xdr:to>
        <xdr:sp macro="" textlink="">
          <xdr:nvSpPr>
            <xdr:cNvPr id="40093" name="Check Box 157" hidden="1">
              <a:extLst>
                <a:ext uri="{63B3BB69-23CF-44E3-9099-C40C66FF867C}">
                  <a14:compatExt spid="_x0000_s40093"/>
                </a:ext>
                <a:ext uri="{FF2B5EF4-FFF2-40B4-BE49-F238E27FC236}">
                  <a16:creationId xmlns:a16="http://schemas.microsoft.com/office/drawing/2014/main" id="{00000000-0008-0000-0700-00009D9C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Select Checkbox if: NC Capital Improvement Project</a:t>
              </a:r>
            </a:p>
          </xdr:txBody>
        </xdr:sp>
        <xdr:clientData/>
      </xdr:twoCellAnchor>
    </mc:Choice>
    <mc:Fallback/>
  </mc:AlternateContent>
  <xdr:twoCellAnchor>
    <xdr:from>
      <xdr:col>4</xdr:col>
      <xdr:colOff>2381249</xdr:colOff>
      <xdr:row>544</xdr:row>
      <xdr:rowOff>161924</xdr:rowOff>
    </xdr:from>
    <xdr:to>
      <xdr:col>11</xdr:col>
      <xdr:colOff>9525</xdr:colOff>
      <xdr:row>562</xdr:row>
      <xdr:rowOff>9525</xdr:rowOff>
    </xdr:to>
    <xdr:graphicFrame macro="">
      <xdr:nvGraphicFramePr>
        <xdr:cNvPr id="24" name="Chart 23">
          <a:extLst>
            <a:ext uri="{FF2B5EF4-FFF2-40B4-BE49-F238E27FC236}">
              <a16:creationId xmlns:a16="http://schemas.microsoft.com/office/drawing/2014/main" id="{00000000-0008-0000-07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5" name="Chart 24">
          <a:extLst>
            <a:ext uri="{FF2B5EF4-FFF2-40B4-BE49-F238E27FC236}">
              <a16:creationId xmlns:a16="http://schemas.microsoft.com/office/drawing/2014/main" id="{00000000-0008-0000-07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6" name="Chart 25">
          <a:extLst>
            <a:ext uri="{FF2B5EF4-FFF2-40B4-BE49-F238E27FC236}">
              <a16:creationId xmlns:a16="http://schemas.microsoft.com/office/drawing/2014/main" id="{00000000-0008-0000-07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7" name="Chart 26">
          <a:extLst>
            <a:ext uri="{FF2B5EF4-FFF2-40B4-BE49-F238E27FC236}">
              <a16:creationId xmlns:a16="http://schemas.microsoft.com/office/drawing/2014/main" id="{00000000-0008-0000-07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8" name="Chart 27">
          <a:extLst>
            <a:ext uri="{FF2B5EF4-FFF2-40B4-BE49-F238E27FC236}">
              <a16:creationId xmlns:a16="http://schemas.microsoft.com/office/drawing/2014/main" id="{00000000-0008-0000-07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9" name="Chart 28">
          <a:extLst>
            <a:ext uri="{FF2B5EF4-FFF2-40B4-BE49-F238E27FC236}">
              <a16:creationId xmlns:a16="http://schemas.microsoft.com/office/drawing/2014/main" id="{00000000-0008-0000-07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0" name="Chart 29">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1" name="Chart 30">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2" name="Chart 31">
          <a:extLst>
            <a:ext uri="{FF2B5EF4-FFF2-40B4-BE49-F238E27FC236}">
              <a16:creationId xmlns:a16="http://schemas.microsoft.com/office/drawing/2014/main" id="{00000000-0008-0000-07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3" name="Chart 32">
          <a:extLst>
            <a:ext uri="{FF2B5EF4-FFF2-40B4-BE49-F238E27FC236}">
              <a16:creationId xmlns:a16="http://schemas.microsoft.com/office/drawing/2014/main" id="{00000000-0008-0000-07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4" name="Chart 33">
          <a:extLst>
            <a:ext uri="{FF2B5EF4-FFF2-40B4-BE49-F238E27FC236}">
              <a16:creationId xmlns:a16="http://schemas.microsoft.com/office/drawing/2014/main" id="{00000000-0008-0000-07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5" name="Chart 34">
          <a:extLst>
            <a:ext uri="{FF2B5EF4-FFF2-40B4-BE49-F238E27FC236}">
              <a16:creationId xmlns:a16="http://schemas.microsoft.com/office/drawing/2014/main" id="{00000000-0008-0000-07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0</xdr:colOff>
      <xdr:row>544</xdr:row>
      <xdr:rowOff>152400</xdr:rowOff>
    </xdr:from>
    <xdr:to>
      <xdr:col>25</xdr:col>
      <xdr:colOff>304800</xdr:colOff>
      <xdr:row>561</xdr:row>
      <xdr:rowOff>142875</xdr:rowOff>
    </xdr:to>
    <xdr:graphicFrame macro="">
      <xdr:nvGraphicFramePr>
        <xdr:cNvPr id="36" name="Chart 35">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14</xdr:col>
          <xdr:colOff>255814</xdr:colOff>
          <xdr:row>525</xdr:row>
          <xdr:rowOff>10886</xdr:rowOff>
        </xdr:to>
        <xdr:sp macro="" textlink="">
          <xdr:nvSpPr>
            <xdr:cNvPr id="40130" name="Check Box 194" hidden="1">
              <a:extLst>
                <a:ext uri="{63B3BB69-23CF-44E3-9099-C40C66FF867C}">
                  <a14:compatExt spid="_x0000_s40130"/>
                </a:ext>
                <a:ext uri="{FF2B5EF4-FFF2-40B4-BE49-F238E27FC236}">
                  <a16:creationId xmlns:a16="http://schemas.microsoft.com/office/drawing/2014/main" id="{00000000-0008-0000-0700-0000C29C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   Uncheck for whole job to be taxed.</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13</xdr:col>
          <xdr:colOff>266700</xdr:colOff>
          <xdr:row>525</xdr:row>
          <xdr:rowOff>10886</xdr:rowOff>
        </xdr:to>
        <xdr:sp macro="" textlink="">
          <xdr:nvSpPr>
            <xdr:cNvPr id="41123" name="Check Box 163" hidden="1">
              <a:extLst>
                <a:ext uri="{63B3BB69-23CF-44E3-9099-C40C66FF867C}">
                  <a14:compatExt spid="_x0000_s41123"/>
                </a:ext>
                <a:ext uri="{FF2B5EF4-FFF2-40B4-BE49-F238E27FC236}">
                  <a16:creationId xmlns:a16="http://schemas.microsoft.com/office/drawing/2014/main" id="{00000000-0008-0000-0800-0000A3A0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Select Checkbox if: NC Capital Improvement Project</a:t>
              </a:r>
            </a:p>
          </xdr:txBody>
        </xdr:sp>
        <xdr:clientData/>
      </xdr:twoCellAnchor>
    </mc:Choice>
    <mc:Fallback/>
  </mc:AlternateContent>
  <xdr:twoCellAnchor>
    <xdr:from>
      <xdr:col>4</xdr:col>
      <xdr:colOff>2381249</xdr:colOff>
      <xdr:row>544</xdr:row>
      <xdr:rowOff>161924</xdr:rowOff>
    </xdr:from>
    <xdr:to>
      <xdr:col>11</xdr:col>
      <xdr:colOff>9525</xdr:colOff>
      <xdr:row>562</xdr:row>
      <xdr:rowOff>9525</xdr:rowOff>
    </xdr:to>
    <xdr:graphicFrame macro="">
      <xdr:nvGraphicFramePr>
        <xdr:cNvPr id="19" name="Chart 18">
          <a:extLst>
            <a:ext uri="{FF2B5EF4-FFF2-40B4-BE49-F238E27FC236}">
              <a16:creationId xmlns:a16="http://schemas.microsoft.com/office/drawing/2014/main" id="{00000000-0008-0000-08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0" name="Chart 19">
          <a:extLst>
            <a:ext uri="{FF2B5EF4-FFF2-40B4-BE49-F238E27FC236}">
              <a16:creationId xmlns:a16="http://schemas.microsoft.com/office/drawing/2014/main" id="{00000000-0008-0000-08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1" name="Chart 20">
          <a:extLst>
            <a:ext uri="{FF2B5EF4-FFF2-40B4-BE49-F238E27FC236}">
              <a16:creationId xmlns:a16="http://schemas.microsoft.com/office/drawing/2014/main" id="{00000000-0008-0000-08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2" name="Chart 21">
          <a:extLst>
            <a:ext uri="{FF2B5EF4-FFF2-40B4-BE49-F238E27FC236}">
              <a16:creationId xmlns:a16="http://schemas.microsoft.com/office/drawing/2014/main" id="{00000000-0008-0000-08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3" name="Chart 22">
          <a:extLst>
            <a:ext uri="{FF2B5EF4-FFF2-40B4-BE49-F238E27FC236}">
              <a16:creationId xmlns:a16="http://schemas.microsoft.com/office/drawing/2014/main" id="{00000000-0008-0000-08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4" name="Chart 23">
          <a:extLst>
            <a:ext uri="{FF2B5EF4-FFF2-40B4-BE49-F238E27FC236}">
              <a16:creationId xmlns:a16="http://schemas.microsoft.com/office/drawing/2014/main" id="{00000000-0008-0000-08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5" name="Chart 24">
          <a:extLst>
            <a:ext uri="{FF2B5EF4-FFF2-40B4-BE49-F238E27FC236}">
              <a16:creationId xmlns:a16="http://schemas.microsoft.com/office/drawing/2014/main" id="{00000000-0008-0000-08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6" name="Chart 25">
          <a:extLst>
            <a:ext uri="{FF2B5EF4-FFF2-40B4-BE49-F238E27FC236}">
              <a16:creationId xmlns:a16="http://schemas.microsoft.com/office/drawing/2014/main" id="{00000000-0008-0000-08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7" name="Chart 26">
          <a:extLst>
            <a:ext uri="{FF2B5EF4-FFF2-40B4-BE49-F238E27FC236}">
              <a16:creationId xmlns:a16="http://schemas.microsoft.com/office/drawing/2014/main" id="{00000000-0008-0000-08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8" name="Chart 27">
          <a:extLst>
            <a:ext uri="{FF2B5EF4-FFF2-40B4-BE49-F238E27FC236}">
              <a16:creationId xmlns:a16="http://schemas.microsoft.com/office/drawing/2014/main" id="{00000000-0008-0000-08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9" name="Chart 28">
          <a:extLst>
            <a:ext uri="{FF2B5EF4-FFF2-40B4-BE49-F238E27FC236}">
              <a16:creationId xmlns:a16="http://schemas.microsoft.com/office/drawing/2014/main" id="{00000000-0008-0000-08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0" name="Chart 29">
          <a:extLst>
            <a:ext uri="{FF2B5EF4-FFF2-40B4-BE49-F238E27FC236}">
              <a16:creationId xmlns:a16="http://schemas.microsoft.com/office/drawing/2014/main" id="{00000000-0008-0000-08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0</xdr:colOff>
      <xdr:row>544</xdr:row>
      <xdr:rowOff>152400</xdr:rowOff>
    </xdr:from>
    <xdr:to>
      <xdr:col>25</xdr:col>
      <xdr:colOff>304800</xdr:colOff>
      <xdr:row>561</xdr:row>
      <xdr:rowOff>142875</xdr:rowOff>
    </xdr:to>
    <xdr:graphicFrame macro="">
      <xdr:nvGraphicFramePr>
        <xdr:cNvPr id="31" name="Chart 30">
          <a:extLst>
            <a:ext uri="{FF2B5EF4-FFF2-40B4-BE49-F238E27FC236}">
              <a16:creationId xmlns:a16="http://schemas.microsoft.com/office/drawing/2014/main" id="{00000000-0008-0000-08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14</xdr:col>
          <xdr:colOff>255814</xdr:colOff>
          <xdr:row>525</xdr:row>
          <xdr:rowOff>10886</xdr:rowOff>
        </xdr:to>
        <xdr:sp macro="" textlink="">
          <xdr:nvSpPr>
            <xdr:cNvPr id="41160" name="Check Box 200" hidden="1">
              <a:extLst>
                <a:ext uri="{63B3BB69-23CF-44E3-9099-C40C66FF867C}">
                  <a14:compatExt spid="_x0000_s41160"/>
                </a:ext>
                <a:ext uri="{FF2B5EF4-FFF2-40B4-BE49-F238E27FC236}">
                  <a16:creationId xmlns:a16="http://schemas.microsoft.com/office/drawing/2014/main" id="{00000000-0008-0000-0800-0000C8A0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   Uncheck for whole job to be taxed.</a:t>
              </a:r>
            </a:p>
          </xdr:txBody>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13</xdr:col>
          <xdr:colOff>266700</xdr:colOff>
          <xdr:row>525</xdr:row>
          <xdr:rowOff>10886</xdr:rowOff>
        </xdr:to>
        <xdr:sp macro="" textlink="">
          <xdr:nvSpPr>
            <xdr:cNvPr id="42144" name="Check Box 160" hidden="1">
              <a:extLst>
                <a:ext uri="{63B3BB69-23CF-44E3-9099-C40C66FF867C}">
                  <a14:compatExt spid="_x0000_s42144"/>
                </a:ext>
                <a:ext uri="{FF2B5EF4-FFF2-40B4-BE49-F238E27FC236}">
                  <a16:creationId xmlns:a16="http://schemas.microsoft.com/office/drawing/2014/main" id="{00000000-0008-0000-0900-0000A0A4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Select Checkbox if: NC Capital Improvement Project</a:t>
              </a:r>
            </a:p>
          </xdr:txBody>
        </xdr:sp>
        <xdr:clientData/>
      </xdr:twoCellAnchor>
    </mc:Choice>
    <mc:Fallback/>
  </mc:AlternateContent>
  <xdr:twoCellAnchor>
    <xdr:from>
      <xdr:col>4</xdr:col>
      <xdr:colOff>2381249</xdr:colOff>
      <xdr:row>544</xdr:row>
      <xdr:rowOff>161924</xdr:rowOff>
    </xdr:from>
    <xdr:to>
      <xdr:col>11</xdr:col>
      <xdr:colOff>9525</xdr:colOff>
      <xdr:row>562</xdr:row>
      <xdr:rowOff>9525</xdr:rowOff>
    </xdr:to>
    <xdr:graphicFrame macro="">
      <xdr:nvGraphicFramePr>
        <xdr:cNvPr id="19" name="Chart 18">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0" name="Chart 19">
          <a:extLst>
            <a:ext uri="{FF2B5EF4-FFF2-40B4-BE49-F238E27FC236}">
              <a16:creationId xmlns:a16="http://schemas.microsoft.com/office/drawing/2014/main" i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1" name="Chart 20">
          <a:extLst>
            <a:ext uri="{FF2B5EF4-FFF2-40B4-BE49-F238E27FC236}">
              <a16:creationId xmlns:a16="http://schemas.microsoft.com/office/drawing/2014/main" id="{00000000-0008-0000-09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2" name="Chart 21">
          <a:extLst>
            <a:ext uri="{FF2B5EF4-FFF2-40B4-BE49-F238E27FC236}">
              <a16:creationId xmlns:a16="http://schemas.microsoft.com/office/drawing/2014/main" id="{00000000-0008-0000-09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3" name="Chart 22">
          <a:extLst>
            <a:ext uri="{FF2B5EF4-FFF2-40B4-BE49-F238E27FC236}">
              <a16:creationId xmlns:a16="http://schemas.microsoft.com/office/drawing/2014/main" id="{00000000-0008-0000-09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4" name="Chart 23">
          <a:extLst>
            <a:ext uri="{FF2B5EF4-FFF2-40B4-BE49-F238E27FC236}">
              <a16:creationId xmlns:a16="http://schemas.microsoft.com/office/drawing/2014/main" id="{00000000-0008-0000-09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5" name="Chart 24">
          <a:extLst>
            <a:ext uri="{FF2B5EF4-FFF2-40B4-BE49-F238E27FC236}">
              <a16:creationId xmlns:a16="http://schemas.microsoft.com/office/drawing/2014/main" id="{00000000-0008-0000-09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6" name="Chart 25">
          <a:extLst>
            <a:ext uri="{FF2B5EF4-FFF2-40B4-BE49-F238E27FC236}">
              <a16:creationId xmlns:a16="http://schemas.microsoft.com/office/drawing/2014/main" id="{00000000-0008-0000-09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7" name="Chart 26">
          <a:extLst>
            <a:ext uri="{FF2B5EF4-FFF2-40B4-BE49-F238E27FC236}">
              <a16:creationId xmlns:a16="http://schemas.microsoft.com/office/drawing/2014/main" id="{00000000-0008-0000-09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8" name="Chart 27">
          <a:extLst>
            <a:ext uri="{FF2B5EF4-FFF2-40B4-BE49-F238E27FC236}">
              <a16:creationId xmlns:a16="http://schemas.microsoft.com/office/drawing/2014/main" id="{00000000-0008-0000-09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29" name="Chart 28">
          <a:extLst>
            <a:ext uri="{FF2B5EF4-FFF2-40B4-BE49-F238E27FC236}">
              <a16:creationId xmlns:a16="http://schemas.microsoft.com/office/drawing/2014/main" id="{00000000-0008-0000-09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2381249</xdr:colOff>
      <xdr:row>544</xdr:row>
      <xdr:rowOff>161924</xdr:rowOff>
    </xdr:from>
    <xdr:to>
      <xdr:col>11</xdr:col>
      <xdr:colOff>9525</xdr:colOff>
      <xdr:row>562</xdr:row>
      <xdr:rowOff>9525</xdr:rowOff>
    </xdr:to>
    <xdr:graphicFrame macro="">
      <xdr:nvGraphicFramePr>
        <xdr:cNvPr id="30" name="Chart 29">
          <a:extLst>
            <a:ext uri="{FF2B5EF4-FFF2-40B4-BE49-F238E27FC236}">
              <a16:creationId xmlns:a16="http://schemas.microsoft.com/office/drawing/2014/main" id="{00000000-0008-0000-09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0</xdr:colOff>
      <xdr:row>544</xdr:row>
      <xdr:rowOff>152400</xdr:rowOff>
    </xdr:from>
    <xdr:to>
      <xdr:col>25</xdr:col>
      <xdr:colOff>304800</xdr:colOff>
      <xdr:row>561</xdr:row>
      <xdr:rowOff>142875</xdr:rowOff>
    </xdr:to>
    <xdr:graphicFrame macro="">
      <xdr:nvGraphicFramePr>
        <xdr:cNvPr id="31" name="Chart 30">
          <a:extLst>
            <a:ext uri="{FF2B5EF4-FFF2-40B4-BE49-F238E27FC236}">
              <a16:creationId xmlns:a16="http://schemas.microsoft.com/office/drawing/2014/main" id="{00000000-0008-0000-09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14</xdr:col>
          <xdr:colOff>266700</xdr:colOff>
          <xdr:row>525</xdr:row>
          <xdr:rowOff>10886</xdr:rowOff>
        </xdr:to>
        <xdr:sp macro="" textlink="">
          <xdr:nvSpPr>
            <xdr:cNvPr id="42182" name="Check Box 198" hidden="1">
              <a:extLst>
                <a:ext uri="{63B3BB69-23CF-44E3-9099-C40C66FF867C}">
                  <a14:compatExt spid="_x0000_s42182"/>
                </a:ext>
                <a:ext uri="{FF2B5EF4-FFF2-40B4-BE49-F238E27FC236}">
                  <a16:creationId xmlns:a16="http://schemas.microsoft.com/office/drawing/2014/main" id="{00000000-0008-0000-0900-0000C6A4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   Uncheck for whole job to be taxed.</a:t>
              </a:r>
            </a:p>
          </xdr:txBody>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13</xdr:col>
          <xdr:colOff>266700</xdr:colOff>
          <xdr:row>525</xdr:row>
          <xdr:rowOff>10886</xdr:rowOff>
        </xdr:to>
        <xdr:sp macro="" textlink="">
          <xdr:nvSpPr>
            <xdr:cNvPr id="43171" name="Check Box 163" hidden="1">
              <a:extLst>
                <a:ext uri="{63B3BB69-23CF-44E3-9099-C40C66FF867C}">
                  <a14:compatExt spid="_x0000_s43171"/>
                </a:ext>
                <a:ext uri="{FF2B5EF4-FFF2-40B4-BE49-F238E27FC236}">
                  <a16:creationId xmlns:a16="http://schemas.microsoft.com/office/drawing/2014/main" id="{00000000-0008-0000-0A00-0000A3A8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Select Checkbox if: NC Capital Improvement Project</a:t>
              </a:r>
            </a:p>
          </xdr:txBody>
        </xdr:sp>
        <xdr:clientData/>
      </xdr:twoCellAnchor>
    </mc:Choice>
    <mc:Fallback/>
  </mc:AlternateContent>
  <xdr:twoCellAnchor>
    <xdr:from>
      <xdr:col>4</xdr:col>
      <xdr:colOff>2381249</xdr:colOff>
      <xdr:row>547</xdr:row>
      <xdr:rowOff>161924</xdr:rowOff>
    </xdr:from>
    <xdr:to>
      <xdr:col>11</xdr:col>
      <xdr:colOff>9525</xdr:colOff>
      <xdr:row>565</xdr:row>
      <xdr:rowOff>9525</xdr:rowOff>
    </xdr:to>
    <xdr:graphicFrame macro="">
      <xdr:nvGraphicFramePr>
        <xdr:cNvPr id="12" name="Chart 11">
          <a:extLst>
            <a:ext uri="{FF2B5EF4-FFF2-40B4-BE49-F238E27FC236}">
              <a16:creationId xmlns:a16="http://schemas.microsoft.com/office/drawing/2014/main" id="{00000000-0008-0000-0A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13" name="Chart 12">
          <a:extLst>
            <a:ext uri="{FF2B5EF4-FFF2-40B4-BE49-F238E27FC236}">
              <a16:creationId xmlns:a16="http://schemas.microsoft.com/office/drawing/2014/main" id="{00000000-0008-0000-0A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14" name="Chart 13">
          <a:extLst>
            <a:ext uri="{FF2B5EF4-FFF2-40B4-BE49-F238E27FC236}">
              <a16:creationId xmlns:a16="http://schemas.microsoft.com/office/drawing/2014/main" id="{00000000-0008-0000-0A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2" name="Chart 21">
          <a:extLst>
            <a:ext uri="{FF2B5EF4-FFF2-40B4-BE49-F238E27FC236}">
              <a16:creationId xmlns:a16="http://schemas.microsoft.com/office/drawing/2014/main" id="{00000000-0008-0000-0A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3" name="Chart 22">
          <a:extLst>
            <a:ext uri="{FF2B5EF4-FFF2-40B4-BE49-F238E27FC236}">
              <a16:creationId xmlns:a16="http://schemas.microsoft.com/office/drawing/2014/main" id="{00000000-0008-0000-0A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5" name="Chart 24">
          <a:extLst>
            <a:ext uri="{FF2B5EF4-FFF2-40B4-BE49-F238E27FC236}">
              <a16:creationId xmlns:a16="http://schemas.microsoft.com/office/drawing/2014/main" id="{00000000-0008-0000-0A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6" name="Chart 25">
          <a:extLst>
            <a:ext uri="{FF2B5EF4-FFF2-40B4-BE49-F238E27FC236}">
              <a16:creationId xmlns:a16="http://schemas.microsoft.com/office/drawing/2014/main" id="{00000000-0008-0000-0A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7" name="Chart 26">
          <a:extLst>
            <a:ext uri="{FF2B5EF4-FFF2-40B4-BE49-F238E27FC236}">
              <a16:creationId xmlns:a16="http://schemas.microsoft.com/office/drawing/2014/main" id="{00000000-0008-0000-0A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29" name="Chart 28">
          <a:extLst>
            <a:ext uri="{FF2B5EF4-FFF2-40B4-BE49-F238E27FC236}">
              <a16:creationId xmlns:a16="http://schemas.microsoft.com/office/drawing/2014/main" id="{00000000-0008-0000-0A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2381249</xdr:colOff>
      <xdr:row>547</xdr:row>
      <xdr:rowOff>161924</xdr:rowOff>
    </xdr:from>
    <xdr:to>
      <xdr:col>11</xdr:col>
      <xdr:colOff>9525</xdr:colOff>
      <xdr:row>565</xdr:row>
      <xdr:rowOff>9525</xdr:rowOff>
    </xdr:to>
    <xdr:graphicFrame macro="">
      <xdr:nvGraphicFramePr>
        <xdr:cNvPr id="30" name="Chart 29">
          <a:extLst>
            <a:ext uri="{FF2B5EF4-FFF2-40B4-BE49-F238E27FC236}">
              <a16:creationId xmlns:a16="http://schemas.microsoft.com/office/drawing/2014/main" id="{00000000-0008-0000-0A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0</xdr:colOff>
      <xdr:row>547</xdr:row>
      <xdr:rowOff>152400</xdr:rowOff>
    </xdr:from>
    <xdr:to>
      <xdr:col>25</xdr:col>
      <xdr:colOff>304800</xdr:colOff>
      <xdr:row>564</xdr:row>
      <xdr:rowOff>142875</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48986</xdr:colOff>
          <xdr:row>521</xdr:row>
          <xdr:rowOff>38100</xdr:rowOff>
        </xdr:from>
        <xdr:to>
          <xdr:col>14</xdr:col>
          <xdr:colOff>266700</xdr:colOff>
          <xdr:row>525</xdr:row>
          <xdr:rowOff>10886</xdr:rowOff>
        </xdr:to>
        <xdr:sp macro="" textlink="">
          <xdr:nvSpPr>
            <xdr:cNvPr id="43208" name="Check Box 200" hidden="1">
              <a:extLst>
                <a:ext uri="{63B3BB69-23CF-44E3-9099-C40C66FF867C}">
                  <a14:compatExt spid="_x0000_s43208"/>
                </a:ext>
                <a:ext uri="{FF2B5EF4-FFF2-40B4-BE49-F238E27FC236}">
                  <a16:creationId xmlns:a16="http://schemas.microsoft.com/office/drawing/2014/main" id="{00000000-0008-0000-0A00-0000C8A80000}"/>
                </a:ext>
              </a:extLst>
            </xdr:cNvPr>
            <xdr:cNvSpPr/>
          </xdr:nvSpPr>
          <xdr:spPr bwMode="auto">
            <a:xfrm>
              <a:off x="0" y="0"/>
              <a:ext cx="0" cy="0"/>
            </a:xfrm>
            <a:prstGeom prst="rect">
              <a:avLst/>
            </a:prstGeom>
            <a:solidFill>
              <a:srgbClr val="FFCC00" mc:Ignorable="a14" a14:legacySpreadsheetColorIndex="51"/>
            </a:solidFill>
            <a:ln w="38100">
              <a:solidFill>
                <a:srgbClr val="000000" mc:Ignorable="a14" a14:legacySpreadsheetColorIndex="8"/>
              </a:solidFill>
              <a:miter lim="800000"/>
              <a:headEnd/>
              <a:tailEnd/>
            </a:ln>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Check for materials only to be taxed.   Uncheck for whole job to be taxed.</a:t>
              </a:r>
            </a:p>
          </xdr:txBody>
        </xdr:sp>
        <xdr:clientData/>
      </xdr:twoCellAnchor>
    </mc:Choice>
    <mc:Fallback/>
  </mc:AlternateContent>
  <xdr:twoCellAnchor>
    <xdr:from>
      <xdr:col>4</xdr:col>
      <xdr:colOff>2381249</xdr:colOff>
      <xdr:row>546</xdr:row>
      <xdr:rowOff>22224</xdr:rowOff>
    </xdr:from>
    <xdr:to>
      <xdr:col>11</xdr:col>
      <xdr:colOff>9525</xdr:colOff>
      <xdr:row>563</xdr:row>
      <xdr:rowOff>28575</xdr:rowOff>
    </xdr:to>
    <xdr:graphicFrame macro="">
      <xdr:nvGraphicFramePr>
        <xdr:cNvPr id="2" name="Chart 1">
          <a:extLst>
            <a:ext uri="{FF2B5EF4-FFF2-40B4-BE49-F238E27FC236}">
              <a16:creationId xmlns:a16="http://schemas.microsoft.com/office/drawing/2014/main" id="{574F854E-A389-4F30-9A45-00BC54985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0</xdr:colOff>
      <xdr:row>546</xdr:row>
      <xdr:rowOff>0</xdr:rowOff>
    </xdr:from>
    <xdr:to>
      <xdr:col>25</xdr:col>
      <xdr:colOff>304800</xdr:colOff>
      <xdr:row>562</xdr:row>
      <xdr:rowOff>152400</xdr:rowOff>
    </xdr:to>
    <xdr:graphicFrame macro="">
      <xdr:nvGraphicFramePr>
        <xdr:cNvPr id="3" name="Chart 2">
          <a:extLst>
            <a:ext uri="{FF2B5EF4-FFF2-40B4-BE49-F238E27FC236}">
              <a16:creationId xmlns:a16="http://schemas.microsoft.com/office/drawing/2014/main" id="{ED05772C-50AE-4912-B03F-32D058F51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26</xdr:col>
      <xdr:colOff>295275</xdr:colOff>
      <xdr:row>1</xdr:row>
      <xdr:rowOff>95250</xdr:rowOff>
    </xdr:from>
    <xdr:to>
      <xdr:col>26</xdr:col>
      <xdr:colOff>295275</xdr:colOff>
      <xdr:row>7</xdr:row>
      <xdr:rowOff>66675</xdr:rowOff>
    </xdr:to>
    <xdr:pic>
      <xdr:nvPicPr>
        <xdr:cNvPr id="2" name="Picture 3" descr="MS&amp;S Logo">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05550" y="247650"/>
          <a:ext cx="0" cy="9048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11</xdr:col>
          <xdr:colOff>304800</xdr:colOff>
          <xdr:row>27</xdr:row>
          <xdr:rowOff>21771</xdr:rowOff>
        </xdr:from>
        <xdr:to>
          <xdr:col>11</xdr:col>
          <xdr:colOff>304800</xdr:colOff>
          <xdr:row>28</xdr:row>
          <xdr:rowOff>59871</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B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103414</xdr:colOff>
          <xdr:row>27</xdr:row>
          <xdr:rowOff>27214</xdr:rowOff>
        </xdr:from>
        <xdr:to>
          <xdr:col>14</xdr:col>
          <xdr:colOff>723900</xdr:colOff>
          <xdr:row>28</xdr:row>
          <xdr:rowOff>10886</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B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26</xdr:col>
      <xdr:colOff>295275</xdr:colOff>
      <xdr:row>1</xdr:row>
      <xdr:rowOff>95250</xdr:rowOff>
    </xdr:from>
    <xdr:to>
      <xdr:col>26</xdr:col>
      <xdr:colOff>295275</xdr:colOff>
      <xdr:row>7</xdr:row>
      <xdr:rowOff>66675</xdr:rowOff>
    </xdr:to>
    <xdr:pic>
      <xdr:nvPicPr>
        <xdr:cNvPr id="5" name="Picture 3" descr="MS&amp;S Logo">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05550" y="247650"/>
          <a:ext cx="0" cy="9048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11</xdr:col>
          <xdr:colOff>304800</xdr:colOff>
          <xdr:row>27</xdr:row>
          <xdr:rowOff>21771</xdr:rowOff>
        </xdr:from>
        <xdr:to>
          <xdr:col>11</xdr:col>
          <xdr:colOff>304800</xdr:colOff>
          <xdr:row>28</xdr:row>
          <xdr:rowOff>59871</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B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103414</xdr:colOff>
          <xdr:row>27</xdr:row>
          <xdr:rowOff>27214</xdr:rowOff>
        </xdr:from>
        <xdr:to>
          <xdr:col>14</xdr:col>
          <xdr:colOff>723900</xdr:colOff>
          <xdr:row>28</xdr:row>
          <xdr:rowOff>10886</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B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26</xdr:col>
      <xdr:colOff>295275</xdr:colOff>
      <xdr:row>1</xdr:row>
      <xdr:rowOff>95250</xdr:rowOff>
    </xdr:from>
    <xdr:to>
      <xdr:col>26</xdr:col>
      <xdr:colOff>295275</xdr:colOff>
      <xdr:row>7</xdr:row>
      <xdr:rowOff>66675</xdr:rowOff>
    </xdr:to>
    <xdr:pic>
      <xdr:nvPicPr>
        <xdr:cNvPr id="8" name="Picture 3" descr="MS&amp;S Logo">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05550" y="247650"/>
          <a:ext cx="0" cy="9048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11</xdr:col>
          <xdr:colOff>304800</xdr:colOff>
          <xdr:row>27</xdr:row>
          <xdr:rowOff>21771</xdr:rowOff>
        </xdr:from>
        <xdr:to>
          <xdr:col>11</xdr:col>
          <xdr:colOff>304800</xdr:colOff>
          <xdr:row>28</xdr:row>
          <xdr:rowOff>59871</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B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103414</xdr:colOff>
          <xdr:row>27</xdr:row>
          <xdr:rowOff>27214</xdr:rowOff>
        </xdr:from>
        <xdr:to>
          <xdr:col>14</xdr:col>
          <xdr:colOff>723900</xdr:colOff>
          <xdr:row>28</xdr:row>
          <xdr:rowOff>10886</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B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Documents%20and%20Settings\TCook.CORP\Local%20Settings\Temporary%20Internet%20Files\Content.Outlook\QLMN6V9Y\Job%20Workbook%20-%20Version%201B%20(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ert%20Morgan/2022%20Jobs/Jeff%20Brotherton/Scotland%20OR%20Addition/Bid%20Docs/Bid%203-9-22/Scotland%20OR%20Expansion%20Estimate%203-1-22.xlsx" TargetMode="External"/><Relationship Id="rId1" Type="http://schemas.openxmlformats.org/officeDocument/2006/relationships/externalLinkPath" Target="/sites/mssestimators/Shared%20Documents/Controls/Robert%20Morgan/2022%20Jobs/Jeff%20Brotherton/Scotland%20OR%20Addition/Bid%20Docs/Bid%203-9-22/Scotland%20OR%20Expansion%20Estimate%203-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Table"/>
      <sheetName val="Customer Table"/>
      <sheetName val="Employees"/>
      <sheetName val="Bid Sheet"/>
      <sheetName val="Cost Codes"/>
      <sheetName val="Tables"/>
      <sheetName val="Items Table"/>
      <sheetName val="Main Page"/>
      <sheetName val="Master Bid Sheet"/>
      <sheetName val="Equipment Summary"/>
      <sheetName val="Equip Rental Summary"/>
      <sheetName val="Pipe Summary"/>
      <sheetName val="Sheet Metal Summary"/>
      <sheetName val="Shop Summary"/>
      <sheetName val="Subcontractor Summary"/>
      <sheetName val="Miscellaneous Summary"/>
      <sheetName val="Cover Estimate"/>
      <sheetName val="CO Summary"/>
      <sheetName val="CO Equipment"/>
      <sheetName val="CO Rentals"/>
      <sheetName val="CO Pipe"/>
      <sheetName val="CO Sheet Metal"/>
      <sheetName val="CO Shop"/>
      <sheetName val="CO Subcontractors"/>
      <sheetName val="CO Miscellaneous"/>
      <sheetName val="Acct Forms"/>
      <sheetName val="Job Setup Template"/>
      <sheetName val="Billing Form Template"/>
      <sheetName val="Change Order Template"/>
      <sheetName val="Material Charge Out"/>
      <sheetName val="Purchase Order"/>
      <sheetName val="AIA"/>
      <sheetName val="Misc Forms"/>
      <sheetName val="Coordination Sheet"/>
      <sheetName val="PO Log"/>
      <sheetName val="CO Log"/>
      <sheetName val="Contract Extra"/>
      <sheetName val="Old Contract Extra"/>
      <sheetName val="Planning  Booklet"/>
      <sheetName val="Check List"/>
      <sheetName val="Bid Tabulation"/>
      <sheetName val="Equip Shipping List"/>
      <sheetName val="Labor Summary"/>
      <sheetName val="Risk Analysis"/>
      <sheetName val="Dialog3"/>
      <sheetName val="Print Page"/>
      <sheetName val="Job Workbook - Version 1B (2)"/>
      <sheetName val="Sheet1"/>
      <sheetName val="Estimate"/>
    </sheetNames>
    <sheetDataSet>
      <sheetData sheetId="0">
        <row r="1">
          <cell r="B1" t="str">
            <v>Vendor Name</v>
          </cell>
        </row>
      </sheetData>
      <sheetData sheetId="1">
        <row r="1">
          <cell r="B1" t="str">
            <v>Customer Name</v>
          </cell>
        </row>
        <row r="2">
          <cell r="B2"/>
        </row>
        <row r="3">
          <cell r="B3" t="str">
            <v>2-H Designs</v>
          </cell>
        </row>
        <row r="4">
          <cell r="B4" t="str">
            <v>A Cleaner World</v>
          </cell>
        </row>
        <row r="5">
          <cell r="B5" t="str">
            <v>ABT Associates</v>
          </cell>
        </row>
        <row r="6">
          <cell r="B6" t="str">
            <v>AC Corporation</v>
          </cell>
        </row>
        <row r="7">
          <cell r="B7" t="str">
            <v>Academy Fire Protection</v>
          </cell>
        </row>
        <row r="8">
          <cell r="B8" t="str">
            <v>Accredo Therapeutics</v>
          </cell>
        </row>
        <row r="9">
          <cell r="B9" t="str">
            <v>Aces Power Marketing</v>
          </cell>
        </row>
        <row r="10">
          <cell r="B10" t="str">
            <v>Acorn Industrial, Inc.</v>
          </cell>
        </row>
        <row r="11">
          <cell r="B11" t="str">
            <v>Acoustical, Inc.</v>
          </cell>
        </row>
        <row r="12">
          <cell r="B12" t="str">
            <v>Acoustics, Inc.</v>
          </cell>
        </row>
        <row r="13">
          <cell r="B13" t="str">
            <v>Ada Jenkins Center</v>
          </cell>
        </row>
        <row r="14">
          <cell r="B14" t="str">
            <v>ADColor</v>
          </cell>
        </row>
        <row r="15">
          <cell r="B15" t="str">
            <v>Advance Embroidery Design</v>
          </cell>
        </row>
        <row r="16">
          <cell r="B16" t="str">
            <v>Advanced Interiors</v>
          </cell>
        </row>
        <row r="17">
          <cell r="B17" t="str">
            <v>Aerial Photography Design</v>
          </cell>
        </row>
        <row r="18">
          <cell r="B18" t="str">
            <v>Affinity</v>
          </cell>
        </row>
        <row r="19">
          <cell r="B19" t="str">
            <v>Air Charlotte Mechanical</v>
          </cell>
        </row>
        <row r="20">
          <cell r="B20" t="str">
            <v>Air Comfort Solutions</v>
          </cell>
        </row>
        <row r="21">
          <cell r="B21" t="str">
            <v>Air Liquide America L.P.</v>
          </cell>
        </row>
        <row r="22">
          <cell r="B22" t="str">
            <v>Airclean Systems</v>
          </cell>
        </row>
        <row r="23">
          <cell r="B23" t="str">
            <v>Airport Crossing Shopping Center</v>
          </cell>
        </row>
        <row r="24">
          <cell r="B24" t="str">
            <v>Airport Exxon</v>
          </cell>
        </row>
        <row r="25">
          <cell r="B25" t="str">
            <v>Aksys (Rutgers Automotive)</v>
          </cell>
        </row>
        <row r="26">
          <cell r="B26" t="str">
            <v>AL Beck</v>
          </cell>
        </row>
        <row r="27">
          <cell r="B27" t="str">
            <v>Alamance Regional Medical Center</v>
          </cell>
        </row>
        <row r="28">
          <cell r="B28" t="str">
            <v>Alamance-Burlington School System</v>
          </cell>
        </row>
        <row r="29">
          <cell r="B29" t="str">
            <v>ALC Controls, Inc.</v>
          </cell>
        </row>
        <row r="30">
          <cell r="B30" t="str">
            <v>Aldersgate Nursing Home</v>
          </cell>
        </row>
        <row r="31">
          <cell r="B31" t="str">
            <v>Alexander Community Hospital</v>
          </cell>
        </row>
        <row r="32">
          <cell r="B32" t="str">
            <v>Alexander Correctional Institute #4870</v>
          </cell>
        </row>
        <row r="33">
          <cell r="B33" t="str">
            <v>Alex's Cafe</v>
          </cell>
        </row>
        <row r="34">
          <cell r="B34" t="str">
            <v>Allstate Insurance Co.</v>
          </cell>
        </row>
        <row r="35">
          <cell r="B35" t="str">
            <v>Alpharma USPD Inc.</v>
          </cell>
        </row>
        <row r="36">
          <cell r="B36" t="str">
            <v>AmerescoSolutions, Inc</v>
          </cell>
        </row>
        <row r="37">
          <cell r="B37" t="str">
            <v>American Cafe</v>
          </cell>
        </row>
        <row r="38">
          <cell r="B38" t="str">
            <v>American Services</v>
          </cell>
        </row>
        <row r="39">
          <cell r="B39" t="str">
            <v>America's Complete Employment</v>
          </cell>
        </row>
        <row r="40">
          <cell r="B40" t="str">
            <v>Amoco Food Shop - Mullins</v>
          </cell>
        </row>
        <row r="41">
          <cell r="B41" t="str">
            <v>ANCO</v>
          </cell>
        </row>
        <row r="42">
          <cell r="B42" t="str">
            <v>Anderson Auto Center</v>
          </cell>
        </row>
        <row r="43">
          <cell r="B43" t="str">
            <v>Anderson Tiny Tots</v>
          </cell>
        </row>
        <row r="44">
          <cell r="B44" t="str">
            <v>Ann Perritt</v>
          </cell>
        </row>
        <row r="45">
          <cell r="B45" t="str">
            <v>Ann Watson</v>
          </cell>
        </row>
        <row r="46">
          <cell r="B46" t="str">
            <v>Annie Jones</v>
          </cell>
        </row>
        <row r="47">
          <cell r="B47" t="str">
            <v>Arbor Acres</v>
          </cell>
        </row>
        <row r="48">
          <cell r="B48" t="str">
            <v>Archer Advanced Rubber Components</v>
          </cell>
        </row>
        <row r="49">
          <cell r="B49" t="str">
            <v>Arlington Commercial Holdings</v>
          </cell>
        </row>
        <row r="50">
          <cell r="B50" t="str">
            <v>Arlington Homeowner's Association</v>
          </cell>
        </row>
        <row r="51">
          <cell r="B51" t="str">
            <v>Armor Metal Group</v>
          </cell>
        </row>
        <row r="52">
          <cell r="B52" t="str">
            <v>Armstrong Hot Water, Inc.</v>
          </cell>
        </row>
        <row r="53">
          <cell r="B53" t="str">
            <v>Armstrong Service</v>
          </cell>
        </row>
        <row r="54">
          <cell r="B54" t="str">
            <v>Armstrong Wood Floors</v>
          </cell>
        </row>
        <row r="55">
          <cell r="B55" t="str">
            <v>Arthritis&amp;Osteoporosis Center</v>
          </cell>
        </row>
        <row r="56">
          <cell r="B56" t="str">
            <v>Asheville - Buncombe Tech College</v>
          </cell>
        </row>
        <row r="57">
          <cell r="B57" t="str">
            <v>Asheville Radiology</v>
          </cell>
        </row>
        <row r="58">
          <cell r="B58" t="str">
            <v>Ashley Furniture</v>
          </cell>
        </row>
        <row r="59">
          <cell r="B59" t="str">
            <v>AT Williams Food Services</v>
          </cell>
        </row>
        <row r="60">
          <cell r="B60" t="str">
            <v>Atapco Properties</v>
          </cell>
        </row>
        <row r="61">
          <cell r="B61" t="str">
            <v>Atlantic Coast Candy</v>
          </cell>
        </row>
        <row r="62">
          <cell r="B62" t="str">
            <v>Atlantic Coast Commercial</v>
          </cell>
        </row>
        <row r="63">
          <cell r="B63" t="str">
            <v>Atlas Copco</v>
          </cell>
        </row>
        <row r="64">
          <cell r="B64" t="str">
            <v>Auto Research Center</v>
          </cell>
        </row>
        <row r="65">
          <cell r="B65" t="str">
            <v>Automotive Motors of Thomasville Inc.</v>
          </cell>
        </row>
        <row r="66">
          <cell r="B66" t="str">
            <v>Avalon Academy</v>
          </cell>
        </row>
        <row r="67">
          <cell r="B67" t="str">
            <v>B. Allen, Inc. Construction Co.</v>
          </cell>
        </row>
        <row r="68">
          <cell r="B68" t="str">
            <v>Bald Head Island Club</v>
          </cell>
        </row>
        <row r="69">
          <cell r="B69" t="str">
            <v>Bank of America</v>
          </cell>
        </row>
        <row r="70">
          <cell r="B70" t="str">
            <v>Barger Construction</v>
          </cell>
        </row>
        <row r="71">
          <cell r="B71" t="str">
            <v>Barnhardt Electric Co., Inc.</v>
          </cell>
        </row>
        <row r="72">
          <cell r="B72" t="str">
            <v>Basic Builders, Inc</v>
          </cell>
        </row>
        <row r="73">
          <cell r="B73" t="str">
            <v>Baskin Robbins</v>
          </cell>
        </row>
        <row r="74">
          <cell r="B74" t="str">
            <v>Battery Park Apartments</v>
          </cell>
        </row>
        <row r="75">
          <cell r="B75" t="str">
            <v>Battle Oil Company</v>
          </cell>
        </row>
        <row r="76">
          <cell r="B76" t="str">
            <v>BB&amp;T Center</v>
          </cell>
        </row>
        <row r="77">
          <cell r="B77" t="str">
            <v>BBA Nonwovens</v>
          </cell>
        </row>
        <row r="78">
          <cell r="B78" t="str">
            <v>BC Racing</v>
          </cell>
        </row>
        <row r="79">
          <cell r="B79" t="str">
            <v>BEA Systems Inc.</v>
          </cell>
        </row>
        <row r="80">
          <cell r="B80" t="str">
            <v>Beaver Brothers, Inc.</v>
          </cell>
        </row>
        <row r="81">
          <cell r="B81" t="str">
            <v>Beaver Dam Creek</v>
          </cell>
        </row>
        <row r="82">
          <cell r="B82" t="str">
            <v>Beck Small</v>
          </cell>
        </row>
        <row r="83">
          <cell r="B83" t="str">
            <v>Belk Store Services</v>
          </cell>
        </row>
        <row r="84">
          <cell r="B84" t="str">
            <v>Bell South</v>
          </cell>
        </row>
        <row r="85">
          <cell r="B85" t="str">
            <v>Belle Acres Golf &amp; Country Club</v>
          </cell>
        </row>
        <row r="86">
          <cell r="B86" t="str">
            <v>Belmont Medical Office Bldg.</v>
          </cell>
        </row>
        <row r="87">
          <cell r="B87" t="str">
            <v>Ben Morgan</v>
          </cell>
        </row>
        <row r="88">
          <cell r="B88" t="str">
            <v>Benner &amp; Fields Inc.</v>
          </cell>
        </row>
        <row r="89">
          <cell r="B89" t="str">
            <v>Bennettsville Dialysis</v>
          </cell>
        </row>
        <row r="90">
          <cell r="B90" t="str">
            <v>Bennigan's Tavern</v>
          </cell>
        </row>
        <row r="91">
          <cell r="B91" t="str">
            <v>Benson Memorial United Methodist</v>
          </cell>
        </row>
        <row r="92">
          <cell r="B92" t="str">
            <v>Bernhardt Furniture Company</v>
          </cell>
        </row>
        <row r="93">
          <cell r="B93" t="str">
            <v>Bernhardt Furniture Company</v>
          </cell>
        </row>
        <row r="94">
          <cell r="B94" t="str">
            <v>Best Sweet</v>
          </cell>
        </row>
        <row r="95">
          <cell r="B95" t="str">
            <v>Bethel Valley Mechanical</v>
          </cell>
        </row>
        <row r="96">
          <cell r="B96" t="str">
            <v>Bill Kite</v>
          </cell>
        </row>
        <row r="97">
          <cell r="B97" t="str">
            <v>Billy G. Rogers</v>
          </cell>
        </row>
        <row r="98">
          <cell r="B98" t="str">
            <v>Binaco Investments</v>
          </cell>
        </row>
        <row r="99">
          <cell r="B99" t="str">
            <v>Biomed Services</v>
          </cell>
        </row>
        <row r="100">
          <cell r="B100" t="str">
            <v>BioStratum</v>
          </cell>
        </row>
        <row r="101">
          <cell r="B101" t="str">
            <v>Blackmon Service, Inc.</v>
          </cell>
        </row>
        <row r="102">
          <cell r="B102" t="str">
            <v>Blue Restaurant</v>
          </cell>
        </row>
        <row r="103">
          <cell r="B103" t="str">
            <v>Blythe Construction</v>
          </cell>
        </row>
        <row r="104">
          <cell r="B104" t="str">
            <v>Boatwright and Company</v>
          </cell>
        </row>
        <row r="105">
          <cell r="B105" t="str">
            <v>Bob Ellis Shoe Store</v>
          </cell>
        </row>
        <row r="106">
          <cell r="B106" t="str">
            <v>Bold Associates</v>
          </cell>
        </row>
        <row r="107">
          <cell r="B107" t="str">
            <v>Botta Bing Pizza</v>
          </cell>
        </row>
        <row r="108">
          <cell r="B108" t="str">
            <v>BoTy Florist</v>
          </cell>
        </row>
        <row r="109">
          <cell r="B109" t="str">
            <v>Bouma Corporation</v>
          </cell>
        </row>
        <row r="110">
          <cell r="B110" t="str">
            <v>Bouma Corporation</v>
          </cell>
        </row>
        <row r="111">
          <cell r="B111" t="str">
            <v>Bovis Lend Lease</v>
          </cell>
        </row>
        <row r="112">
          <cell r="B112" t="str">
            <v>Bowman Electrical Service</v>
          </cell>
        </row>
        <row r="113">
          <cell r="B113" t="str">
            <v>Bradford Village</v>
          </cell>
        </row>
        <row r="114">
          <cell r="B114" t="str">
            <v>Bradington Young</v>
          </cell>
        </row>
        <row r="115">
          <cell r="B115" t="str">
            <v>Brady Services</v>
          </cell>
        </row>
        <row r="116">
          <cell r="B116" t="str">
            <v>Brasfield &amp; Gorrie</v>
          </cell>
        </row>
        <row r="117">
          <cell r="B117" t="str">
            <v>Brevard College</v>
          </cell>
        </row>
        <row r="118">
          <cell r="B118" t="str">
            <v>Brookstown Associates</v>
          </cell>
        </row>
        <row r="119">
          <cell r="B119" t="str">
            <v>Bruce Hardwood Floors</v>
          </cell>
        </row>
        <row r="120">
          <cell r="B120" t="str">
            <v>Bruce Jenner</v>
          </cell>
        </row>
        <row r="121">
          <cell r="B121" t="str">
            <v>Brunswick Community Hospital</v>
          </cell>
        </row>
        <row r="122">
          <cell r="B122" t="str">
            <v>Brunswick Nuclear Plant</v>
          </cell>
        </row>
        <row r="123">
          <cell r="B123" t="str">
            <v>Bryant Electric Company, Inc.</v>
          </cell>
        </row>
        <row r="124">
          <cell r="B124" t="str">
            <v>Buncombe Construction Co., Inc.</v>
          </cell>
        </row>
        <row r="125">
          <cell r="B125" t="str">
            <v>Buncombe County Finance</v>
          </cell>
        </row>
        <row r="126">
          <cell r="B126" t="str">
            <v>Buncombe County Schools</v>
          </cell>
        </row>
        <row r="127">
          <cell r="B127" t="str">
            <v>Burke Street Partners</v>
          </cell>
        </row>
        <row r="128">
          <cell r="B128" t="str">
            <v>Burriss Electrical</v>
          </cell>
        </row>
        <row r="129">
          <cell r="B129" t="str">
            <v>Cabarrus County Schools</v>
          </cell>
        </row>
        <row r="130">
          <cell r="B130" t="str">
            <v>Caldwell County Sheriff's Dept.</v>
          </cell>
        </row>
        <row r="131">
          <cell r="B131" t="str">
            <v>Callaway Industrial Service Company</v>
          </cell>
        </row>
        <row r="132">
          <cell r="B132" t="str">
            <v>Cameron M. Harris</v>
          </cell>
        </row>
        <row r="133">
          <cell r="B133" t="str">
            <v>Camp Pee Dee</v>
          </cell>
        </row>
        <row r="134">
          <cell r="B134" t="str">
            <v>Cannon Memorial YMCA - W. Cabarrus</v>
          </cell>
        </row>
        <row r="135">
          <cell r="B135" t="str">
            <v>Cape Fear Community College</v>
          </cell>
        </row>
        <row r="136">
          <cell r="B136" t="str">
            <v>Cap'N Tom's Seafood</v>
          </cell>
        </row>
        <row r="137">
          <cell r="B137" t="str">
            <v>Car Quest Auto Parts of Dillon</v>
          </cell>
        </row>
        <row r="138">
          <cell r="B138" t="str">
            <v>Caraustar</v>
          </cell>
        </row>
        <row r="139">
          <cell r="B139" t="str">
            <v>Cardiac Rehabilitation Center</v>
          </cell>
        </row>
        <row r="140">
          <cell r="B140" t="str">
            <v>Cardinal Glass</v>
          </cell>
        </row>
        <row r="141">
          <cell r="B141" t="str">
            <v>Carillon Assisted Living</v>
          </cell>
        </row>
        <row r="142">
          <cell r="B142" t="str">
            <v>Carl Vinson VA Medical Center</v>
          </cell>
        </row>
        <row r="143">
          <cell r="B143" t="str">
            <v>Carlton Building</v>
          </cell>
        </row>
        <row r="144">
          <cell r="B144" t="str">
            <v>Carmel Baptist Church</v>
          </cell>
        </row>
        <row r="145">
          <cell r="B145" t="str">
            <v>Carmel Fitness Center</v>
          </cell>
        </row>
        <row r="146">
          <cell r="B146" t="str">
            <v>Carolina Beer &amp; Beverage</v>
          </cell>
        </row>
        <row r="147">
          <cell r="B147" t="str">
            <v>Carolina Chair &amp; Table</v>
          </cell>
        </row>
        <row r="148">
          <cell r="B148" t="str">
            <v>Carolina Mechanical Contractors, Inc.</v>
          </cell>
        </row>
        <row r="149">
          <cell r="B149" t="str">
            <v>Carolina Pines Regional Medical Center</v>
          </cell>
        </row>
        <row r="150">
          <cell r="B150" t="str">
            <v>Carolina Sheet Metal &amp; Heating</v>
          </cell>
        </row>
        <row r="151">
          <cell r="B151" t="str">
            <v>Carolina Sports Club</v>
          </cell>
        </row>
        <row r="152">
          <cell r="B152" t="str">
            <v>Carolinas HC System - REMi</v>
          </cell>
        </row>
        <row r="153">
          <cell r="B153" t="str">
            <v>Carolinas HC Systems - Main H.</v>
          </cell>
        </row>
        <row r="154">
          <cell r="B154" t="str">
            <v>Carolinas Healthcare System</v>
          </cell>
        </row>
        <row r="155">
          <cell r="B155" t="str">
            <v>Carolinas Healthcare Systems</v>
          </cell>
        </row>
        <row r="156">
          <cell r="B156" t="str">
            <v>Carolinas Medical Center - Pineville</v>
          </cell>
        </row>
        <row r="157">
          <cell r="B157" t="str">
            <v>Carolinas Medical Center Union</v>
          </cell>
        </row>
        <row r="158">
          <cell r="B158" t="str">
            <v>Caromont Fam. Med. - Mt. Holly</v>
          </cell>
        </row>
        <row r="159">
          <cell r="B159" t="str">
            <v>Caromont Fam. Med.-S Gastonia</v>
          </cell>
        </row>
        <row r="160">
          <cell r="B160" t="str">
            <v>Caromont Fam. Medicine-Belmont</v>
          </cell>
        </row>
        <row r="161">
          <cell r="B161" t="str">
            <v>Caromont Fam. Medicine-Stanley</v>
          </cell>
        </row>
        <row r="162">
          <cell r="B162" t="str">
            <v>Caromont Fam. Med-Lake Wylie</v>
          </cell>
        </row>
        <row r="163">
          <cell r="B163" t="str">
            <v>Caromont Family Med.-Kings Mt.</v>
          </cell>
        </row>
        <row r="164">
          <cell r="B164" t="str">
            <v>Caromont Family Medical-Lowell</v>
          </cell>
        </row>
        <row r="165">
          <cell r="B165" t="str">
            <v>Caromont Family Medicine</v>
          </cell>
        </row>
        <row r="166">
          <cell r="B166" t="str">
            <v>Caromont Internal Medicine</v>
          </cell>
        </row>
        <row r="167">
          <cell r="B167" t="str">
            <v>Caromont Pediatric - Belmont</v>
          </cell>
        </row>
        <row r="168">
          <cell r="B168" t="str">
            <v>Caromont Pediatric - Gastonia</v>
          </cell>
        </row>
        <row r="169">
          <cell r="B169" t="str">
            <v>Caromont Specialty Surgery</v>
          </cell>
        </row>
        <row r="170">
          <cell r="B170" t="str">
            <v>Caromont Urgent Care And Occup</v>
          </cell>
        </row>
        <row r="171">
          <cell r="B171" t="str">
            <v>Carrier Enterprises</v>
          </cell>
        </row>
        <row r="172">
          <cell r="B172" t="str">
            <v>Carrier Sales &amp; Distribution</v>
          </cell>
        </row>
        <row r="173">
          <cell r="B173" t="str">
            <v>Carteret General Hospital</v>
          </cell>
        </row>
        <row r="174">
          <cell r="B174" t="str">
            <v>Catawba Valley Comm. College</v>
          </cell>
        </row>
        <row r="175">
          <cell r="B175" t="str">
            <v>Catawba Valley Medical Center</v>
          </cell>
        </row>
        <row r="176">
          <cell r="B176" t="str">
            <v>Cayce Mechanical Contractors</v>
          </cell>
        </row>
        <row r="177">
          <cell r="B177" t="str">
            <v>CB Richard Ellis</v>
          </cell>
        </row>
        <row r="178">
          <cell r="B178" t="str">
            <v>CB Richard Ellis - Atrium Bldg.</v>
          </cell>
        </row>
        <row r="179">
          <cell r="B179" t="str">
            <v>CB Richard Ellis - Fairview Road</v>
          </cell>
        </row>
        <row r="180">
          <cell r="B180" t="str">
            <v>CB Richard Ellis, Inc.</v>
          </cell>
        </row>
        <row r="181">
          <cell r="B181" t="str">
            <v>CB555, LLC</v>
          </cell>
        </row>
        <row r="182">
          <cell r="B182" t="str">
            <v>CDM</v>
          </cell>
        </row>
        <row r="183">
          <cell r="B183" t="str">
            <v>Cecil M Rogers</v>
          </cell>
        </row>
        <row r="184">
          <cell r="B184" t="str">
            <v>Celtic Cafe</v>
          </cell>
        </row>
        <row r="185">
          <cell r="B185" t="str">
            <v>Centenary United Methodist Church</v>
          </cell>
        </row>
        <row r="186">
          <cell r="B186" t="str">
            <v>Centex</v>
          </cell>
        </row>
        <row r="187">
          <cell r="B187" t="str">
            <v>Centre Presbyterian Church</v>
          </cell>
        </row>
        <row r="188">
          <cell r="B188" t="str">
            <v>Century Management Company</v>
          </cell>
        </row>
        <row r="189">
          <cell r="B189" t="str">
            <v>CFRA - Gastonia</v>
          </cell>
        </row>
        <row r="190">
          <cell r="B190" t="str">
            <v>Chao Praya Chinese Restaurant</v>
          </cell>
        </row>
        <row r="191">
          <cell r="B191" t="str">
            <v>Charles McLendon</v>
          </cell>
        </row>
        <row r="192">
          <cell r="B192" t="str">
            <v>Charles Vincent</v>
          </cell>
        </row>
        <row r="193">
          <cell r="B193" t="str">
            <v>Charlie Brown</v>
          </cell>
        </row>
        <row r="194">
          <cell r="B194" t="str">
            <v>Charlotte Eye, Ear, Nose &amp; Throat Associates, PA</v>
          </cell>
        </row>
        <row r="195">
          <cell r="B195" t="str">
            <v>Charlotte Marriott - Southpark</v>
          </cell>
        </row>
        <row r="196">
          <cell r="B196" t="str">
            <v>Charlotte Marriott City Ctr.</v>
          </cell>
        </row>
        <row r="197">
          <cell r="B197" t="str">
            <v>Charlotte Plastic Surgery</v>
          </cell>
        </row>
        <row r="198">
          <cell r="B198" t="str">
            <v>Charlotte-Mecklenburg County</v>
          </cell>
        </row>
        <row r="199">
          <cell r="B199" t="str">
            <v>Chars Hamburgers</v>
          </cell>
        </row>
        <row r="200">
          <cell r="B200" t="str">
            <v>Chars Hamburgers #4</v>
          </cell>
        </row>
        <row r="201">
          <cell r="B201" t="str">
            <v>Chemcodes</v>
          </cell>
        </row>
        <row r="202">
          <cell r="B202" t="str">
            <v>Chemical Corporation</v>
          </cell>
        </row>
        <row r="203">
          <cell r="B203" t="str">
            <v>Cheraw Healthcare</v>
          </cell>
        </row>
        <row r="204">
          <cell r="B204" t="str">
            <v>Cherbury Hunt</v>
          </cell>
        </row>
        <row r="205">
          <cell r="B205" t="str">
            <v>Cherokee  County Schools</v>
          </cell>
        </row>
        <row r="206">
          <cell r="B206" t="str">
            <v>Cherokee Electrical, Inc.</v>
          </cell>
        </row>
        <row r="207">
          <cell r="B207" t="str">
            <v>Cherokee Indian Hospital Authority</v>
          </cell>
        </row>
        <row r="208">
          <cell r="B208" t="str">
            <v>Chesterfield Convalescent Center</v>
          </cell>
        </row>
        <row r="209">
          <cell r="B209" t="str">
            <v>Chesterfield Dialysis Clinic</v>
          </cell>
        </row>
        <row r="210">
          <cell r="B210" t="str">
            <v>Chesterfield General Hospital</v>
          </cell>
        </row>
        <row r="211">
          <cell r="B211" t="str">
            <v>Chet Adams Company</v>
          </cell>
        </row>
        <row r="212">
          <cell r="B212" t="str">
            <v>Chick-Fil-A</v>
          </cell>
        </row>
        <row r="213">
          <cell r="B213" t="str">
            <v>China Delight</v>
          </cell>
        </row>
        <row r="214">
          <cell r="B214" t="str">
            <v>China Palace</v>
          </cell>
        </row>
        <row r="215">
          <cell r="B215" t="str">
            <v>CHS Accounts Payable</v>
          </cell>
        </row>
        <row r="216">
          <cell r="B216" t="str">
            <v>Church of God</v>
          </cell>
        </row>
        <row r="217">
          <cell r="B217" t="str">
            <v>Circle Bar Racing</v>
          </cell>
        </row>
        <row r="218">
          <cell r="B218" t="str">
            <v>Citi Financial</v>
          </cell>
        </row>
        <row r="219">
          <cell r="B219" t="str">
            <v>City Beverage</v>
          </cell>
        </row>
        <row r="220">
          <cell r="B220" t="str">
            <v>City of Brevard</v>
          </cell>
        </row>
        <row r="221">
          <cell r="B221" t="str">
            <v>City of Charlotte</v>
          </cell>
        </row>
        <row r="222">
          <cell r="B222" t="str">
            <v>City of Charlotte</v>
          </cell>
        </row>
        <row r="223">
          <cell r="B223" t="str">
            <v>City of Fayetteville</v>
          </cell>
        </row>
        <row r="224">
          <cell r="B224" t="str">
            <v>City of Shelby</v>
          </cell>
        </row>
        <row r="225">
          <cell r="B225" t="str">
            <v>Clemmons United Methodist Church</v>
          </cell>
        </row>
        <row r="226">
          <cell r="B226" t="str">
            <v>Cleveland County Govt. Finance</v>
          </cell>
        </row>
        <row r="227">
          <cell r="B227" t="str">
            <v>Cloverdale Kitchen</v>
          </cell>
        </row>
        <row r="228">
          <cell r="B228" t="str">
            <v>CMR</v>
          </cell>
        </row>
        <row r="229">
          <cell r="B229" t="str">
            <v>Coastal Carolina University</v>
          </cell>
        </row>
        <row r="230">
          <cell r="B230" t="str">
            <v>Coatings 2000 Inc.</v>
          </cell>
        </row>
        <row r="231">
          <cell r="B231" t="str">
            <v>Coca-Cola Bottling Co. Consolidated</v>
          </cell>
        </row>
        <row r="232">
          <cell r="B232" t="str">
            <v>Cocnut Grove Associates, LLC</v>
          </cell>
        </row>
        <row r="233">
          <cell r="B233" t="str">
            <v>Colfax Pump Group</v>
          </cell>
        </row>
        <row r="234">
          <cell r="B234" t="str">
            <v>Comfort Inn - Winston-Salem</v>
          </cell>
        </row>
        <row r="235">
          <cell r="B235" t="str">
            <v>Commercial Duct Systems</v>
          </cell>
        </row>
        <row r="236">
          <cell r="B236" t="str">
            <v>Commercial Electric Co., Inc.</v>
          </cell>
        </row>
        <row r="237">
          <cell r="B237" t="str">
            <v>Comm-Scope (Statesville)</v>
          </cell>
        </row>
        <row r="238">
          <cell r="B238" t="str">
            <v>Comm-Scope, Inc. (Catawba)</v>
          </cell>
        </row>
        <row r="239">
          <cell r="B239" t="str">
            <v>Comm-Scope, Inc. (Newton)</v>
          </cell>
        </row>
        <row r="240">
          <cell r="B240" t="str">
            <v>Conbraco Industries</v>
          </cell>
        </row>
        <row r="241">
          <cell r="B241" t="str">
            <v>Concentra</v>
          </cell>
        </row>
        <row r="242">
          <cell r="B242" t="str">
            <v>Conner Company</v>
          </cell>
        </row>
        <row r="243">
          <cell r="B243" t="str">
            <v>Control Services Group</v>
          </cell>
        </row>
        <row r="244">
          <cell r="B244" t="str">
            <v>Cooper Construction</v>
          </cell>
        </row>
        <row r="245">
          <cell r="B245" t="str">
            <v>Copy Service &amp; Supply, Inc.</v>
          </cell>
        </row>
        <row r="246">
          <cell r="B246" t="str">
            <v>Coral Bay Ridge Co., LLC</v>
          </cell>
        </row>
        <row r="247">
          <cell r="B247" t="str">
            <v>Corbins Bar and Grill</v>
          </cell>
        </row>
        <row r="248">
          <cell r="B248" t="str">
            <v>Cornelius Town Hall</v>
          </cell>
        </row>
        <row r="249">
          <cell r="B249" t="str">
            <v>Corning Cable Systems, LLC</v>
          </cell>
        </row>
        <row r="250">
          <cell r="B250" t="str">
            <v>Corporate Security</v>
          </cell>
        </row>
        <row r="251">
          <cell r="B251" t="str">
            <v>Cotswold Barber Shop</v>
          </cell>
        </row>
        <row r="252">
          <cell r="B252" t="str">
            <v>Cottingham Chalk</v>
          </cell>
        </row>
        <row r="253">
          <cell r="B253" t="str">
            <v>Country Inn &amp; Suites</v>
          </cell>
        </row>
        <row r="254">
          <cell r="B254" t="str">
            <v>Country Kitchen</v>
          </cell>
        </row>
        <row r="255">
          <cell r="B255" t="str">
            <v>Courtyard by Marriott</v>
          </cell>
        </row>
        <row r="256">
          <cell r="B256" t="str">
            <v>Courtyard by Marriott - Durham NC</v>
          </cell>
        </row>
        <row r="257">
          <cell r="B257" t="str">
            <v>Courtyard by Marriott - Greenville SC</v>
          </cell>
        </row>
        <row r="258">
          <cell r="B258" t="str">
            <v>Courtyard by Marriott - Morrisville</v>
          </cell>
        </row>
        <row r="259">
          <cell r="B259" t="str">
            <v>Courtyard by Marriott - Rock Hill</v>
          </cell>
        </row>
        <row r="260">
          <cell r="B260" t="str">
            <v>Courtyard Marriott Charlotte SouthPark</v>
          </cell>
        </row>
        <row r="261">
          <cell r="B261" t="str">
            <v>Courtyard Marriott University</v>
          </cell>
        </row>
        <row r="262">
          <cell r="B262" t="str">
            <v>CPU</v>
          </cell>
        </row>
        <row r="263">
          <cell r="B263" t="str">
            <v>Cramer Building Services</v>
          </cell>
        </row>
        <row r="264">
          <cell r="B264" t="str">
            <v>Crescent Resources</v>
          </cell>
        </row>
        <row r="265">
          <cell r="B265" t="str">
            <v>CRT Properties Inc.</v>
          </cell>
        </row>
        <row r="266">
          <cell r="B266" t="str">
            <v>Cutting Edge Pizza</v>
          </cell>
        </row>
        <row r="267">
          <cell r="B267" t="str">
            <v>Cyclone Roofing</v>
          </cell>
        </row>
        <row r="268">
          <cell r="B268" t="str">
            <v>D&amp;W Solutions, inc.</v>
          </cell>
        </row>
        <row r="269">
          <cell r="B269" t="str">
            <v>Dairi-O of King, Inc.</v>
          </cell>
        </row>
        <row r="270">
          <cell r="B270" t="str">
            <v>Dairy Fresh</v>
          </cell>
        </row>
        <row r="271">
          <cell r="B271" t="str">
            <v>Dairy Queen</v>
          </cell>
        </row>
        <row r="272">
          <cell r="B272" t="str">
            <v>Dairy Queen</v>
          </cell>
        </row>
        <row r="273">
          <cell r="B273" t="str">
            <v>Dan Hodnett</v>
          </cell>
        </row>
        <row r="274">
          <cell r="B274" t="str">
            <v>Dan River, Inc.</v>
          </cell>
        </row>
        <row r="275">
          <cell r="B275" t="str">
            <v>Darlington Dialysis</v>
          </cell>
        </row>
        <row r="276">
          <cell r="B276" t="str">
            <v>David Cannon</v>
          </cell>
        </row>
        <row r="277">
          <cell r="B277" t="str">
            <v>David E. Smith</v>
          </cell>
        </row>
        <row r="278">
          <cell r="B278" t="str">
            <v>David Earl Shelley</v>
          </cell>
        </row>
        <row r="279">
          <cell r="B279" t="str">
            <v>David Kellett</v>
          </cell>
        </row>
        <row r="280">
          <cell r="B280" t="str">
            <v>David Watson</v>
          </cell>
        </row>
        <row r="281">
          <cell r="B281" t="str">
            <v>Davidson Coll. Presby. Church</v>
          </cell>
        </row>
        <row r="282">
          <cell r="B282" t="str">
            <v>Davidson College</v>
          </cell>
        </row>
        <row r="283">
          <cell r="B283" t="str">
            <v>Dav-Ken, Inc.</v>
          </cell>
        </row>
        <row r="284">
          <cell r="B284" t="str">
            <v>DC Service and Sales</v>
          </cell>
        </row>
        <row r="285">
          <cell r="B285" t="str">
            <v>Deano's Barbecue</v>
          </cell>
        </row>
        <row r="286">
          <cell r="B286" t="str">
            <v>DeBra-Kuempel</v>
          </cell>
        </row>
        <row r="287">
          <cell r="B287" t="str">
            <v>Department of Veterans Affairs Med Ctr</v>
          </cell>
        </row>
        <row r="288">
          <cell r="B288" t="str">
            <v>Desert Aire Corporation</v>
          </cell>
        </row>
        <row r="289">
          <cell r="B289" t="str">
            <v>Design Build Mechanical</v>
          </cell>
        </row>
        <row r="290">
          <cell r="B290" t="str">
            <v>Diagnostic Imaging</v>
          </cell>
        </row>
        <row r="291">
          <cell r="B291" t="str">
            <v>Diamondback Grill</v>
          </cell>
        </row>
        <row r="292">
          <cell r="B292" t="str">
            <v>Diboco Fire Sprinklers, Inc.</v>
          </cell>
        </row>
        <row r="293">
          <cell r="B293" t="str">
            <v>Dietrich Metal Framing</v>
          </cell>
        </row>
        <row r="294">
          <cell r="B294" t="str">
            <v>Dillon Co Commission on Alcohol &amp; Drug Abuse</v>
          </cell>
        </row>
        <row r="295">
          <cell r="B295" t="str">
            <v>Dillon County Adult Daycare</v>
          </cell>
        </row>
        <row r="296">
          <cell r="B296" t="str">
            <v>Dillon Dialysis</v>
          </cell>
        </row>
        <row r="297">
          <cell r="B297" t="str">
            <v>Dillon School District Two</v>
          </cell>
        </row>
        <row r="298">
          <cell r="B298" t="str">
            <v>Dimock &amp; Wineberg</v>
          </cell>
        </row>
        <row r="299">
          <cell r="B299" t="str">
            <v>DMJMH+N, Inc.</v>
          </cell>
        </row>
        <row r="300">
          <cell r="B300" t="str">
            <v>Dock Street Printing</v>
          </cell>
        </row>
        <row r="301">
          <cell r="B301" t="str">
            <v>Doerre Construction</v>
          </cell>
        </row>
        <row r="302">
          <cell r="B302" t="str">
            <v>Don Shawl</v>
          </cell>
        </row>
        <row r="303">
          <cell r="B303" t="str">
            <v>Donald C. Neal Construction Co</v>
          </cell>
        </row>
        <row r="304">
          <cell r="B304" t="str">
            <v>Don's Barbeque</v>
          </cell>
        </row>
        <row r="305">
          <cell r="B305" t="str">
            <v>Doss Old Fashion Ice Cream</v>
          </cell>
        </row>
        <row r="306">
          <cell r="B306" t="str">
            <v>Douglas W. Jenkins</v>
          </cell>
        </row>
        <row r="307">
          <cell r="B307" t="str">
            <v>Dowdy &amp; Associates, Inc.</v>
          </cell>
        </row>
        <row r="308">
          <cell r="B308" t="str">
            <v>Dr. Blackburn</v>
          </cell>
        </row>
        <row r="309">
          <cell r="B309" t="str">
            <v>Dr. John Southard</v>
          </cell>
        </row>
        <row r="310">
          <cell r="B310" t="str">
            <v>Dr. Kamal Basily</v>
          </cell>
        </row>
        <row r="311">
          <cell r="B311" t="str">
            <v>Dr. Nabil Fam</v>
          </cell>
        </row>
        <row r="312">
          <cell r="B312" t="str">
            <v>Dr. Roger Roff</v>
          </cell>
        </row>
        <row r="313">
          <cell r="B313" t="str">
            <v>Dr. Stephen Stowe</v>
          </cell>
        </row>
        <row r="314">
          <cell r="B314" t="str">
            <v>Draka Comteq USA, Inc.</v>
          </cell>
        </row>
        <row r="315">
          <cell r="B315" t="str">
            <v>Drexel Heritage Plant #7</v>
          </cell>
        </row>
        <row r="316">
          <cell r="B316" t="str">
            <v>Drexel Heritage Plant #8</v>
          </cell>
        </row>
        <row r="317">
          <cell r="B317" t="str">
            <v>DRI</v>
          </cell>
        </row>
        <row r="318">
          <cell r="B318" t="str">
            <v>Duffey SouthEast, Inc</v>
          </cell>
        </row>
        <row r="319">
          <cell r="B319" t="str">
            <v>Duke Energy - Operations Cnt.</v>
          </cell>
        </row>
        <row r="320">
          <cell r="B320" t="str">
            <v>Duke Energy - Purchasing Dept</v>
          </cell>
        </row>
        <row r="321">
          <cell r="B321" t="str">
            <v>Duke Energy Corporation</v>
          </cell>
        </row>
        <row r="322">
          <cell r="B322" t="str">
            <v>Duke Power</v>
          </cell>
        </row>
        <row r="323">
          <cell r="B323" t="str">
            <v>Duke University OIT-ATC</v>
          </cell>
        </row>
        <row r="324">
          <cell r="B324" t="str">
            <v>Dynasty Chinese Restaurant</v>
          </cell>
        </row>
        <row r="325">
          <cell r="B325" t="str">
            <v>E &amp; E Enterprises</v>
          </cell>
        </row>
        <row r="326">
          <cell r="B326" t="str">
            <v>e.three Custom Energy Solutions, LLC</v>
          </cell>
        </row>
        <row r="327">
          <cell r="B327" t="str">
            <v>Eagle Self Storage</v>
          </cell>
        </row>
        <row r="328">
          <cell r="B328" t="str">
            <v>East Carolina University</v>
          </cell>
        </row>
        <row r="329">
          <cell r="B329" t="str">
            <v>Eastern Carolina Pediatric</v>
          </cell>
        </row>
        <row r="330">
          <cell r="B330" t="str">
            <v>Eastland Mall Associates</v>
          </cell>
        </row>
        <row r="331">
          <cell r="B331" t="str">
            <v>Eastside Baptist Church</v>
          </cell>
        </row>
        <row r="332">
          <cell r="B332" t="str">
            <v>Ed Shelton</v>
          </cell>
        </row>
        <row r="333">
          <cell r="B333" t="str">
            <v>Edgemore AR Presbyterian Church</v>
          </cell>
        </row>
        <row r="334">
          <cell r="B334" t="str">
            <v>Edward J. Thomas</v>
          </cell>
        </row>
        <row r="335">
          <cell r="B335" t="str">
            <v>El Cine' Theater</v>
          </cell>
        </row>
        <row r="336">
          <cell r="B336" t="str">
            <v>Electra Company, Inc.</v>
          </cell>
        </row>
        <row r="337">
          <cell r="B337" t="str">
            <v>Electripath, Inc</v>
          </cell>
        </row>
        <row r="338">
          <cell r="B338" t="str">
            <v>Electronic Data Magnetics, Inc</v>
          </cell>
        </row>
        <row r="339">
          <cell r="B339" t="str">
            <v>Eli Research</v>
          </cell>
        </row>
        <row r="340">
          <cell r="B340" t="str">
            <v>Elite Heating &amp; Air Conditioning, inc.</v>
          </cell>
        </row>
        <row r="341">
          <cell r="B341" t="str">
            <v>Elite Resources</v>
          </cell>
        </row>
        <row r="342">
          <cell r="B342" t="str">
            <v>Elizabeth Caraker</v>
          </cell>
        </row>
        <row r="343">
          <cell r="B343" t="str">
            <v>Embree-Reed, Inc.</v>
          </cell>
        </row>
        <row r="344">
          <cell r="B344" t="str">
            <v>EMCOR Facility Services</v>
          </cell>
        </row>
        <row r="345">
          <cell r="B345" t="str">
            <v>Empire Properties</v>
          </cell>
        </row>
        <row r="346">
          <cell r="B346" t="str">
            <v>Encompass Electric</v>
          </cell>
        </row>
        <row r="347">
          <cell r="B347" t="str">
            <v>Engineering Sales Association</v>
          </cell>
        </row>
        <row r="348">
          <cell r="B348" t="str">
            <v>Enviromental Support Systems</v>
          </cell>
        </row>
        <row r="349">
          <cell r="B349" t="str">
            <v>Environamics, Inc.</v>
          </cell>
        </row>
        <row r="350">
          <cell r="B350" t="str">
            <v>Environmental Air Systsems, Inc. (EAS)</v>
          </cell>
        </row>
        <row r="351">
          <cell r="B351" t="str">
            <v>Environmental Investigators</v>
          </cell>
        </row>
        <row r="352">
          <cell r="B352" t="str">
            <v>Environmental Services of Charlotte</v>
          </cell>
        </row>
        <row r="353">
          <cell r="B353" t="str">
            <v>Ernie Elliott</v>
          </cell>
        </row>
        <row r="354">
          <cell r="B354" t="str">
            <v>Esmeralda Mexican Restaurant</v>
          </cell>
        </row>
        <row r="355">
          <cell r="B355" t="str">
            <v>Eutha Brewer</v>
          </cell>
        </row>
        <row r="356">
          <cell r="B356" t="str">
            <v>Evangel Worship Center</v>
          </cell>
        </row>
        <row r="357">
          <cell r="B357" t="str">
            <v>Evans Collins</v>
          </cell>
        </row>
        <row r="358">
          <cell r="B358" t="str">
            <v>Fairfield Inn</v>
          </cell>
        </row>
        <row r="359">
          <cell r="B359" t="str">
            <v>Fairfield Inn - 3400 S. I-85</v>
          </cell>
        </row>
        <row r="360">
          <cell r="B360" t="str">
            <v>Fairfield Inn - 5415 N. I-85</v>
          </cell>
        </row>
        <row r="361">
          <cell r="B361" t="str">
            <v>Fairfield Inn - Charlotte Northeast</v>
          </cell>
        </row>
        <row r="362">
          <cell r="B362" t="str">
            <v>Fairview Moravian Church</v>
          </cell>
        </row>
        <row r="363">
          <cell r="B363" t="str">
            <v>Faison Enterprises</v>
          </cell>
        </row>
        <row r="364">
          <cell r="B364" t="str">
            <v>Faulkner/Haynes &amp; Assoc.</v>
          </cell>
        </row>
        <row r="365">
          <cell r="B365" t="str">
            <v>Federal Protection Services</v>
          </cell>
        </row>
        <row r="366">
          <cell r="B366" t="str">
            <v>Ferguson Enterprises</v>
          </cell>
        </row>
        <row r="367">
          <cell r="B367" t="str">
            <v>Ferguson Enterprises, Inc.</v>
          </cell>
        </row>
        <row r="368">
          <cell r="B368" t="str">
            <v>Fields Realty, LLC</v>
          </cell>
        </row>
        <row r="369">
          <cell r="B369" t="str">
            <v>First Baptist Church - Salisbury</v>
          </cell>
        </row>
        <row r="370">
          <cell r="B370" t="str">
            <v>First Citizens Bank</v>
          </cell>
        </row>
        <row r="371">
          <cell r="B371" t="str">
            <v>First Plaza Inc.</v>
          </cell>
        </row>
        <row r="372">
          <cell r="B372" t="str">
            <v>First Plover</v>
          </cell>
        </row>
        <row r="373">
          <cell r="B373" t="str">
            <v>First State Investors</v>
          </cell>
        </row>
        <row r="374">
          <cell r="B374" t="str">
            <v>First States Management Corp., LLC</v>
          </cell>
        </row>
        <row r="375">
          <cell r="B375" t="str">
            <v>First United Methodist Church</v>
          </cell>
        </row>
        <row r="376">
          <cell r="B376" t="str">
            <v>FJB Construction Consultants, LLC</v>
          </cell>
        </row>
        <row r="377">
          <cell r="B377" t="str">
            <v>Florence Neurological Clinic</v>
          </cell>
        </row>
        <row r="378">
          <cell r="B378" t="str">
            <v>Fludd's Summersett Security</v>
          </cell>
        </row>
        <row r="379">
          <cell r="B379" t="str">
            <v>Fluor Daniel</v>
          </cell>
        </row>
        <row r="380">
          <cell r="B380" t="str">
            <v>FMC Florence Dialysis</v>
          </cell>
        </row>
        <row r="381">
          <cell r="B381" t="str">
            <v>FMC Food Tech</v>
          </cell>
        </row>
        <row r="382">
          <cell r="B382" t="str">
            <v>FMC Hartsville Dialysis Clinic</v>
          </cell>
        </row>
        <row r="383">
          <cell r="B383" t="str">
            <v>FMC NA Laurinburg Dialysis Center</v>
          </cell>
        </row>
        <row r="384">
          <cell r="B384" t="str">
            <v>FMC Pee Dee Dialysis</v>
          </cell>
        </row>
        <row r="385">
          <cell r="B385" t="str">
            <v>FMCNA Andrews Dialysis Center #2359</v>
          </cell>
        </row>
        <row r="386">
          <cell r="B386" t="str">
            <v>Forsyth Country Club</v>
          </cell>
        </row>
        <row r="387">
          <cell r="B387" t="str">
            <v>Forsyth Hospital</v>
          </cell>
        </row>
        <row r="388">
          <cell r="B388" t="str">
            <v>Forsyth Medical Park</v>
          </cell>
        </row>
        <row r="389">
          <cell r="B389" t="str">
            <v>Forsyth Village Assisted Living</v>
          </cell>
        </row>
        <row r="390">
          <cell r="B390" t="str">
            <v>Fort Mill School District</v>
          </cell>
        </row>
        <row r="391">
          <cell r="B391" t="str">
            <v>Foundation of the Carolinas</v>
          </cell>
        </row>
        <row r="392">
          <cell r="B392" t="str">
            <v>Fox &amp; Hound English Pub</v>
          </cell>
        </row>
        <row r="393">
          <cell r="B393" t="str">
            <v>Fox 50</v>
          </cell>
        </row>
        <row r="394">
          <cell r="B394" t="str">
            <v>Francis Johnson</v>
          </cell>
        </row>
        <row r="395">
          <cell r="B395" t="str">
            <v>Francis Marion University</v>
          </cell>
        </row>
        <row r="396">
          <cell r="B396" t="str">
            <v>Frank H. Conner Company</v>
          </cell>
        </row>
        <row r="397">
          <cell r="B397" t="str">
            <v>Freedom Dialysis Center #2487</v>
          </cell>
        </row>
        <row r="398">
          <cell r="B398" t="str">
            <v>Freightliner - Mt. Holly</v>
          </cell>
        </row>
        <row r="399">
          <cell r="B399" t="str">
            <v>Freightliner Corporation</v>
          </cell>
        </row>
        <row r="400">
          <cell r="B400" t="str">
            <v>Freightliner In-Service</v>
          </cell>
        </row>
        <row r="401">
          <cell r="B401" t="str">
            <v>Friedburg Moravian Church</v>
          </cell>
        </row>
        <row r="402">
          <cell r="B402" t="str">
            <v>Frito Lay</v>
          </cell>
        </row>
        <row r="403">
          <cell r="B403" t="str">
            <v>Frito Lay</v>
          </cell>
        </row>
        <row r="404">
          <cell r="B404" t="str">
            <v>G.A. Holdings, Inc.</v>
          </cell>
        </row>
        <row r="405">
          <cell r="B405" t="str">
            <v>G.H. Bell &amp; Sons</v>
          </cell>
        </row>
        <row r="406">
          <cell r="B406" t="str">
            <v>Gaston Medical Arts Bldg</v>
          </cell>
        </row>
        <row r="407">
          <cell r="B407" t="str">
            <v>Gaston Memorial Hospital Outpa</v>
          </cell>
        </row>
        <row r="408">
          <cell r="B408" t="str">
            <v>Gastonia Sheet Metal</v>
          </cell>
        </row>
        <row r="409">
          <cell r="B409" t="str">
            <v>Gates Rubber Company</v>
          </cell>
        </row>
        <row r="410">
          <cell r="B410" t="str">
            <v>GDX Automotive</v>
          </cell>
        </row>
        <row r="411">
          <cell r="B411" t="str">
            <v>GE Polymerland</v>
          </cell>
        </row>
        <row r="412">
          <cell r="B412" t="str">
            <v>Gene Cox Mechanical Contractors, Inc.</v>
          </cell>
        </row>
        <row r="413">
          <cell r="B413" t="str">
            <v>Gene Davis Realty</v>
          </cell>
        </row>
        <row r="414">
          <cell r="B414" t="str">
            <v>General Dynamics</v>
          </cell>
        </row>
        <row r="415">
          <cell r="B415" t="str">
            <v>General Services Admin - Ashev</v>
          </cell>
        </row>
        <row r="416">
          <cell r="B416" t="str">
            <v>Georgia Trane</v>
          </cell>
        </row>
        <row r="417">
          <cell r="B417" t="str">
            <v>Gerrard Tire</v>
          </cell>
        </row>
        <row r="418">
          <cell r="B418" t="str">
            <v>Gethsemane Apostolic Church</v>
          </cell>
        </row>
        <row r="419">
          <cell r="B419" t="str">
            <v>Gilbert Engineering</v>
          </cell>
        </row>
        <row r="420">
          <cell r="B420" t="str">
            <v>Glass Pro</v>
          </cell>
        </row>
        <row r="421">
          <cell r="B421" t="str">
            <v>Gold Italian</v>
          </cell>
        </row>
        <row r="422">
          <cell r="B422" t="str">
            <v>Golf America</v>
          </cell>
        </row>
        <row r="423">
          <cell r="B423" t="str">
            <v>Gotro Chiropractic Sports Med.</v>
          </cell>
        </row>
        <row r="424">
          <cell r="B424" t="str">
            <v>Grace A. Herring</v>
          </cell>
        </row>
        <row r="425">
          <cell r="B425" t="str">
            <v>Grace Baptist Temple</v>
          </cell>
        </row>
        <row r="426">
          <cell r="B426" t="str">
            <v>Grace Hospital (Blue Ridge HC)</v>
          </cell>
        </row>
        <row r="427">
          <cell r="B427" t="str">
            <v>Grace United Presbyterian</v>
          </cell>
        </row>
        <row r="428">
          <cell r="B428" t="str">
            <v>Grace, Charles M. IV</v>
          </cell>
        </row>
        <row r="429">
          <cell r="B429" t="str">
            <v>Grand Slam Sports USA</v>
          </cell>
        </row>
        <row r="430">
          <cell r="B430" t="str">
            <v>Granger Construction Co., Inc</v>
          </cell>
        </row>
        <row r="431">
          <cell r="B431" t="str">
            <v>Graybar Electric Company</v>
          </cell>
        </row>
        <row r="432">
          <cell r="B432" t="str">
            <v>Great Wraps</v>
          </cell>
        </row>
        <row r="433">
          <cell r="B433" t="str">
            <v>Grecian House Restaurant II</v>
          </cell>
        </row>
        <row r="434">
          <cell r="B434" t="str">
            <v>Greensboro Place</v>
          </cell>
        </row>
        <row r="435">
          <cell r="B435" t="str">
            <v>Greer Laboratories</v>
          </cell>
        </row>
        <row r="436">
          <cell r="B436" t="str">
            <v>Greg Whittington</v>
          </cell>
        </row>
        <row r="437">
          <cell r="B437" t="str">
            <v>Greygate LLC</v>
          </cell>
        </row>
        <row r="438">
          <cell r="B438" t="str">
            <v>Grigg Electric Company</v>
          </cell>
        </row>
        <row r="439">
          <cell r="B439" t="str">
            <v>Gross Associates</v>
          </cell>
        </row>
        <row r="440">
          <cell r="B440" t="str">
            <v>Grouch's Deli</v>
          </cell>
        </row>
        <row r="441">
          <cell r="B441" t="str">
            <v>Grubb Mgmt. / Glenn Lennox</v>
          </cell>
        </row>
        <row r="442">
          <cell r="B442" t="str">
            <v>Guilford College</v>
          </cell>
        </row>
        <row r="443">
          <cell r="B443" t="str">
            <v>Gultech of North Carolina</v>
          </cell>
        </row>
        <row r="444">
          <cell r="B444" t="str">
            <v>H&amp;M Constructors</v>
          </cell>
        </row>
        <row r="445">
          <cell r="B445" t="str">
            <v>H.E. Hennigh</v>
          </cell>
        </row>
        <row r="446">
          <cell r="B446" t="str">
            <v>H.R. Allen, Inc.</v>
          </cell>
        </row>
        <row r="447">
          <cell r="B447" t="str">
            <v>Hamlin Airconditioning and Sheet Metal, Inc</v>
          </cell>
        </row>
        <row r="448">
          <cell r="B448" t="str">
            <v>Hampton Inn - Dillon, SC</v>
          </cell>
        </row>
        <row r="449">
          <cell r="B449" t="str">
            <v>Hampton Inn - Raleigh</v>
          </cell>
        </row>
        <row r="450">
          <cell r="B450" t="str">
            <v>Hampton Inn University Place</v>
          </cell>
        </row>
        <row r="451">
          <cell r="B451" t="str">
            <v>Happy Ending LLC</v>
          </cell>
        </row>
        <row r="452">
          <cell r="B452" t="str">
            <v>Harris Enterprises</v>
          </cell>
        </row>
        <row r="453">
          <cell r="B453" t="str">
            <v>Harry &amp; Jean's</v>
          </cell>
        </row>
        <row r="454">
          <cell r="B454" t="str">
            <v>Harry &amp; Jean's Restaurant</v>
          </cell>
        </row>
        <row r="455">
          <cell r="B455" t="str">
            <v>Hartley's Flower Shop</v>
          </cell>
        </row>
        <row r="456">
          <cell r="B456" t="str">
            <v>Harvey &amp; Associates</v>
          </cell>
        </row>
        <row r="457">
          <cell r="B457" t="str">
            <v>Hawthorne Inn</v>
          </cell>
        </row>
        <row r="458">
          <cell r="B458" t="str">
            <v>Hayes &amp; Lunsford Technologies, Inc.</v>
          </cell>
        </row>
        <row r="459">
          <cell r="B459" t="str">
            <v>Haynes Electric Construction</v>
          </cell>
        </row>
        <row r="460">
          <cell r="B460" t="str">
            <v>Haynes Heating &amp; Cooling</v>
          </cell>
        </row>
        <row r="461">
          <cell r="B461" t="str">
            <v>Haywood Regional Medical Center</v>
          </cell>
        </row>
        <row r="462">
          <cell r="B462" t="str">
            <v>Heads Up</v>
          </cell>
        </row>
        <row r="463">
          <cell r="B463" t="str">
            <v>Heard-Ratzlaff Construction Co</v>
          </cell>
        </row>
        <row r="464">
          <cell r="B464" t="str">
            <v>Hearst Tower News Stand</v>
          </cell>
        </row>
        <row r="465">
          <cell r="B465" t="str">
            <v>Heat Transfer Sales</v>
          </cell>
        </row>
        <row r="466">
          <cell r="B466" t="str">
            <v>Heavenly Ham</v>
          </cell>
        </row>
        <row r="467">
          <cell r="B467" t="str">
            <v>Hendrick Construction, Inc</v>
          </cell>
        </row>
        <row r="468">
          <cell r="B468" t="str">
            <v>Henry F. Shaffner</v>
          </cell>
        </row>
        <row r="469">
          <cell r="B469" t="str">
            <v>Herald Office Supply Dist Ctr</v>
          </cell>
        </row>
        <row r="470">
          <cell r="B470" t="str">
            <v>Heritage Home of Florence, Inc</v>
          </cell>
        </row>
        <row r="471">
          <cell r="B471" t="str">
            <v>Hero House</v>
          </cell>
        </row>
        <row r="472">
          <cell r="B472" t="str">
            <v>Hickory Springs Mfg. Company</v>
          </cell>
        </row>
        <row r="473">
          <cell r="B473" t="str">
            <v>High Point University</v>
          </cell>
        </row>
        <row r="474">
          <cell r="B474" t="str">
            <v>Highland Farms</v>
          </cell>
        </row>
        <row r="475">
          <cell r="B475" t="str">
            <v>Highland Industries, Inc.</v>
          </cell>
        </row>
        <row r="476">
          <cell r="B476" t="str">
            <v>Highwoods Properties</v>
          </cell>
        </row>
        <row r="477">
          <cell r="B477" t="str">
            <v>Highwoods Properties</v>
          </cell>
        </row>
        <row r="478">
          <cell r="B478" t="str">
            <v>Highwoods Realty LTD Partnership</v>
          </cell>
        </row>
        <row r="479">
          <cell r="B479" t="str">
            <v>Highwoods Realty LTD Partnership</v>
          </cell>
        </row>
        <row r="480">
          <cell r="B480" t="str">
            <v>Hoegger &amp; Associates, Inc.</v>
          </cell>
        </row>
        <row r="481">
          <cell r="B481" t="str">
            <v>Hoffman &amp; Hoffman, Inc.</v>
          </cell>
        </row>
        <row r="482">
          <cell r="B482" t="str">
            <v>Hoffman Building Technologies</v>
          </cell>
        </row>
        <row r="483">
          <cell r="B483" t="str">
            <v>Holcomb Brothers, Inc.</v>
          </cell>
        </row>
        <row r="484">
          <cell r="B484" t="str">
            <v>Holcombe Electric</v>
          </cell>
        </row>
        <row r="485">
          <cell r="B485" t="str">
            <v>Holder Construction</v>
          </cell>
        </row>
        <row r="486">
          <cell r="B486" t="str">
            <v>Holder Construction</v>
          </cell>
        </row>
        <row r="487">
          <cell r="B487" t="str">
            <v>Holiday Inn Express</v>
          </cell>
        </row>
        <row r="488">
          <cell r="B488" t="str">
            <v>Home Health</v>
          </cell>
        </row>
        <row r="489">
          <cell r="B489" t="str">
            <v>Home Industrial Maintenance Supplies</v>
          </cell>
        </row>
        <row r="490">
          <cell r="B490" t="str">
            <v>Honeywell Inc.</v>
          </cell>
        </row>
        <row r="491">
          <cell r="B491" t="str">
            <v>Hopewell Baptist Church</v>
          </cell>
        </row>
        <row r="492">
          <cell r="B492" t="str">
            <v>Hospice of Gaston CO, Caromont</v>
          </cell>
        </row>
        <row r="493">
          <cell r="B493" t="str">
            <v>Howard Brothers Electric Co.</v>
          </cell>
        </row>
        <row r="494">
          <cell r="B494" t="str">
            <v>HQ Global Workplaces</v>
          </cell>
        </row>
        <row r="495">
          <cell r="B495" t="str">
            <v>Hudson Technologies</v>
          </cell>
        </row>
        <row r="496">
          <cell r="B496" t="str">
            <v>Hunter Edwards Jr;, LLC</v>
          </cell>
        </row>
        <row r="497">
          <cell r="B497" t="str">
            <v>Huntersville Oaks Nursing Home</v>
          </cell>
        </row>
        <row r="498">
          <cell r="B498" t="str">
            <v>Hydronic Systems, Inc.</v>
          </cell>
        </row>
        <row r="499">
          <cell r="B499" t="str">
            <v>Hyundai of Charlotte</v>
          </cell>
        </row>
        <row r="500">
          <cell r="B500" t="str">
            <v>I.L. Long Construction Company, Inc.</v>
          </cell>
        </row>
        <row r="501">
          <cell r="B501" t="str">
            <v>IBAG North America</v>
          </cell>
        </row>
        <row r="502">
          <cell r="B502" t="str">
            <v>IHOP Restaurant</v>
          </cell>
        </row>
        <row r="503">
          <cell r="B503" t="str">
            <v>In 'n' Out Convenience Store</v>
          </cell>
        </row>
        <row r="504">
          <cell r="B504" t="str">
            <v>Industrial Distribution Group</v>
          </cell>
        </row>
        <row r="505">
          <cell r="B505" t="str">
            <v>Industrial Maintenance Overflow(IMOCO)</v>
          </cell>
        </row>
        <row r="506">
          <cell r="B506" t="str">
            <v>Infectious Disease Assoc-Carom</v>
          </cell>
        </row>
        <row r="507">
          <cell r="B507" t="str">
            <v>Infineon Technologies, Inc.</v>
          </cell>
        </row>
        <row r="508">
          <cell r="B508" t="str">
            <v>Inland - Mid Atlantic</v>
          </cell>
        </row>
        <row r="509">
          <cell r="B509" t="str">
            <v>Interstate Contract Cleaning</v>
          </cell>
        </row>
        <row r="510">
          <cell r="B510" t="str">
            <v>Intracoastal Electric Company</v>
          </cell>
        </row>
        <row r="511">
          <cell r="B511" t="str">
            <v>Iredell Memorial Hospital</v>
          </cell>
        </row>
        <row r="512">
          <cell r="B512" t="str">
            <v>Iredell-Statesville Schools</v>
          </cell>
        </row>
        <row r="513">
          <cell r="B513" t="str">
            <v>Ishi Japanese Restaurant</v>
          </cell>
        </row>
        <row r="514">
          <cell r="B514" t="str">
            <v>J.H. Batten, Inc</v>
          </cell>
        </row>
        <row r="515">
          <cell r="B515" t="str">
            <v>J.M. Thomason</v>
          </cell>
        </row>
        <row r="516">
          <cell r="B516" t="str">
            <v>Jack Fisher Wholesale Meats</v>
          </cell>
        </row>
        <row r="517">
          <cell r="B517" t="str">
            <v>Jackie M. Collins</v>
          </cell>
        </row>
        <row r="518">
          <cell r="B518" t="str">
            <v>James Ellis</v>
          </cell>
        </row>
        <row r="519">
          <cell r="B519" t="str">
            <v>James M. Pleasants Company</v>
          </cell>
        </row>
        <row r="520">
          <cell r="B520" t="str">
            <v>James McIntyre</v>
          </cell>
        </row>
        <row r="521">
          <cell r="B521" t="str">
            <v>Jan Karow</v>
          </cell>
        </row>
        <row r="522">
          <cell r="B522" t="str">
            <v>Jani-Tech</v>
          </cell>
        </row>
        <row r="523">
          <cell r="B523" t="str">
            <v>Jaxco</v>
          </cell>
        </row>
        <row r="524">
          <cell r="B524" t="str">
            <v>JB Taylor Construction</v>
          </cell>
        </row>
        <row r="525">
          <cell r="B525" t="str">
            <v>Jeff Hickman</v>
          </cell>
        </row>
        <row r="526">
          <cell r="B526" t="str">
            <v>Jefferson Pilot Financial</v>
          </cell>
        </row>
        <row r="527">
          <cell r="B527" t="str">
            <v>Jeffords Market</v>
          </cell>
        </row>
        <row r="528">
          <cell r="B528" t="str">
            <v>Jennie &amp; David Watson</v>
          </cell>
        </row>
        <row r="529">
          <cell r="B529" t="str">
            <v>Jericho Church of Christ</v>
          </cell>
        </row>
        <row r="530">
          <cell r="B530" t="str">
            <v>Jerry Bazin</v>
          </cell>
        </row>
        <row r="531">
          <cell r="B531" t="str">
            <v>Jerry Cook</v>
          </cell>
        </row>
        <row r="532">
          <cell r="B532" t="str">
            <v>Jerry L. Johnson &amp; Associates, Inc.</v>
          </cell>
        </row>
        <row r="533">
          <cell r="B533" t="str">
            <v>Jersey Mike's</v>
          </cell>
        </row>
        <row r="534">
          <cell r="B534" t="str">
            <v>Jim Harris</v>
          </cell>
        </row>
        <row r="535">
          <cell r="B535" t="str">
            <v>Jim Kunevicius</v>
          </cell>
        </row>
        <row r="536">
          <cell r="B536" t="str">
            <v>Jim Love</v>
          </cell>
        </row>
        <row r="537">
          <cell r="B537" t="str">
            <v>Jimmy Lynn Page</v>
          </cell>
        </row>
        <row r="538">
          <cell r="B538" t="str">
            <v>Jimmy The Greek's Kitchen</v>
          </cell>
        </row>
        <row r="539">
          <cell r="B539" t="str">
            <v>John A. Herrington</v>
          </cell>
        </row>
        <row r="540">
          <cell r="B540" t="str">
            <v>Johnson &amp; Wales University</v>
          </cell>
        </row>
        <row r="541">
          <cell r="B541" t="str">
            <v>Johnson C. Smith University</v>
          </cell>
        </row>
        <row r="542">
          <cell r="B542" t="str">
            <v>Johnson Controls Inc.</v>
          </cell>
        </row>
        <row r="543">
          <cell r="B543" t="str">
            <v>Jones Lang LaSalle</v>
          </cell>
        </row>
        <row r="544">
          <cell r="B544" t="str">
            <v>Jones Lang LaSalle Americas, Inc.</v>
          </cell>
        </row>
        <row r="545">
          <cell r="B545" t="str">
            <v>Joseph L. James</v>
          </cell>
        </row>
        <row r="546">
          <cell r="B546" t="str">
            <v>Jubul Early /Hunter Edwards</v>
          </cell>
        </row>
        <row r="547">
          <cell r="B547" t="str">
            <v>Julia G. Page</v>
          </cell>
        </row>
        <row r="548">
          <cell r="B548" t="str">
            <v>June's Alterations</v>
          </cell>
        </row>
        <row r="549">
          <cell r="B549" t="str">
            <v>Junior Achievement</v>
          </cell>
        </row>
        <row r="550">
          <cell r="B550" t="str">
            <v>K &amp; K Tropical Solutions, Inc.</v>
          </cell>
        </row>
        <row r="551">
          <cell r="B551" t="str">
            <v>K&amp;K Tropical Solutions</v>
          </cell>
        </row>
        <row r="552">
          <cell r="B552" t="str">
            <v>KAAT, LLC</v>
          </cell>
        </row>
        <row r="553">
          <cell r="B553" t="str">
            <v>Katchikally West African &amp; American Cuisine</v>
          </cell>
        </row>
        <row r="554">
          <cell r="B554" t="str">
            <v>kate spade</v>
          </cell>
        </row>
        <row r="555">
          <cell r="B555" t="str">
            <v>KC Byrd Electrical</v>
          </cell>
        </row>
        <row r="556">
          <cell r="B556" t="str">
            <v>Keller Crescent Company</v>
          </cell>
        </row>
        <row r="557">
          <cell r="B557" t="str">
            <v>Kelley Properties</v>
          </cell>
        </row>
        <row r="558">
          <cell r="B558" t="str">
            <v>Kenneth Johnson, MD</v>
          </cell>
        </row>
        <row r="559">
          <cell r="B559" t="str">
            <v>Kentucky Alarm Services</v>
          </cell>
        </row>
        <row r="560">
          <cell r="B560" t="str">
            <v>Kershaw County Adult Daycare</v>
          </cell>
        </row>
        <row r="561">
          <cell r="B561" t="str">
            <v>Ketchie Creek Bakery</v>
          </cell>
        </row>
        <row r="562">
          <cell r="B562" t="str">
            <v>Kevin Ball Electric</v>
          </cell>
        </row>
        <row r="563">
          <cell r="B563" t="str">
            <v>Kevin Porterfield</v>
          </cell>
        </row>
        <row r="564">
          <cell r="B564" t="str">
            <v>Key Stone Lines</v>
          </cell>
        </row>
        <row r="565">
          <cell r="B565" t="str">
            <v>K-Ham Plumbing, Inc</v>
          </cell>
        </row>
        <row r="566">
          <cell r="B566" t="str">
            <v>K-hom Plumbing</v>
          </cell>
        </row>
        <row r="567">
          <cell r="B567" t="str">
            <v>Kimbrell Furniture</v>
          </cell>
        </row>
        <row r="568">
          <cell r="B568" t="str">
            <v>Kim's Diner</v>
          </cell>
        </row>
        <row r="569">
          <cell r="B569" t="str">
            <v>King International, Inc</v>
          </cell>
        </row>
        <row r="570">
          <cell r="B570" t="str">
            <v>King's College</v>
          </cell>
        </row>
        <row r="571">
          <cell r="B571" t="str">
            <v>Kings Hot Dogs</v>
          </cell>
        </row>
        <row r="572">
          <cell r="B572" t="str">
            <v>Kingstree Dialysis</v>
          </cell>
        </row>
        <row r="573">
          <cell r="B573" t="str">
            <v>Krispy Kreme Coffee Co.</v>
          </cell>
        </row>
        <row r="574">
          <cell r="B574" t="str">
            <v>L &amp; J Tire Service Center</v>
          </cell>
        </row>
        <row r="575">
          <cell r="B575" t="str">
            <v>Lake Norman Regional Med.</v>
          </cell>
        </row>
        <row r="576">
          <cell r="B576" t="str">
            <v>Lakeside Mini Storage</v>
          </cell>
        </row>
        <row r="577">
          <cell r="B577" t="str">
            <v>Lakeview Construction</v>
          </cell>
        </row>
        <row r="578">
          <cell r="B578" t="str">
            <v>LamTang Kung Fu Academy</v>
          </cell>
        </row>
        <row r="579">
          <cell r="B579" t="str">
            <v>Lance</v>
          </cell>
        </row>
        <row r="580">
          <cell r="B580" t="str">
            <v>Lane Venture</v>
          </cell>
        </row>
        <row r="581">
          <cell r="B581" t="str">
            <v>Langford Heating &amp; Air</v>
          </cell>
        </row>
        <row r="582">
          <cell r="B582" t="str">
            <v>Larry D. Copeland</v>
          </cell>
        </row>
        <row r="583">
          <cell r="B583" t="str">
            <v>Las Estrellas</v>
          </cell>
        </row>
        <row r="584">
          <cell r="B584" t="str">
            <v>Lat Purser</v>
          </cell>
        </row>
        <row r="585">
          <cell r="B585" t="str">
            <v>LDR Technologies</v>
          </cell>
        </row>
        <row r="586">
          <cell r="B586" t="str">
            <v>Lee County Adult Day Care</v>
          </cell>
        </row>
        <row r="587">
          <cell r="B587" t="str">
            <v>Lee County Dialysis</v>
          </cell>
        </row>
        <row r="588">
          <cell r="B588" t="str">
            <v>Lee Technologies</v>
          </cell>
        </row>
        <row r="589">
          <cell r="B589" t="str">
            <v>Legion Road Animal Clinic</v>
          </cell>
        </row>
        <row r="590">
          <cell r="B590" t="str">
            <v>Lenoir Rhyne College</v>
          </cell>
        </row>
        <row r="591">
          <cell r="B591" t="str">
            <v>Leo A. Daly</v>
          </cell>
        </row>
        <row r="592">
          <cell r="B592" t="str">
            <v>Leon Newton</v>
          </cell>
        </row>
        <row r="593">
          <cell r="B593" t="str">
            <v>Level 7 Systems, Inc.</v>
          </cell>
        </row>
        <row r="594">
          <cell r="B594" t="str">
            <v>Levine Properties</v>
          </cell>
        </row>
        <row r="595">
          <cell r="B595" t="str">
            <v>Lewis Lyerly</v>
          </cell>
        </row>
        <row r="596">
          <cell r="B596" t="str">
            <v>Lewisville Electric</v>
          </cell>
        </row>
        <row r="597">
          <cell r="B597" t="str">
            <v>Lexington Medical Center</v>
          </cell>
        </row>
        <row r="598">
          <cell r="B598" t="str">
            <v>Lexington School District I</v>
          </cell>
        </row>
        <row r="599">
          <cell r="B599" t="str">
            <v>Liberty Butcher Shop</v>
          </cell>
        </row>
        <row r="600">
          <cell r="B600" t="str">
            <v>Liberty Commons Nursing &amp; Rehab Center</v>
          </cell>
        </row>
        <row r="601">
          <cell r="B601" t="str">
            <v>Liebert Corporation</v>
          </cell>
        </row>
        <row r="602">
          <cell r="B602" t="str">
            <v>Life Line Fire &amp; Security, Inc.</v>
          </cell>
        </row>
        <row r="603">
          <cell r="B603" t="str">
            <v>Lincoln Harris  - BB&amp;T Building</v>
          </cell>
        </row>
        <row r="604">
          <cell r="B604" t="str">
            <v>Lincoln Harris - 5516 Central Ave</v>
          </cell>
        </row>
        <row r="605">
          <cell r="B605" t="str">
            <v>Lincoln Harris - BOA Corporate Center</v>
          </cell>
        </row>
        <row r="606">
          <cell r="B606" t="str">
            <v>Lincoln Harris - CSG</v>
          </cell>
        </row>
        <row r="607">
          <cell r="B607" t="str">
            <v>Lincoln Harris - Gateway Center</v>
          </cell>
        </row>
        <row r="608">
          <cell r="B608" t="str">
            <v>Lincoln Harris - Hearst Tower</v>
          </cell>
        </row>
        <row r="609">
          <cell r="B609" t="str">
            <v>Lincoln Harris - IJL</v>
          </cell>
        </row>
        <row r="610">
          <cell r="B610" t="str">
            <v>Lincoln Harris - ITC</v>
          </cell>
        </row>
        <row r="611">
          <cell r="B611" t="str">
            <v>Lincoln Harris - Transamerica Square</v>
          </cell>
        </row>
        <row r="612">
          <cell r="B612" t="str">
            <v>Lincoln Harris Properties</v>
          </cell>
        </row>
        <row r="613">
          <cell r="B613" t="str">
            <v>Lincoln Medical Center</v>
          </cell>
        </row>
        <row r="614">
          <cell r="B614" t="str">
            <v>Linda Construction Co. Inc.</v>
          </cell>
        </row>
        <row r="615">
          <cell r="B615" t="str">
            <v>Little &amp; Associates Architects</v>
          </cell>
        </row>
        <row r="616">
          <cell r="B616" t="str">
            <v>Little Scholar's Academy</v>
          </cell>
        </row>
        <row r="617">
          <cell r="B617" t="str">
            <v>Litus-To-Let</v>
          </cell>
        </row>
        <row r="618">
          <cell r="B618" t="str">
            <v>Loris Amoco Food Shop</v>
          </cell>
        </row>
        <row r="619">
          <cell r="B619" t="str">
            <v>LOU, Inc.</v>
          </cell>
        </row>
        <row r="620">
          <cell r="B620" t="str">
            <v>Love N Care Day Care Center</v>
          </cell>
        </row>
        <row r="621">
          <cell r="B621" t="str">
            <v>Lowe's</v>
          </cell>
        </row>
        <row r="622">
          <cell r="B622" t="str">
            <v>Lucky Country Candy Company</v>
          </cell>
        </row>
        <row r="623">
          <cell r="B623" t="str">
            <v>Lupoli Real Estate &amp; Construction Co. Inc.</v>
          </cell>
        </row>
        <row r="624">
          <cell r="B624" t="str">
            <v>Luwa Bahnson</v>
          </cell>
        </row>
        <row r="625">
          <cell r="B625" t="str">
            <v>Macedonia United Methodist Church</v>
          </cell>
        </row>
        <row r="626">
          <cell r="B626" t="str">
            <v>Maersk Sealand</v>
          </cell>
        </row>
        <row r="627">
          <cell r="B627" t="str">
            <v>Magnolia Construction</v>
          </cell>
        </row>
        <row r="628">
          <cell r="B628" t="str">
            <v>Maintenance Company</v>
          </cell>
        </row>
        <row r="629">
          <cell r="B629" t="str">
            <v>Major's Cleaners</v>
          </cell>
        </row>
        <row r="630">
          <cell r="B630" t="str">
            <v>Mallory &amp; Evans Service Co., Inc.</v>
          </cell>
        </row>
        <row r="631">
          <cell r="B631" t="str">
            <v>Mama Beth's Cafe</v>
          </cell>
        </row>
        <row r="632">
          <cell r="B632" t="str">
            <v>Manitowoc Ice, Inc.</v>
          </cell>
        </row>
        <row r="633">
          <cell r="B633" t="str">
            <v>Mann Builders</v>
          </cell>
        </row>
        <row r="634">
          <cell r="B634" t="str">
            <v>Mapp Construction</v>
          </cell>
        </row>
        <row r="635">
          <cell r="B635" t="str">
            <v>Mapp Construction</v>
          </cell>
        </row>
        <row r="636">
          <cell r="B636" t="str">
            <v>Marco Scipioni</v>
          </cell>
        </row>
        <row r="637">
          <cell r="B637" t="str">
            <v>Margaret R. Pardee Mem. Hosp.</v>
          </cell>
        </row>
        <row r="638">
          <cell r="B638" t="str">
            <v>Marion Baptist Church</v>
          </cell>
        </row>
        <row r="639">
          <cell r="B639" t="str">
            <v>Marion Co Adult Daycare</v>
          </cell>
        </row>
        <row r="640">
          <cell r="B640" t="str">
            <v>Marion Dialysis</v>
          </cell>
        </row>
        <row r="641">
          <cell r="B641" t="str">
            <v>Marion School District #7</v>
          </cell>
        </row>
        <row r="642">
          <cell r="B642" t="str">
            <v>Mario's Pizza - Hanes Mall Blvd.</v>
          </cell>
        </row>
        <row r="643">
          <cell r="B643" t="str">
            <v>Mario's Pizza - New Garden Rd.</v>
          </cell>
        </row>
        <row r="644">
          <cell r="B644" t="str">
            <v>Mario's Pizza - River Ridge Rd.</v>
          </cell>
        </row>
        <row r="645">
          <cell r="B645" t="str">
            <v>Mark Ahern</v>
          </cell>
        </row>
        <row r="646">
          <cell r="B646" t="str">
            <v>Marriott  Brighton Gardens</v>
          </cell>
        </row>
        <row r="647">
          <cell r="B647" t="str">
            <v>Marriott Embassy Suites</v>
          </cell>
        </row>
        <row r="648">
          <cell r="B648" t="str">
            <v>Marriott International, Inc</v>
          </cell>
        </row>
        <row r="649">
          <cell r="B649" t="str">
            <v>Marriott International-Mid Atlantic Reg</v>
          </cell>
        </row>
        <row r="650">
          <cell r="B650" t="str">
            <v>Marriott Vacation Club Int.</v>
          </cell>
        </row>
        <row r="651">
          <cell r="B651" t="str">
            <v>Marriott's BeachPlace Towers</v>
          </cell>
        </row>
        <row r="652">
          <cell r="B652" t="str">
            <v>Marshall Fitzgerald</v>
          </cell>
        </row>
        <row r="653">
          <cell r="B653" t="str">
            <v>Marvin L Poindexter, Inc.</v>
          </cell>
        </row>
        <row r="654">
          <cell r="B654" t="str">
            <v>Mary P. Rogers</v>
          </cell>
        </row>
        <row r="655">
          <cell r="B655" t="str">
            <v>Masonite Entry Door Corporation</v>
          </cell>
        </row>
        <row r="656">
          <cell r="B656" t="str">
            <v>Master Mechanical</v>
          </cell>
        </row>
        <row r="657">
          <cell r="B657" t="str">
            <v>Matrix Networking Group</v>
          </cell>
        </row>
        <row r="658">
          <cell r="B658" t="str">
            <v>Matthew Long</v>
          </cell>
        </row>
        <row r="659">
          <cell r="B659" t="str">
            <v>Matthews Construction Company</v>
          </cell>
        </row>
        <row r="660">
          <cell r="B660" t="str">
            <v>Matthews Construction Company</v>
          </cell>
        </row>
        <row r="661">
          <cell r="B661" t="str">
            <v>McColl Center for Visual Art</v>
          </cell>
        </row>
        <row r="662">
          <cell r="B662" t="str">
            <v>McDonald's Restaurant</v>
          </cell>
        </row>
        <row r="663">
          <cell r="B663" t="str">
            <v>McDonald's Restaurant - W-S, NC</v>
          </cell>
        </row>
        <row r="664">
          <cell r="B664" t="str">
            <v>McDonald's Restaurant - W-S, NC</v>
          </cell>
        </row>
        <row r="665">
          <cell r="B665" t="str">
            <v>McDonald's Restaurant -Mocksville NC</v>
          </cell>
        </row>
        <row r="666">
          <cell r="B666" t="str">
            <v>McDowell Hospital</v>
          </cell>
        </row>
        <row r="667">
          <cell r="B667" t="str">
            <v>McKenney's Inc.</v>
          </cell>
        </row>
        <row r="668">
          <cell r="B668" t="str">
            <v>McKinney Co</v>
          </cell>
        </row>
        <row r="669">
          <cell r="B669" t="str">
            <v>McQuay International</v>
          </cell>
        </row>
        <row r="670">
          <cell r="B670" t="str">
            <v>Meadows and Ohly, LLC</v>
          </cell>
        </row>
        <row r="671">
          <cell r="B671" t="str">
            <v>Mechanical Contractors, Inc.</v>
          </cell>
        </row>
        <row r="672">
          <cell r="B672" t="str">
            <v>Mechanical Systems &amp; Services</v>
          </cell>
        </row>
        <row r="673">
          <cell r="B673" t="str">
            <v>Mecklenburg Aquatic Club</v>
          </cell>
        </row>
        <row r="674">
          <cell r="B674" t="str">
            <v>Mecklenburg County Government</v>
          </cell>
        </row>
        <row r="675">
          <cell r="B675" t="str">
            <v>Mecklenburg County Government</v>
          </cell>
        </row>
        <row r="676">
          <cell r="B676" t="str">
            <v>Medical Arts</v>
          </cell>
        </row>
        <row r="677">
          <cell r="B677" t="str">
            <v>Medical Center Plaza</v>
          </cell>
        </row>
        <row r="678">
          <cell r="B678" t="str">
            <v>Medical Park Hospital</v>
          </cell>
        </row>
        <row r="679">
          <cell r="B679" t="str">
            <v>Mee Industries</v>
          </cell>
        </row>
        <row r="680">
          <cell r="B680" t="str">
            <v>Meridian Realty</v>
          </cell>
        </row>
        <row r="681">
          <cell r="B681" t="str">
            <v>Merita Bakery</v>
          </cell>
        </row>
        <row r="682">
          <cell r="B682" t="str">
            <v>Merita Interstate Brands</v>
          </cell>
        </row>
        <row r="683">
          <cell r="B683" t="str">
            <v>Metrolina Landscape</v>
          </cell>
        </row>
        <row r="684">
          <cell r="B684" t="str">
            <v>Metrolina Properties of Charlotte</v>
          </cell>
        </row>
        <row r="685">
          <cell r="B685" t="str">
            <v>Michael Bennett Construction Company</v>
          </cell>
        </row>
        <row r="686">
          <cell r="B686" t="str">
            <v>Microfibres, Inc</v>
          </cell>
        </row>
        <row r="687">
          <cell r="B687" t="str">
            <v>Mike Bledsoe</v>
          </cell>
        </row>
        <row r="688">
          <cell r="B688" t="str">
            <v>Mike P. Molyneaux</v>
          </cell>
        </row>
        <row r="689">
          <cell r="B689" t="str">
            <v>Mike's Heating &amp; Cooling</v>
          </cell>
        </row>
        <row r="690">
          <cell r="B690" t="str">
            <v>Millard Refrigerated Services</v>
          </cell>
        </row>
        <row r="691">
          <cell r="B691" t="str">
            <v>Mind Boggle Video Store</v>
          </cell>
        </row>
        <row r="692">
          <cell r="B692" t="str">
            <v>Miss Ruby's</v>
          </cell>
        </row>
        <row r="693">
          <cell r="B693" t="str">
            <v>Mission-St Joseph's Healthcare</v>
          </cell>
        </row>
        <row r="694">
          <cell r="B694" t="str">
            <v>Mitchell Community College</v>
          </cell>
        </row>
        <row r="695">
          <cell r="B695" t="str">
            <v>Modern Salon &amp; Spa</v>
          </cell>
        </row>
        <row r="696">
          <cell r="B696" t="str">
            <v>Molded Fiber Glass North Carolina</v>
          </cell>
        </row>
        <row r="697">
          <cell r="B697" t="str">
            <v>Monitoring Management</v>
          </cell>
        </row>
        <row r="698">
          <cell r="B698" t="str">
            <v>Monroe Heating &amp; Air Condition</v>
          </cell>
        </row>
        <row r="699">
          <cell r="B699" t="str">
            <v>Moog Components Group</v>
          </cell>
        </row>
        <row r="700">
          <cell r="B700" t="str">
            <v>Morris United Methodist Church</v>
          </cell>
        </row>
        <row r="701">
          <cell r="B701" t="str">
            <v>Mothers Work, Inc</v>
          </cell>
        </row>
        <row r="702">
          <cell r="B702" t="str">
            <v>Mount Zion AME Church</v>
          </cell>
        </row>
        <row r="703">
          <cell r="B703" t="str">
            <v>Mountain Horticulture</v>
          </cell>
        </row>
        <row r="704">
          <cell r="B704" t="str">
            <v>Mouzon United Methodist Church</v>
          </cell>
        </row>
        <row r="705">
          <cell r="B705" t="str">
            <v>Mr. Barbeque</v>
          </cell>
        </row>
        <row r="706">
          <cell r="B706" t="str">
            <v>Mrs Flora Hamilton</v>
          </cell>
        </row>
        <row r="707">
          <cell r="B707" t="str">
            <v>Mrs. David Bethea</v>
          </cell>
        </row>
        <row r="708">
          <cell r="B708" t="str">
            <v>Mt. Carmel United Methodist Church</v>
          </cell>
        </row>
        <row r="709">
          <cell r="B709" t="str">
            <v>Munn &amp; High CPA</v>
          </cell>
        </row>
        <row r="710">
          <cell r="B710" t="str">
            <v>Musten Crutchfield Food Market</v>
          </cell>
        </row>
        <row r="711">
          <cell r="B711" t="str">
            <v>Myers Grocery</v>
          </cell>
        </row>
        <row r="712">
          <cell r="B712" t="str">
            <v>Myers Park Presbyterian Church</v>
          </cell>
        </row>
        <row r="713">
          <cell r="B713" t="str">
            <v>Myers Park United Methodist Church</v>
          </cell>
        </row>
        <row r="714">
          <cell r="B714" t="str">
            <v>N.C. Spinning Mill, Inc.</v>
          </cell>
        </row>
        <row r="715">
          <cell r="B715" t="str">
            <v>Nancy Warren</v>
          </cell>
        </row>
        <row r="716">
          <cell r="B716" t="str">
            <v>National Accounts, Inc.</v>
          </cell>
        </row>
        <row r="717">
          <cell r="B717" t="str">
            <v>National Food &amp; Equipment Services</v>
          </cell>
        </row>
        <row r="718">
          <cell r="B718" t="str">
            <v>National Textiles</v>
          </cell>
        </row>
        <row r="719">
          <cell r="B719" t="str">
            <v>National Welders Supply</v>
          </cell>
        </row>
        <row r="720">
          <cell r="B720" t="str">
            <v>NEP</v>
          </cell>
        </row>
        <row r="721">
          <cell r="B721" t="str">
            <v>New Hanover County Schools</v>
          </cell>
        </row>
        <row r="722">
          <cell r="B722" t="str">
            <v>New Hope Carolina &amp; Company</v>
          </cell>
        </row>
        <row r="723">
          <cell r="B723" t="str">
            <v>New World Sources</v>
          </cell>
        </row>
        <row r="724">
          <cell r="B724" t="str">
            <v>Newton-Conover City Schools</v>
          </cell>
        </row>
        <row r="725">
          <cell r="B725" t="str">
            <v>NFM Properties, LLC</v>
          </cell>
        </row>
        <row r="726">
          <cell r="B726" t="str">
            <v>NGK Ceramics USA, Inc.</v>
          </cell>
        </row>
        <row r="727">
          <cell r="B727" t="str">
            <v>Nicole S. Turner</v>
          </cell>
        </row>
        <row r="728">
          <cell r="B728" t="str">
            <v>North Carolina Baptist Hospital</v>
          </cell>
        </row>
        <row r="729">
          <cell r="B729" t="str">
            <v>North Carolina Central University</v>
          </cell>
        </row>
        <row r="730">
          <cell r="B730" t="str">
            <v>North Carolina State Ports Authority</v>
          </cell>
        </row>
        <row r="731">
          <cell r="B731" t="str">
            <v>North Carolina Support Services</v>
          </cell>
        </row>
        <row r="732">
          <cell r="B732" t="str">
            <v>Northern Management Services, inc.</v>
          </cell>
        </row>
        <row r="733">
          <cell r="B733" t="str">
            <v>Northrop Grumman</v>
          </cell>
        </row>
        <row r="734">
          <cell r="B734" t="str">
            <v>Oaks Construction - Cary</v>
          </cell>
        </row>
        <row r="735">
          <cell r="B735" t="str">
            <v>Oaks Construction - Wilmington</v>
          </cell>
        </row>
        <row r="736">
          <cell r="B736" t="str">
            <v>Oconee Memorial Hospital</v>
          </cell>
        </row>
        <row r="737">
          <cell r="B737" t="str">
            <v>OEB</v>
          </cell>
        </row>
        <row r="738">
          <cell r="B738" t="str">
            <v>Office Depot</v>
          </cell>
        </row>
        <row r="739">
          <cell r="B739" t="str">
            <v>Ogburn Station Meat Market</v>
          </cell>
        </row>
        <row r="740">
          <cell r="B740" t="str">
            <v>Okuma</v>
          </cell>
        </row>
        <row r="741">
          <cell r="B741" t="str">
            <v>Olde Orchard Diner</v>
          </cell>
        </row>
        <row r="742">
          <cell r="B742" t="str">
            <v>Olive Tree Deli</v>
          </cell>
        </row>
        <row r="743">
          <cell r="B743" t="str">
            <v>Opie's Southbound Grill</v>
          </cell>
        </row>
        <row r="744">
          <cell r="B744" t="str">
            <v>Otis Elevator</v>
          </cell>
        </row>
        <row r="745">
          <cell r="B745" t="str">
            <v>Our Lady of Mercy Catholic Church</v>
          </cell>
        </row>
        <row r="746">
          <cell r="B746" t="str">
            <v>Owen K. McCutcheon, Jr.</v>
          </cell>
        </row>
        <row r="747">
          <cell r="B747" t="str">
            <v>Owens &amp; Minor</v>
          </cell>
        </row>
        <row r="748">
          <cell r="B748" t="str">
            <v>Owners Financial Services Group</v>
          </cell>
        </row>
        <row r="749">
          <cell r="B749" t="str">
            <v>Oyster Bay Seafood</v>
          </cell>
        </row>
        <row r="750">
          <cell r="B750" t="str">
            <v>P.C. Jackson Plumbing</v>
          </cell>
        </row>
        <row r="751">
          <cell r="B751" t="str">
            <v>P.P.G.</v>
          </cell>
        </row>
        <row r="752">
          <cell r="B752" t="str">
            <v>Palladian Bistro &amp; Lounge</v>
          </cell>
        </row>
        <row r="753">
          <cell r="B753" t="str">
            <v>Palmetto Health Richland</v>
          </cell>
        </row>
        <row r="754">
          <cell r="B754" t="str">
            <v>Palmetto Petroleum</v>
          </cell>
        </row>
        <row r="755">
          <cell r="B755" t="str">
            <v>Park 'N Shop</v>
          </cell>
        </row>
        <row r="756">
          <cell r="B756" t="str">
            <v>Parkway Properties, Inc.</v>
          </cell>
        </row>
        <row r="757">
          <cell r="B757" t="str">
            <v>Parsons Communications Group</v>
          </cell>
        </row>
        <row r="758">
          <cell r="B758" t="str">
            <v>Parthenon Realty - Atrium Bldg.</v>
          </cell>
        </row>
        <row r="759">
          <cell r="B759" t="str">
            <v>Patrick C Henry, III</v>
          </cell>
        </row>
        <row r="760">
          <cell r="B760" t="str">
            <v>PayChex</v>
          </cell>
        </row>
        <row r="761">
          <cell r="B761" t="str">
            <v>PBM Graphics, Inc.</v>
          </cell>
        </row>
        <row r="762">
          <cell r="B762" t="str">
            <v>PBMO Pentagon</v>
          </cell>
        </row>
        <row r="763">
          <cell r="B763" t="str">
            <v>PCN Bank</v>
          </cell>
        </row>
        <row r="764">
          <cell r="B764" t="str">
            <v>Pee Dee CAA Head Start</v>
          </cell>
        </row>
        <row r="765">
          <cell r="B765" t="str">
            <v>Pegnato &amp; Pegnato</v>
          </cell>
        </row>
        <row r="766">
          <cell r="B766" t="str">
            <v>Pennybyrn</v>
          </cell>
        </row>
        <row r="767">
          <cell r="B767" t="str">
            <v>Peregrine Industrial</v>
          </cell>
        </row>
        <row r="768">
          <cell r="B768" t="str">
            <v>Perry Bartsch Jr Construction Company</v>
          </cell>
        </row>
        <row r="769">
          <cell r="B769" t="str">
            <v>Peterson &amp; Bence</v>
          </cell>
        </row>
        <row r="770">
          <cell r="B770" t="str">
            <v>Pewter Rose</v>
          </cell>
        </row>
        <row r="771">
          <cell r="B771" t="str">
            <v>Pfaff Molds - USA</v>
          </cell>
        </row>
        <row r="772">
          <cell r="B772" t="str">
            <v>Pfeiffer University</v>
          </cell>
        </row>
        <row r="773">
          <cell r="B773" t="str">
            <v>Philadelphia Lutheran Church</v>
          </cell>
        </row>
        <row r="774">
          <cell r="B774" t="str">
            <v>Philip Morris USA</v>
          </cell>
        </row>
        <row r="775">
          <cell r="B775" t="str">
            <v>Piedmont Door Automation</v>
          </cell>
        </row>
        <row r="776">
          <cell r="B776" t="str">
            <v>Piedmont Electrical Contractors, Inc.</v>
          </cell>
        </row>
        <row r="777">
          <cell r="B777" t="str">
            <v>Piedmont Industrial Equipment</v>
          </cell>
        </row>
        <row r="778">
          <cell r="B778" t="str">
            <v>Piedmont Sheet Metal</v>
          </cell>
        </row>
        <row r="779">
          <cell r="B779" t="str">
            <v>Pig-N-Out</v>
          </cell>
        </row>
        <row r="780">
          <cell r="B780" t="str">
            <v>Pilot Mountain Baptist Association</v>
          </cell>
        </row>
        <row r="781">
          <cell r="B781" t="str">
            <v>Pine Grove Baptist Church</v>
          </cell>
        </row>
        <row r="782">
          <cell r="B782" t="str">
            <v>Pinedale Christian Church</v>
          </cell>
        </row>
        <row r="783">
          <cell r="B783" t="str">
            <v>Pinnacle Electric</v>
          </cell>
        </row>
        <row r="784">
          <cell r="B784" t="str">
            <v>Pinnacle Facility Services, LLC</v>
          </cell>
        </row>
        <row r="785">
          <cell r="B785" t="str">
            <v>Pinnacle Films</v>
          </cell>
        </row>
        <row r="786">
          <cell r="B786" t="str">
            <v>PIP Printing</v>
          </cell>
        </row>
        <row r="787">
          <cell r="B787" t="str">
            <v>Pitney Bowes</v>
          </cell>
        </row>
        <row r="788">
          <cell r="B788" t="str">
            <v>Pixie Market #2</v>
          </cell>
        </row>
        <row r="789">
          <cell r="B789" t="str">
            <v>Pizza Hut</v>
          </cell>
        </row>
        <row r="790">
          <cell r="B790" t="str">
            <v>Plantation Estates</v>
          </cell>
        </row>
        <row r="791">
          <cell r="B791" t="str">
            <v>Player, Inc.</v>
          </cell>
        </row>
        <row r="792">
          <cell r="B792" t="str">
            <v>PMDC, Inc.</v>
          </cell>
        </row>
        <row r="793">
          <cell r="B793" t="str">
            <v>Polar Cold Storage</v>
          </cell>
        </row>
        <row r="794">
          <cell r="B794" t="str">
            <v>Polygram Manufacturing &amp; Dist</v>
          </cell>
        </row>
        <row r="795">
          <cell r="B795" t="str">
            <v>Port City Electric</v>
          </cell>
        </row>
        <row r="796">
          <cell r="B796" t="str">
            <v>Precision Door Service</v>
          </cell>
        </row>
        <row r="797">
          <cell r="B797" t="str">
            <v>Preferred Electric Company</v>
          </cell>
        </row>
        <row r="798">
          <cell r="B798" t="str">
            <v>Premium Electric</v>
          </cell>
        </row>
        <row r="799">
          <cell r="B799" t="str">
            <v>Presbyterian HC - Wesley Center</v>
          </cell>
        </row>
        <row r="800">
          <cell r="B800" t="str">
            <v>Presbyterian HC System</v>
          </cell>
        </row>
        <row r="801">
          <cell r="B801" t="str">
            <v>Presbyterian Healthcare - Downtown</v>
          </cell>
        </row>
        <row r="802">
          <cell r="B802" t="str">
            <v>Presbyterian Hospital North</v>
          </cell>
        </row>
        <row r="803">
          <cell r="B803" t="str">
            <v>Presbyterian Linen Service</v>
          </cell>
        </row>
        <row r="804">
          <cell r="B804" t="str">
            <v>Prestige Building Services</v>
          </cell>
        </row>
        <row r="805">
          <cell r="B805" t="str">
            <v>Prime Sirloin</v>
          </cell>
        </row>
        <row r="806">
          <cell r="B806" t="str">
            <v>Pro Image Apparel &amp; Embroidery, Inc.</v>
          </cell>
        </row>
        <row r="807">
          <cell r="B807" t="str">
            <v>Professional Industrial Contractors</v>
          </cell>
        </row>
        <row r="808">
          <cell r="B808" t="str">
            <v>Prototype, Inc.</v>
          </cell>
        </row>
        <row r="809">
          <cell r="B809" t="str">
            <v>Psychiatric Assn - Caromont</v>
          </cell>
        </row>
        <row r="810">
          <cell r="B810" t="str">
            <v>Pudding Ridge Golf Club</v>
          </cell>
        </row>
        <row r="811">
          <cell r="B811" t="str">
            <v>Pump Station Services</v>
          </cell>
        </row>
        <row r="812">
          <cell r="B812" t="str">
            <v>Putters</v>
          </cell>
        </row>
        <row r="813">
          <cell r="B813" t="str">
            <v>PWI Consulting Engineers</v>
          </cell>
        </row>
        <row r="814">
          <cell r="B814" t="str">
            <v>QST Inc</v>
          </cell>
        </row>
        <row r="815">
          <cell r="B815" t="str">
            <v>Qualex</v>
          </cell>
        </row>
        <row r="816">
          <cell r="B816" t="str">
            <v>Quality Inn - Winston Salem</v>
          </cell>
        </row>
        <row r="817">
          <cell r="B817" t="str">
            <v>Quality Inn Suites</v>
          </cell>
        </row>
        <row r="818">
          <cell r="B818" t="str">
            <v>Quality Linen Service</v>
          </cell>
        </row>
        <row r="819">
          <cell r="B819" t="str">
            <v>Quality Sprinkler</v>
          </cell>
        </row>
        <row r="820">
          <cell r="B820" t="str">
            <v>Quizno's @ Ivey's</v>
          </cell>
        </row>
        <row r="821">
          <cell r="B821" t="str">
            <v>R.J. Griffin &amp; Company</v>
          </cell>
        </row>
        <row r="822">
          <cell r="B822" t="str">
            <v>R.S. Barrett Electric</v>
          </cell>
        </row>
        <row r="823">
          <cell r="B823" t="str">
            <v>R.T. Dooley</v>
          </cell>
        </row>
        <row r="824">
          <cell r="B824" t="str">
            <v>Rack Room Shoes</v>
          </cell>
        </row>
        <row r="825">
          <cell r="B825" t="str">
            <v>Raimann USA</v>
          </cell>
        </row>
        <row r="826">
          <cell r="B826" t="str">
            <v>Raleigh Heating &amp; A/C</v>
          </cell>
        </row>
        <row r="827">
          <cell r="B827" t="str">
            <v>Randolph Mall</v>
          </cell>
        </row>
        <row r="828">
          <cell r="B828" t="str">
            <v>Realmark Corporation</v>
          </cell>
        </row>
        <row r="829">
          <cell r="B829" t="str">
            <v>Realty Place</v>
          </cell>
        </row>
        <row r="830">
          <cell r="B830" t="str">
            <v>Rebecca F. Thomas</v>
          </cell>
        </row>
        <row r="831">
          <cell r="B831" t="str">
            <v>Red River Associates LLC</v>
          </cell>
        </row>
        <row r="832">
          <cell r="B832" t="str">
            <v>Red Rocks Cafe</v>
          </cell>
        </row>
        <row r="833">
          <cell r="B833" t="str">
            <v>Regional Surgical Specialists</v>
          </cell>
        </row>
        <row r="834">
          <cell r="B834" t="str">
            <v>Regis Corporation</v>
          </cell>
        </row>
        <row r="835">
          <cell r="B835" t="str">
            <v>Rehabilitation Medicine Assn.</v>
          </cell>
        </row>
        <row r="836">
          <cell r="B836" t="str">
            <v>Relizon</v>
          </cell>
        </row>
        <row r="837">
          <cell r="B837" t="str">
            <v>Renaissance Hotel - Cleveland</v>
          </cell>
        </row>
        <row r="838">
          <cell r="B838" t="str">
            <v>Republic Electric</v>
          </cell>
        </row>
        <row r="839">
          <cell r="B839" t="str">
            <v>Residence Inn - Parsippany</v>
          </cell>
        </row>
        <row r="840">
          <cell r="B840" t="str">
            <v>Residence Inn by Marriott - Cary, NC</v>
          </cell>
        </row>
        <row r="841">
          <cell r="B841" t="str">
            <v>Residence Inn by Marriott - Morrisville NC</v>
          </cell>
        </row>
        <row r="842">
          <cell r="B842" t="str">
            <v>Revels Contracting Services, Inc.</v>
          </cell>
        </row>
        <row r="843">
          <cell r="B843" t="str">
            <v>Reynolda Presbyterian Church</v>
          </cell>
        </row>
        <row r="844">
          <cell r="B844" t="str">
            <v>Richard K. Hunter</v>
          </cell>
        </row>
        <row r="845">
          <cell r="B845" t="str">
            <v>Richmond Memorial Hospital</v>
          </cell>
        </row>
        <row r="846">
          <cell r="B846" t="str">
            <v>Rick Lambeth</v>
          </cell>
        </row>
        <row r="847">
          <cell r="B847" t="str">
            <v>Rick Wolters</v>
          </cell>
        </row>
        <row r="848">
          <cell r="B848" t="str">
            <v>Riddle Commercial Property</v>
          </cell>
        </row>
        <row r="849">
          <cell r="B849" t="str">
            <v>Riddle Commercial Property</v>
          </cell>
        </row>
        <row r="850">
          <cell r="B850" t="str">
            <v>Ripple Oil Company</v>
          </cell>
        </row>
        <row r="851">
          <cell r="B851" t="str">
            <v>RJ Reynolds Tobacco Company</v>
          </cell>
        </row>
        <row r="852">
          <cell r="B852" t="str">
            <v>Robert E. Chinn Jr., CPA</v>
          </cell>
        </row>
        <row r="853">
          <cell r="B853" t="str">
            <v>Robert H. Williams &amp; Company</v>
          </cell>
        </row>
        <row r="854">
          <cell r="B854" t="str">
            <v>Robert Jewell</v>
          </cell>
        </row>
        <row r="855">
          <cell r="B855" t="str">
            <v>Roberts PolyPro, Inc.</v>
          </cell>
        </row>
        <row r="856">
          <cell r="B856" t="str">
            <v>Rock General Contractors, Inc.</v>
          </cell>
        </row>
        <row r="857">
          <cell r="B857" t="str">
            <v>Rock Hill Dialysis Clinic</v>
          </cell>
        </row>
        <row r="858">
          <cell r="B858" t="str">
            <v>Rock Hill Industrial Piping &amp; Fabrication</v>
          </cell>
        </row>
        <row r="859">
          <cell r="B859" t="str">
            <v>Rock Hill School District</v>
          </cell>
        </row>
        <row r="860">
          <cell r="B860" t="str">
            <v>Rodgers Builders - Wilmington</v>
          </cell>
        </row>
        <row r="861">
          <cell r="B861" t="str">
            <v>Rodgers Builders, Inc.</v>
          </cell>
        </row>
        <row r="862">
          <cell r="B862" t="str">
            <v>Roman Catholic Diocese of Charlotte</v>
          </cell>
        </row>
        <row r="863">
          <cell r="B863" t="str">
            <v>Ronnie Nifong</v>
          </cell>
        </row>
        <row r="864">
          <cell r="B864" t="str">
            <v>Rose Tara Plantation Assisted Living</v>
          </cell>
        </row>
        <row r="865">
          <cell r="B865" t="str">
            <v>Rosedale Medical Park</v>
          </cell>
        </row>
        <row r="866">
          <cell r="B866" t="str">
            <v>Rowan Regional Medical Center</v>
          </cell>
        </row>
        <row r="867">
          <cell r="B867" t="str">
            <v>Royal Mechanical Services, Inc</v>
          </cell>
        </row>
        <row r="868">
          <cell r="B868" t="str">
            <v>Royster-Clark</v>
          </cell>
        </row>
        <row r="869">
          <cell r="B869" t="str">
            <v>Runnerless Knits</v>
          </cell>
        </row>
        <row r="870">
          <cell r="B870" t="str">
            <v>Russell Irrigation &amp; Lighting</v>
          </cell>
        </row>
        <row r="871">
          <cell r="B871" t="str">
            <v>Rutherfor Heating &amp; Air Conditioning, Inc.</v>
          </cell>
        </row>
        <row r="872">
          <cell r="B872" t="str">
            <v>Rutherford Hospital</v>
          </cell>
        </row>
        <row r="873">
          <cell r="B873" t="str">
            <v>S&amp;S Mechanical Co. of Statesville, Inc.</v>
          </cell>
        </row>
        <row r="874">
          <cell r="B874" t="str">
            <v>SAFT America</v>
          </cell>
        </row>
        <row r="875">
          <cell r="B875" t="str">
            <v>Sagebrush Steakhouse</v>
          </cell>
        </row>
        <row r="876">
          <cell r="B876" t="str">
            <v>Sakura Japanese Restaurant</v>
          </cell>
        </row>
        <row r="877">
          <cell r="B877" t="str">
            <v>Salem Electric Company</v>
          </cell>
        </row>
        <row r="878">
          <cell r="B878" t="str">
            <v>Salem Glen Country Club</v>
          </cell>
        </row>
        <row r="879">
          <cell r="B879" t="str">
            <v>Salem Tavern</v>
          </cell>
        </row>
        <row r="880">
          <cell r="B880" t="str">
            <v>Salvation Army</v>
          </cell>
        </row>
        <row r="881">
          <cell r="B881" t="str">
            <v>Sam Pan Chinese Restaurant</v>
          </cell>
        </row>
        <row r="882">
          <cell r="B882" t="str">
            <v>Sapiens America</v>
          </cell>
        </row>
        <row r="883">
          <cell r="B883" t="str">
            <v>Sara Lee Branded Apparel</v>
          </cell>
        </row>
        <row r="884">
          <cell r="B884" t="str">
            <v>Sara Lee Intimates &amp; Hosiery</v>
          </cell>
        </row>
        <row r="885">
          <cell r="B885" t="str">
            <v>Sardis Oaks Nursing Home</v>
          </cell>
        </row>
        <row r="886">
          <cell r="B886" t="str">
            <v>Sarku Japanese Restaurant</v>
          </cell>
        </row>
        <row r="887">
          <cell r="B887" t="str">
            <v>Savory Spoon</v>
          </cell>
        </row>
        <row r="888">
          <cell r="B888" t="str">
            <v>SBW Construction Inc.</v>
          </cell>
        </row>
        <row r="889">
          <cell r="B889" t="str">
            <v>SCANA</v>
          </cell>
        </row>
        <row r="890">
          <cell r="B890" t="str">
            <v>Schreiber Engineering</v>
          </cell>
        </row>
        <row r="891">
          <cell r="B891" t="str">
            <v>SCI Federal Credit Union</v>
          </cell>
        </row>
        <row r="892">
          <cell r="B892" t="str">
            <v>Scotland Memorial Hospital</v>
          </cell>
        </row>
        <row r="893">
          <cell r="B893" t="str">
            <v>Sears Store #2645</v>
          </cell>
        </row>
        <row r="894">
          <cell r="B894" t="str">
            <v>Second Baptist Church</v>
          </cell>
        </row>
        <row r="895">
          <cell r="B895" t="str">
            <v>SecureVision</v>
          </cell>
        </row>
        <row r="896">
          <cell r="B896" t="str">
            <v>Self Regional Healthcare</v>
          </cell>
        </row>
        <row r="897">
          <cell r="B897" t="str">
            <v>Sentry Bank &amp; Trust</v>
          </cell>
        </row>
        <row r="898">
          <cell r="B898" t="str">
            <v>Sentry Bank &amp; Trust</v>
          </cell>
        </row>
        <row r="899">
          <cell r="B899" t="str">
            <v>SFI Electronics Inc.</v>
          </cell>
        </row>
        <row r="900">
          <cell r="B900" t="str">
            <v>Shallowford Presbyterian Church</v>
          </cell>
        </row>
        <row r="901">
          <cell r="B901" t="str">
            <v>Sharpe Images</v>
          </cell>
        </row>
        <row r="902">
          <cell r="B902" t="str">
            <v>Sharpe Images</v>
          </cell>
        </row>
        <row r="903">
          <cell r="B903" t="str">
            <v>Shelby Sigmon</v>
          </cell>
        </row>
        <row r="904">
          <cell r="B904" t="str">
            <v>Shelby Yarn Company</v>
          </cell>
        </row>
        <row r="905">
          <cell r="B905" t="str">
            <v>Shelco, Inc.</v>
          </cell>
        </row>
        <row r="906">
          <cell r="B906" t="str">
            <v>Shelco, Inc.</v>
          </cell>
        </row>
        <row r="907">
          <cell r="B907" t="str">
            <v>Shelco, Inc.</v>
          </cell>
        </row>
        <row r="908">
          <cell r="B908" t="str">
            <v>Shelco, Inc.</v>
          </cell>
        </row>
        <row r="909">
          <cell r="B909" t="str">
            <v>Shelco, Inc.</v>
          </cell>
        </row>
        <row r="910">
          <cell r="B910" t="str">
            <v>Shenaut Construction Company</v>
          </cell>
        </row>
        <row r="911">
          <cell r="B911" t="str">
            <v>Shoe Show</v>
          </cell>
        </row>
        <row r="912">
          <cell r="B912" t="str">
            <v>Shurtape Technologies</v>
          </cell>
        </row>
        <row r="913">
          <cell r="B913" t="str">
            <v>Siemens Building Technologies, Inc.</v>
          </cell>
        </row>
        <row r="914">
          <cell r="B914" t="str">
            <v>Siemens Industrial Services</v>
          </cell>
        </row>
        <row r="915">
          <cell r="B915" t="str">
            <v>Simon Properties Group</v>
          </cell>
        </row>
        <row r="916">
          <cell r="B916" t="str">
            <v>Sisters Of Mercy of N. C.</v>
          </cell>
        </row>
        <row r="917">
          <cell r="B917" t="str">
            <v>Site Support Services</v>
          </cell>
        </row>
        <row r="918">
          <cell r="B918" t="str">
            <v>Skanska USA</v>
          </cell>
        </row>
        <row r="919">
          <cell r="B919" t="str">
            <v>Skidmore Builders</v>
          </cell>
        </row>
        <row r="920">
          <cell r="B920" t="str">
            <v>Sleep Inn &amp; Suites</v>
          </cell>
        </row>
        <row r="921">
          <cell r="B921" t="str">
            <v>Sleep Safe Security, Inc</v>
          </cell>
        </row>
        <row r="922">
          <cell r="B922" t="str">
            <v>Smith Debnam</v>
          </cell>
        </row>
        <row r="923">
          <cell r="B923" t="str">
            <v>Smith Grocery</v>
          </cell>
        </row>
        <row r="924">
          <cell r="B924" t="str">
            <v>Smith Grove Fire &amp; Rescue</v>
          </cell>
        </row>
        <row r="925">
          <cell r="B925" t="str">
            <v>Smith Refrigeration, Inc.</v>
          </cell>
        </row>
        <row r="926">
          <cell r="B926" t="str">
            <v>Smokey Mountain Contractors, Inc.</v>
          </cell>
        </row>
        <row r="927">
          <cell r="B927" t="str">
            <v>Smurfit-Stone Container Corporation</v>
          </cell>
        </row>
        <row r="928">
          <cell r="B928" t="str">
            <v>Soliant LLC</v>
          </cell>
        </row>
        <row r="929">
          <cell r="B929" t="str">
            <v>Solutions Dynamics</v>
          </cell>
        </row>
        <row r="930">
          <cell r="B930" t="str">
            <v>Somerset Fibers</v>
          </cell>
        </row>
        <row r="931">
          <cell r="B931" t="str">
            <v>Sonopress</v>
          </cell>
        </row>
        <row r="932">
          <cell r="B932" t="str">
            <v>Sounds Good Electronics</v>
          </cell>
        </row>
        <row r="933">
          <cell r="B933" t="str">
            <v>South by Southwest</v>
          </cell>
        </row>
        <row r="934">
          <cell r="B934" t="str">
            <v>South Fork Assisted Living</v>
          </cell>
        </row>
        <row r="935">
          <cell r="B935" t="str">
            <v>South Hampton Resort</v>
          </cell>
        </row>
        <row r="936">
          <cell r="B936" t="str">
            <v>South Stone Properties</v>
          </cell>
        </row>
        <row r="937">
          <cell r="B937" t="str">
            <v>Southeastern Adhesives Company</v>
          </cell>
        </row>
        <row r="938">
          <cell r="B938" t="str">
            <v>SouthEastern Community College</v>
          </cell>
        </row>
        <row r="939">
          <cell r="B939" t="str">
            <v>Southeastern Industrial Group</v>
          </cell>
        </row>
        <row r="940">
          <cell r="B940" t="str">
            <v>Southeastern Quality Services</v>
          </cell>
        </row>
        <row r="941">
          <cell r="B941" t="str">
            <v>Southern Ammunition Company</v>
          </cell>
        </row>
        <row r="942">
          <cell r="B942" t="str">
            <v>Southern Comfort of Charlotte</v>
          </cell>
        </row>
        <row r="943">
          <cell r="B943" t="str">
            <v>Southern Community Bank</v>
          </cell>
        </row>
        <row r="944">
          <cell r="B944" t="str">
            <v>Southern Company Energy Solutions, LLC</v>
          </cell>
        </row>
        <row r="945">
          <cell r="B945" t="str">
            <v>Southwestern Community College</v>
          </cell>
        </row>
        <row r="946">
          <cell r="B946" t="str">
            <v>Spartanburg Marriott at Renaissance Park</v>
          </cell>
        </row>
        <row r="947">
          <cell r="B947" t="str">
            <v>Special Event Services</v>
          </cell>
        </row>
        <row r="948">
          <cell r="B948" t="str">
            <v>Spectrofuge</v>
          </cell>
        </row>
        <row r="949">
          <cell r="B949" t="str">
            <v>Spectrum Properties</v>
          </cell>
        </row>
        <row r="950">
          <cell r="B950" t="str">
            <v>Spectrum Properties</v>
          </cell>
        </row>
        <row r="951">
          <cell r="B951" t="str">
            <v>Spectrum Properties</v>
          </cell>
        </row>
        <row r="952">
          <cell r="B952" t="str">
            <v>Spectrum Properties</v>
          </cell>
        </row>
        <row r="953">
          <cell r="B953" t="str">
            <v>Spectrum Properties- Parkview Bldg</v>
          </cell>
        </row>
        <row r="954">
          <cell r="B954" t="str">
            <v>Spratlin Electric Co.</v>
          </cell>
        </row>
        <row r="955">
          <cell r="B955" t="str">
            <v>Springhill Suites - Airport</v>
          </cell>
        </row>
        <row r="956">
          <cell r="B956" t="str">
            <v>Springhill Suites - Durham</v>
          </cell>
        </row>
        <row r="957">
          <cell r="B957" t="str">
            <v>Springwood Care</v>
          </cell>
        </row>
        <row r="958">
          <cell r="B958" t="str">
            <v>Sprint Yellow Pages</v>
          </cell>
        </row>
        <row r="959">
          <cell r="B959" t="str">
            <v>Stan Perritt</v>
          </cell>
        </row>
        <row r="960">
          <cell r="B960" t="str">
            <v>Stanly Regional Medical Center</v>
          </cell>
        </row>
        <row r="961">
          <cell r="B961" t="str">
            <v>Staples</v>
          </cell>
        </row>
        <row r="962">
          <cell r="B962" t="str">
            <v>Starr Electric  - Ind-Com Group</v>
          </cell>
        </row>
        <row r="963">
          <cell r="B963" t="str">
            <v>Stephen Pierce</v>
          </cell>
        </row>
        <row r="964">
          <cell r="B964" t="str">
            <v>Steve Sigmon</v>
          </cell>
        </row>
        <row r="965">
          <cell r="B965" t="str">
            <v>Stevens Restaurant</v>
          </cell>
        </row>
        <row r="966">
          <cell r="B966" t="str">
            <v>Stipp and Powell, Inc.</v>
          </cell>
        </row>
        <row r="967">
          <cell r="B967" t="str">
            <v>Stokes Construction Co</v>
          </cell>
        </row>
        <row r="968">
          <cell r="B968" t="str">
            <v>Stormont Nobles Investments, Inc</v>
          </cell>
        </row>
        <row r="969">
          <cell r="B969" t="str">
            <v>Structural Creations, Inc.</v>
          </cell>
        </row>
        <row r="970">
          <cell r="B970" t="str">
            <v>Structural Services, Inc</v>
          </cell>
        </row>
        <row r="971">
          <cell r="B971" t="str">
            <v>Subway</v>
          </cell>
        </row>
        <row r="972">
          <cell r="B972" t="str">
            <v>Subway - Conover</v>
          </cell>
        </row>
        <row r="973">
          <cell r="B973" t="str">
            <v>Sullivan Paint &amp; Body Shop</v>
          </cell>
        </row>
        <row r="974">
          <cell r="B974" t="str">
            <v>Sunnyside Ice &amp; Fuel Company</v>
          </cell>
        </row>
        <row r="975">
          <cell r="B975" t="str">
            <v>Superior Mechanical Systems</v>
          </cell>
        </row>
        <row r="976">
          <cell r="B976" t="str">
            <v>Superior Piping</v>
          </cell>
        </row>
        <row r="977">
          <cell r="B977" t="str">
            <v>SuperK Center Store #4955</v>
          </cell>
        </row>
        <row r="978">
          <cell r="B978" t="str">
            <v>Sykes Enterprises, Inc.</v>
          </cell>
        </row>
        <row r="979">
          <cell r="B979" t="str">
            <v>T.N. Ward</v>
          </cell>
        </row>
        <row r="980">
          <cell r="B980" t="str">
            <v>T.W. Garner Food Company</v>
          </cell>
        </row>
        <row r="981">
          <cell r="B981" t="str">
            <v>TAC Americas</v>
          </cell>
        </row>
        <row r="982">
          <cell r="B982" t="str">
            <v>Takata Restraint Systems, Inc</v>
          </cell>
        </row>
        <row r="983">
          <cell r="B983" t="str">
            <v>Taldous</v>
          </cell>
        </row>
        <row r="984">
          <cell r="B984" t="str">
            <v>Talon, Inc.</v>
          </cell>
        </row>
        <row r="985">
          <cell r="B985" t="str">
            <v>Tar Heel Electric Company</v>
          </cell>
        </row>
        <row r="986">
          <cell r="B986" t="str">
            <v>Targacept, Inc</v>
          </cell>
        </row>
        <row r="987">
          <cell r="B987" t="str">
            <v>Tarheel Q</v>
          </cell>
        </row>
        <row r="988">
          <cell r="B988" t="str">
            <v>Ted's Kick'n Chicken</v>
          </cell>
        </row>
        <row r="989">
          <cell r="B989" t="str">
            <v>Temple Beth El</v>
          </cell>
        </row>
        <row r="990">
          <cell r="B990" t="str">
            <v>Textron Turf Care &amp; Specialty Products</v>
          </cell>
        </row>
        <row r="991">
          <cell r="B991" t="str">
            <v>TexWipe</v>
          </cell>
        </row>
        <row r="992">
          <cell r="B992" t="str">
            <v>The Big Easy</v>
          </cell>
        </row>
        <row r="993">
          <cell r="B993" t="str">
            <v>The Charlotte Church</v>
          </cell>
        </row>
        <row r="994">
          <cell r="B994" t="str">
            <v>The Childrens Home Inc.</v>
          </cell>
        </row>
        <row r="995">
          <cell r="B995" t="str">
            <v>The Dennis Group, LLC</v>
          </cell>
        </row>
        <row r="996">
          <cell r="B996" t="str">
            <v>The Hartford Insurance Company</v>
          </cell>
        </row>
        <row r="997">
          <cell r="B997" t="str">
            <v>The Hot Spot</v>
          </cell>
        </row>
        <row r="998">
          <cell r="B998" t="str">
            <v>The Keith Corporation - Charlotte</v>
          </cell>
        </row>
        <row r="999">
          <cell r="B999" t="str">
            <v>The Keith Corporation - Durham</v>
          </cell>
        </row>
        <row r="1000">
          <cell r="B1000" t="str">
            <v>The Laurels of Salisbury</v>
          </cell>
        </row>
        <row r="1001">
          <cell r="B1001" t="str">
            <v>The Medicine Shoppe Pharmacy</v>
          </cell>
        </row>
        <row r="1002">
          <cell r="B1002" t="str">
            <v>The Pines at Davidson</v>
          </cell>
        </row>
        <row r="1003">
          <cell r="B1003" t="str">
            <v>The Southside Companies</v>
          </cell>
        </row>
        <row r="1004">
          <cell r="B1004" t="str">
            <v>The Style Center</v>
          </cell>
        </row>
        <row r="1005">
          <cell r="B1005" t="str">
            <v>The Trane Company</v>
          </cell>
        </row>
        <row r="1006">
          <cell r="B1006" t="str">
            <v>Thermal Resource Sales</v>
          </cell>
        </row>
        <row r="1007">
          <cell r="B1007" t="str">
            <v>Thermo Industries</v>
          </cell>
        </row>
        <row r="1008">
          <cell r="B1008" t="str">
            <v>Thomas Stanley Grading</v>
          </cell>
        </row>
        <row r="1009">
          <cell r="B1009" t="str">
            <v>Thompson Industrial Service</v>
          </cell>
        </row>
        <row r="1010">
          <cell r="B1010" t="str">
            <v>Tim Boyles</v>
          </cell>
        </row>
        <row r="1011">
          <cell r="B1011" t="str">
            <v>Tim Mattox</v>
          </cell>
        </row>
        <row r="1012">
          <cell r="B1012" t="str">
            <v>Tim Reynolds Construction</v>
          </cell>
        </row>
        <row r="1013">
          <cell r="B1013" t="str">
            <v>TME Investments</v>
          </cell>
        </row>
        <row r="1014">
          <cell r="B1014" t="str">
            <v>Tokyo Japanese Steak House</v>
          </cell>
        </row>
        <row r="1015">
          <cell r="B1015" t="str">
            <v>Tom Simmons</v>
          </cell>
        </row>
        <row r="1016">
          <cell r="B1016" t="str">
            <v>Trammel Crow - BOA - Mount Airy</v>
          </cell>
        </row>
        <row r="1017">
          <cell r="B1017" t="str">
            <v>Trammell Crow - BOA - Conway SC</v>
          </cell>
        </row>
        <row r="1018">
          <cell r="B1018" t="str">
            <v>Trammell Crow - BOA - Greensboro NC</v>
          </cell>
        </row>
        <row r="1019">
          <cell r="B1019" t="str">
            <v>Trammell Crow - BOA - Greensboro NC</v>
          </cell>
        </row>
        <row r="1020">
          <cell r="B1020" t="str">
            <v>Trammell Crow - BOA - High Point NC</v>
          </cell>
        </row>
        <row r="1021">
          <cell r="B1021" t="str">
            <v>Trammell Crow - BOA - Myrtle Beach SC</v>
          </cell>
        </row>
        <row r="1022">
          <cell r="B1022" t="str">
            <v>Trammell Crow - BOA - Myrtle Beach SC</v>
          </cell>
        </row>
        <row r="1023">
          <cell r="B1023" t="str">
            <v>Trammell Crow - BOA - Swansboro NC</v>
          </cell>
        </row>
        <row r="1024">
          <cell r="B1024" t="str">
            <v>Trammell Crow - BOA - Wallace NC</v>
          </cell>
        </row>
        <row r="1025">
          <cell r="B1025" t="str">
            <v>Trammell Crow - Charlotte</v>
          </cell>
        </row>
        <row r="1026">
          <cell r="B1026" t="str">
            <v>Trammell Crow Company - Charlotte</v>
          </cell>
        </row>
        <row r="1027">
          <cell r="B1027" t="str">
            <v>Trammell Crow, N.E., Inc.</v>
          </cell>
        </row>
        <row r="1028">
          <cell r="B1028" t="str">
            <v>Transaction Technologies Corp</v>
          </cell>
        </row>
        <row r="1029">
          <cell r="B1029" t="str">
            <v>Transylvania County Schools</v>
          </cell>
        </row>
        <row r="1030">
          <cell r="B1030" t="str">
            <v>Triad Semi Conductor</v>
          </cell>
        </row>
        <row r="1031">
          <cell r="B1031" t="str">
            <v>Triangle Contractors, Inc.</v>
          </cell>
        </row>
        <row r="1032">
          <cell r="B1032" t="str">
            <v>Tridium</v>
          </cell>
        </row>
        <row r="1033">
          <cell r="B1033" t="str">
            <v>Trifolium, Inc.</v>
          </cell>
        </row>
        <row r="1034">
          <cell r="B1034" t="str">
            <v>Trinity Partners</v>
          </cell>
        </row>
        <row r="1035">
          <cell r="B1035" t="str">
            <v>Triple Crown</v>
          </cell>
        </row>
        <row r="1036">
          <cell r="B1036" t="str">
            <v>Tri-State Laundry Equipment Company</v>
          </cell>
        </row>
        <row r="1037">
          <cell r="B1037" t="str">
            <v>Trizechahn Properties, Inc.</v>
          </cell>
        </row>
        <row r="1038">
          <cell r="B1038" t="str">
            <v>TTC, Inc.</v>
          </cell>
        </row>
        <row r="1039">
          <cell r="B1039" t="str">
            <v>Turner Construction - Concord NC</v>
          </cell>
        </row>
        <row r="1040">
          <cell r="B1040" t="str">
            <v>Turner Construction - Spartanburg SC</v>
          </cell>
        </row>
        <row r="1041">
          <cell r="B1041" t="str">
            <v>Twin City Diner</v>
          </cell>
        </row>
        <row r="1042">
          <cell r="B1042" t="str">
            <v>Twist</v>
          </cell>
        </row>
        <row r="1043">
          <cell r="B1043" t="str">
            <v>Tyco Electronics</v>
          </cell>
        </row>
        <row r="1044">
          <cell r="B1044" t="str">
            <v>Tyco Electronics</v>
          </cell>
        </row>
        <row r="1045">
          <cell r="B1045" t="str">
            <v>Tyner Construction</v>
          </cell>
        </row>
        <row r="1046">
          <cell r="B1046" t="str">
            <v>U.S. Land Investments, LLC</v>
          </cell>
        </row>
        <row r="1047">
          <cell r="B1047" t="str">
            <v>Uldine P. Cox</v>
          </cell>
        </row>
        <row r="1048">
          <cell r="B1048" t="str">
            <v>UNC - Wilmington</v>
          </cell>
        </row>
        <row r="1049">
          <cell r="B1049" t="str">
            <v>UNCC Charlotte</v>
          </cell>
        </row>
        <row r="1050">
          <cell r="B1050" t="str">
            <v>Union Grove Christian School</v>
          </cell>
        </row>
        <row r="1051">
          <cell r="B1051" t="str">
            <v>United Mechanical</v>
          </cell>
        </row>
        <row r="1052">
          <cell r="B1052" t="str">
            <v>United Supply Company</v>
          </cell>
        </row>
        <row r="1053">
          <cell r="B1053" t="str">
            <v>Universal Mfg. &amp; Logistics</v>
          </cell>
        </row>
        <row r="1054">
          <cell r="B1054" t="str">
            <v>University BP</v>
          </cell>
        </row>
        <row r="1055">
          <cell r="B1055" t="str">
            <v>University Hospital</v>
          </cell>
        </row>
        <row r="1056">
          <cell r="B1056" t="str">
            <v>US Airways</v>
          </cell>
        </row>
        <row r="1057">
          <cell r="B1057" t="str">
            <v>USPS</v>
          </cell>
        </row>
        <row r="1058">
          <cell r="B1058" t="str">
            <v>VA Medical Center</v>
          </cell>
        </row>
        <row r="1059">
          <cell r="B1059" t="str">
            <v>Value Lodge Merchandise Mart</v>
          </cell>
        </row>
        <row r="1060">
          <cell r="B1060" t="str">
            <v>Vanity Fair Headquarters</v>
          </cell>
        </row>
        <row r="1061">
          <cell r="B1061" t="str">
            <v>Vectron International</v>
          </cell>
        </row>
        <row r="1062">
          <cell r="B1062" t="str">
            <v>Vernon Packing</v>
          </cell>
        </row>
        <row r="1063">
          <cell r="B1063" t="str">
            <v>Victory Christian Center</v>
          </cell>
        </row>
        <row r="1064">
          <cell r="B1064" t="str">
            <v>Victory Manufacturing</v>
          </cell>
        </row>
        <row r="1065">
          <cell r="B1065" t="str">
            <v>Vilanto Menswear</v>
          </cell>
        </row>
        <row r="1066">
          <cell r="B1066" t="str">
            <v>Virtual Image Technology</v>
          </cell>
        </row>
        <row r="1067">
          <cell r="B1067" t="str">
            <v>Voltex</v>
          </cell>
        </row>
        <row r="1068">
          <cell r="B1068" t="str">
            <v>Volvo Commercial Finance</v>
          </cell>
        </row>
        <row r="1069">
          <cell r="B1069" t="str">
            <v>Vulcan Fire Systems, Inc</v>
          </cell>
        </row>
        <row r="1070">
          <cell r="B1070" t="str">
            <v>W.E. Bolton</v>
          </cell>
        </row>
        <row r="1071">
          <cell r="B1071" t="str">
            <v>W.R. Kisiah Plumbing</v>
          </cell>
        </row>
        <row r="1072">
          <cell r="B1072" t="str">
            <v>W.R. Vernon Produce</v>
          </cell>
        </row>
        <row r="1073">
          <cell r="B1073" t="str">
            <v>W.R. Vernon Produce</v>
          </cell>
        </row>
        <row r="1074">
          <cell r="B1074" t="str">
            <v>Waggoner Manufacturing Company</v>
          </cell>
        </row>
        <row r="1075">
          <cell r="B1075" t="str">
            <v>Wake County (GSA)</v>
          </cell>
        </row>
        <row r="1076">
          <cell r="B1076" t="str">
            <v>Wake Forest Univ Health Science</v>
          </cell>
        </row>
        <row r="1077">
          <cell r="B1077" t="str">
            <v>Wake Forest University</v>
          </cell>
        </row>
        <row r="1078">
          <cell r="B1078" t="str">
            <v>Waldo's Wings</v>
          </cell>
        </row>
        <row r="1079">
          <cell r="B1079" t="str">
            <v>Walter B. Davis Company, Inc</v>
          </cell>
        </row>
        <row r="1080">
          <cell r="B1080" t="str">
            <v>Washington Gas Energy Systems</v>
          </cell>
        </row>
        <row r="1081">
          <cell r="B1081" t="str">
            <v>Watson Electrical Construction Company</v>
          </cell>
        </row>
        <row r="1082">
          <cell r="B1082" t="str">
            <v>WayPoint Systems, Inc.</v>
          </cell>
        </row>
        <row r="1083">
          <cell r="B1083" t="str">
            <v>WB Moore Company of Charlotte</v>
          </cell>
        </row>
        <row r="1084">
          <cell r="B1084" t="str">
            <v>Webster Dist Co., Inc.</v>
          </cell>
        </row>
        <row r="1085">
          <cell r="B1085" t="str">
            <v>Wells Fargo Home Mortgage</v>
          </cell>
        </row>
        <row r="1086">
          <cell r="B1086" t="str">
            <v>Wendelta Inc.</v>
          </cell>
        </row>
        <row r="1087">
          <cell r="B1087" t="str">
            <v>Wendy's #540</v>
          </cell>
        </row>
        <row r="1088">
          <cell r="B1088" t="str">
            <v>Wes Patton</v>
          </cell>
        </row>
        <row r="1089">
          <cell r="B1089" t="str">
            <v>West Port Corporation</v>
          </cell>
        </row>
        <row r="1090">
          <cell r="B1090" t="str">
            <v>West Third Street Management</v>
          </cell>
        </row>
        <row r="1091">
          <cell r="B1091" t="str">
            <v>Western Forge</v>
          </cell>
        </row>
        <row r="1092">
          <cell r="B1092" t="str">
            <v>Western Piedmont Community College</v>
          </cell>
        </row>
        <row r="1093">
          <cell r="B1093" t="str">
            <v>Western Regional Maintenance</v>
          </cell>
        </row>
        <row r="1094">
          <cell r="B1094" t="str">
            <v>White Lodging Services</v>
          </cell>
        </row>
        <row r="1095">
          <cell r="B1095" t="str">
            <v>White Oak Manor</v>
          </cell>
        </row>
        <row r="1096">
          <cell r="B1096" t="str">
            <v>Wilco Hess LLC</v>
          </cell>
        </row>
        <row r="1097">
          <cell r="B1097" t="str">
            <v>Wilkes Country Courthouse</v>
          </cell>
        </row>
        <row r="1098">
          <cell r="B1098" t="str">
            <v>Wilkes County Courts</v>
          </cell>
        </row>
        <row r="1099">
          <cell r="B1099" t="str">
            <v>Wilkie Construction</v>
          </cell>
        </row>
        <row r="1100">
          <cell r="B1100" t="str">
            <v>Willamette Industries, Inc.</v>
          </cell>
        </row>
        <row r="1101">
          <cell r="B1101" t="str">
            <v>William J. McLeod</v>
          </cell>
        </row>
        <row r="1102">
          <cell r="B1102" t="str">
            <v>Wilmington Academy</v>
          </cell>
        </row>
        <row r="1103">
          <cell r="B1103" t="str">
            <v>Wilsonart International, Inc.</v>
          </cell>
        </row>
        <row r="1104">
          <cell r="B1104" t="str">
            <v>Winston Hotels Inc.</v>
          </cell>
        </row>
        <row r="1105">
          <cell r="B1105" t="str">
            <v>Winston Salem Engraving</v>
          </cell>
        </row>
        <row r="1106">
          <cell r="B1106" t="str">
            <v>Wix</v>
          </cell>
        </row>
        <row r="1107">
          <cell r="B1107" t="str">
            <v>Wood Associates, LLC</v>
          </cell>
        </row>
        <row r="1108">
          <cell r="B1108" t="str">
            <v>WRAZ-TV</v>
          </cell>
        </row>
        <row r="1109">
          <cell r="B1109" t="str">
            <v>WT Nichols</v>
          </cell>
        </row>
        <row r="1110">
          <cell r="B1110" t="str">
            <v>Yadkin Valley Telecom</v>
          </cell>
        </row>
        <row r="1111">
          <cell r="B1111" t="str">
            <v>YMCA of Western North Carolina</v>
          </cell>
        </row>
        <row r="1112">
          <cell r="B1112" t="str">
            <v>Yonkers Industries</v>
          </cell>
        </row>
        <row r="1113">
          <cell r="B1113" t="str">
            <v>York County Government</v>
          </cell>
        </row>
        <row r="1114">
          <cell r="B1114" t="str">
            <v>York School District One</v>
          </cell>
        </row>
        <row r="1115">
          <cell r="B1115" t="str">
            <v>York School District One</v>
          </cell>
        </row>
        <row r="1116">
          <cell r="B1116" t="str">
            <v>YWCA - Central Carolinas</v>
          </cell>
        </row>
      </sheetData>
      <sheetData sheetId="2">
        <row r="4">
          <cell r="B4" t="str">
            <v>Employee Name</v>
          </cell>
        </row>
      </sheetData>
      <sheetData sheetId="3"/>
      <sheetData sheetId="4">
        <row r="1">
          <cell r="A1" t="str">
            <v>Column1</v>
          </cell>
        </row>
      </sheetData>
      <sheetData sheetId="5">
        <row r="1">
          <cell r="A1" t="str">
            <v>Department</v>
          </cell>
          <cell r="C1" t="str">
            <v>Billing Frequency</v>
          </cell>
          <cell r="E1" t="str">
            <v>Salespersons</v>
          </cell>
          <cell r="O1" t="str">
            <v>Job Types</v>
          </cell>
        </row>
        <row r="3">
          <cell r="C3" t="str">
            <v>Annually</v>
          </cell>
          <cell r="E3" t="str">
            <v>Tim Boyles</v>
          </cell>
          <cell r="O3" t="str">
            <v>Cost Plus</v>
          </cell>
        </row>
        <row r="4">
          <cell r="C4" t="str">
            <v>Bi-Annual</v>
          </cell>
          <cell r="E4" t="str">
            <v>Jeff Brotherton</v>
          </cell>
          <cell r="O4" t="str">
            <v>Cost Plus NTE</v>
          </cell>
        </row>
        <row r="5">
          <cell r="C5" t="str">
            <v>Bi-Monthly</v>
          </cell>
          <cell r="E5" t="str">
            <v>Mike Carter</v>
          </cell>
          <cell r="O5" t="str">
            <v>Fixed Amount</v>
          </cell>
        </row>
        <row r="6">
          <cell r="C6" t="str">
            <v>Monthly</v>
          </cell>
          <cell r="E6" t="str">
            <v>Tim Clark</v>
          </cell>
          <cell r="O6" t="str">
            <v>Time &amp; Material</v>
          </cell>
        </row>
        <row r="7">
          <cell r="C7" t="str">
            <v>Quarterly</v>
          </cell>
          <cell r="E7" t="str">
            <v>Larry Copeland</v>
          </cell>
        </row>
        <row r="8">
          <cell r="E8" t="str">
            <v>Chad Davis</v>
          </cell>
        </row>
        <row r="9">
          <cell r="E9" t="str">
            <v>John Drane</v>
          </cell>
        </row>
        <row r="10">
          <cell r="E10" t="str">
            <v>Chad East</v>
          </cell>
        </row>
        <row r="11">
          <cell r="E11" t="str">
            <v>Hunter Edwards</v>
          </cell>
        </row>
        <row r="12">
          <cell r="E12" t="str">
            <v>Von Everhart</v>
          </cell>
        </row>
        <row r="13">
          <cell r="E13" t="str">
            <v>Michael Fogleman</v>
          </cell>
        </row>
        <row r="14">
          <cell r="E14" t="str">
            <v>John Francis</v>
          </cell>
        </row>
        <row r="15">
          <cell r="E15" t="str">
            <v>Rick Lambeth</v>
          </cell>
        </row>
        <row r="16">
          <cell r="E16" t="str">
            <v>Steve McDonald</v>
          </cell>
        </row>
        <row r="17">
          <cell r="E17" t="str">
            <v>Russell Prather</v>
          </cell>
        </row>
        <row r="18">
          <cell r="E18" t="str">
            <v>Ryan Puckett</v>
          </cell>
        </row>
        <row r="19">
          <cell r="E19" t="str">
            <v>Buddy Russell</v>
          </cell>
        </row>
        <row r="20">
          <cell r="E20" t="str">
            <v>David Slusher</v>
          </cell>
        </row>
        <row r="21">
          <cell r="E21" t="str">
            <v>Archie Small</v>
          </cell>
        </row>
      </sheetData>
      <sheetData sheetId="6">
        <row r="1">
          <cell r="A1" t="str">
            <v>Items</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A1">
            <v>0</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chanical Coordination Sheet"/>
      <sheetName val="Estimate (2)"/>
      <sheetName val="AFM's"/>
      <sheetName val="Estimate"/>
      <sheetName val="Phase 1"/>
      <sheetName val="Phase 2"/>
      <sheetName val="Phase 3"/>
      <sheetName val="Phase 4"/>
      <sheetName val="Cooling Tower Valves"/>
      <sheetName val="Chiller (Part of Phase 1)"/>
      <sheetName val="Job Setup Form"/>
      <sheetName val="Valve Schedule"/>
      <sheetName val="Sylk Device Tool"/>
      <sheetName val="PUB6438S #1"/>
      <sheetName val="SIO6024 1.1"/>
      <sheetName val="PUB6438S #2"/>
      <sheetName val="SIO12000 #2.1"/>
      <sheetName val="PUB4024S #3"/>
      <sheetName val="Parts List"/>
      <sheetName val="option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B1" t="str">
            <v>Item</v>
          </cell>
          <cell r="C1" t="str">
            <v xml:space="preserve">Option </v>
          </cell>
          <cell r="D1" t="str">
            <v>Supplier</v>
          </cell>
          <cell r="E1" t="str">
            <v>Part #</v>
          </cell>
          <cell r="F1" t="str">
            <v>Price x Multiplier</v>
          </cell>
        </row>
        <row r="2">
          <cell r="A2" t="str">
            <v>Air Flow MonitorEbtron Under 8K CFM</v>
          </cell>
          <cell r="B2" t="str">
            <v>Air Flow Monitor</v>
          </cell>
          <cell r="C2" t="str">
            <v>Ebtron Under 8K CFM</v>
          </cell>
          <cell r="D2" t="str">
            <v>Mike Moore Sales</v>
          </cell>
          <cell r="E2" t="str">
            <v>Ebtron Gold Series</v>
          </cell>
          <cell r="F2">
            <v>1800</v>
          </cell>
        </row>
        <row r="3">
          <cell r="A3" t="str">
            <v>Air Flow MonitorEbtron 8K to 20K CFM</v>
          </cell>
          <cell r="B3" t="str">
            <v>Air Flow Monitor</v>
          </cell>
          <cell r="C3" t="str">
            <v>Ebtron 8K to 20K CFM</v>
          </cell>
          <cell r="D3" t="str">
            <v>Mike Moore Sales</v>
          </cell>
          <cell r="E3" t="str">
            <v>Ebtron Gold Series</v>
          </cell>
          <cell r="F3">
            <v>2200</v>
          </cell>
        </row>
        <row r="4">
          <cell r="A4" t="str">
            <v>Air Flow MonitorEbtron Over 20K CFM</v>
          </cell>
          <cell r="B4" t="str">
            <v>Air Flow Monitor</v>
          </cell>
          <cell r="C4" t="str">
            <v>Ebtron Over 20K CFM</v>
          </cell>
          <cell r="D4" t="str">
            <v>Mike Moore Sales</v>
          </cell>
          <cell r="E4" t="str">
            <v>Ebtron Gold Series</v>
          </cell>
          <cell r="F4">
            <v>2500</v>
          </cell>
        </row>
        <row r="5">
          <cell r="A5" t="str">
            <v>Air Flow MonitorEbtron Fan Array for 2 or 4 Fans</v>
          </cell>
          <cell r="B5" t="str">
            <v>Air Flow Monitor</v>
          </cell>
          <cell r="C5" t="str">
            <v>Ebtron Fan Array for 2 or 4 Fans</v>
          </cell>
          <cell r="D5" t="str">
            <v>Mike Moore Sales</v>
          </cell>
          <cell r="E5" t="str">
            <v>GTC108-F/A4</v>
          </cell>
          <cell r="F5">
            <v>1561</v>
          </cell>
        </row>
        <row r="6">
          <cell r="A6" t="str">
            <v>Air Flow MonitorEbtron Fan Array for 3 or 6 Fans</v>
          </cell>
          <cell r="B6" t="str">
            <v>Air Flow Monitor</v>
          </cell>
          <cell r="C6" t="str">
            <v>Ebtron Fan Array for 3 or 6 Fans</v>
          </cell>
          <cell r="D6" t="str">
            <v>Mike Moore Sales</v>
          </cell>
          <cell r="E6" t="str">
            <v>GTC108-F/A6</v>
          </cell>
          <cell r="F6">
            <v>2000</v>
          </cell>
        </row>
        <row r="7">
          <cell r="A7" t="str">
            <v>Air Flow MonitorEbtron Fan Array for 4 or 8 Fans</v>
          </cell>
          <cell r="B7" t="str">
            <v>Air Flow Monitor</v>
          </cell>
          <cell r="C7" t="str">
            <v>Ebtron Fan Array for 4 or 8 Fans</v>
          </cell>
          <cell r="D7" t="str">
            <v>Mike Moore Sales</v>
          </cell>
          <cell r="E7" t="str">
            <v>GTC108-F/A8</v>
          </cell>
          <cell r="F7">
            <v>2437</v>
          </cell>
        </row>
        <row r="8">
          <cell r="A8" t="str">
            <v>Air Flow MonitorVoluflo OA Diff Press Low Flow Monitor</v>
          </cell>
          <cell r="B8" t="str">
            <v>Air Flow Monitor</v>
          </cell>
          <cell r="C8" t="str">
            <v>Voluflo OA Diff Press Low Flow Monitor</v>
          </cell>
          <cell r="D8" t="str">
            <v xml:space="preserve">TRS </v>
          </cell>
          <cell r="E8"/>
          <cell r="F8">
            <v>2100</v>
          </cell>
        </row>
        <row r="9">
          <cell r="A9" t="str">
            <v>Air Flow MonitorElectraflo SD OA Monitor - Small Duct</v>
          </cell>
          <cell r="B9" t="str">
            <v>Air Flow Monitor</v>
          </cell>
          <cell r="C9" t="str">
            <v>Electraflo SD OA Monitor - Small Duct</v>
          </cell>
          <cell r="D9" t="str">
            <v xml:space="preserve">TRS </v>
          </cell>
          <cell r="E9"/>
          <cell r="F9">
            <v>375</v>
          </cell>
        </row>
        <row r="10">
          <cell r="A10" t="str">
            <v>Air Flow MonitorRetrofit Flow Ring for VAV Boxes</v>
          </cell>
          <cell r="B10" t="str">
            <v>Air Flow Monitor</v>
          </cell>
          <cell r="C10" t="str">
            <v>Retrofit Flow Ring for VAV Boxes</v>
          </cell>
          <cell r="D10" t="str">
            <v>Nailor</v>
          </cell>
          <cell r="E10" t="str">
            <v>36FMI</v>
          </cell>
          <cell r="F10">
            <v>45</v>
          </cell>
        </row>
        <row r="11">
          <cell r="A11" t="str">
            <v>Alarm Indication PanelFlush Mtd</v>
          </cell>
          <cell r="B11" t="str">
            <v>Alarm Indication Panel</v>
          </cell>
          <cell r="C11" t="str">
            <v>Flush Mtd</v>
          </cell>
          <cell r="D11" t="str">
            <v>Kele</v>
          </cell>
          <cell r="E11" t="str">
            <v>RAD-1</v>
          </cell>
          <cell r="F11">
            <v>136.88</v>
          </cell>
        </row>
        <row r="12">
          <cell r="A12" t="str">
            <v>Alarm Indication PanelSurface Mtd</v>
          </cell>
          <cell r="B12" t="str">
            <v>Alarm Indication Panel</v>
          </cell>
          <cell r="C12" t="str">
            <v>Surface Mtd</v>
          </cell>
          <cell r="D12" t="str">
            <v>Kele</v>
          </cell>
          <cell r="E12" t="str">
            <v>AIS-24A</v>
          </cell>
          <cell r="F12">
            <v>105</v>
          </cell>
        </row>
        <row r="13">
          <cell r="A13" t="str">
            <v>BacNet Card</v>
          </cell>
          <cell r="B13" t="str">
            <v>BacNet Card</v>
          </cell>
          <cell r="C13"/>
          <cell r="D13" t="str">
            <v>Honeywell</v>
          </cell>
          <cell r="E13" t="str">
            <v>DR-MSTP-AX</v>
          </cell>
          <cell r="F13">
            <v>402.5</v>
          </cell>
        </row>
        <row r="14">
          <cell r="A14" t="str">
            <v>Modbus Card</v>
          </cell>
          <cell r="B14" t="str">
            <v>Modbus Card</v>
          </cell>
          <cell r="C14"/>
          <cell r="D14" t="str">
            <v>Honeywell</v>
          </cell>
          <cell r="E14" t="str">
            <v>N/A</v>
          </cell>
          <cell r="F14">
            <v>359</v>
          </cell>
        </row>
        <row r="15">
          <cell r="A15" t="str">
            <v>BTU Meter</v>
          </cell>
          <cell r="B15" t="str">
            <v>BTU Meter</v>
          </cell>
          <cell r="C15"/>
          <cell r="D15" t="str">
            <v>Onicon</v>
          </cell>
          <cell r="E15" t="str">
            <v>System 10 + F3500 Flow Meter</v>
          </cell>
          <cell r="F15">
            <v>4300</v>
          </cell>
        </row>
        <row r="16">
          <cell r="A16" t="str">
            <v>Comm Card</v>
          </cell>
          <cell r="B16" t="str">
            <v>Comm Card</v>
          </cell>
          <cell r="C16"/>
          <cell r="D16"/>
          <cell r="E16" t="str">
            <v>N/A</v>
          </cell>
          <cell r="F16">
            <v>243</v>
          </cell>
        </row>
        <row r="17">
          <cell r="A17" t="str">
            <v>ComputerLaptop</v>
          </cell>
          <cell r="B17" t="str">
            <v>Computer</v>
          </cell>
          <cell r="C17" t="str">
            <v>Laptop</v>
          </cell>
          <cell r="D17"/>
          <cell r="E17" t="str">
            <v>N/A</v>
          </cell>
          <cell r="F17">
            <v>1200</v>
          </cell>
        </row>
        <row r="18">
          <cell r="A18" t="str">
            <v>ComputerDesktop</v>
          </cell>
          <cell r="B18" t="str">
            <v>Computer</v>
          </cell>
          <cell r="C18" t="str">
            <v>Desktop</v>
          </cell>
          <cell r="D18"/>
          <cell r="E18" t="str">
            <v>N/A</v>
          </cell>
          <cell r="F18">
            <v>2200</v>
          </cell>
        </row>
        <row r="19">
          <cell r="A19" t="str">
            <v>ComputerServer</v>
          </cell>
          <cell r="B19" t="str">
            <v>Computer</v>
          </cell>
          <cell r="C19" t="str">
            <v>Server</v>
          </cell>
          <cell r="D19"/>
          <cell r="E19" t="str">
            <v>N/A</v>
          </cell>
          <cell r="F19">
            <v>3500</v>
          </cell>
        </row>
        <row r="20">
          <cell r="A20" t="str">
            <v>ComputerBACNet/IP Router</v>
          </cell>
          <cell r="B20" t="str">
            <v>Computer</v>
          </cell>
          <cell r="C20" t="str">
            <v>BACNet/IP Router</v>
          </cell>
          <cell r="D20" t="str">
            <v>Kele</v>
          </cell>
          <cell r="E20" t="str">
            <v>BASRT-B</v>
          </cell>
          <cell r="F20">
            <v>423.25</v>
          </cell>
        </row>
        <row r="21">
          <cell r="A21" t="str">
            <v>Communicating Room Thermostat2H/2C, 2BIs, OAT, Econ- BACnet</v>
          </cell>
          <cell r="B21" t="str">
            <v>Communicating Room Thermostat</v>
          </cell>
          <cell r="C21" t="str">
            <v>2H/2C, 2BIs, OAT, Econ- BACnet</v>
          </cell>
          <cell r="D21" t="str">
            <v>Broudy</v>
          </cell>
          <cell r="E21" t="str">
            <v>TEC3630-14-000</v>
          </cell>
          <cell r="F21">
            <v>276.64999999999998</v>
          </cell>
        </row>
        <row r="22">
          <cell r="A22" t="str">
            <v>Communicating Room Thermostat2H/2C, Occ. Sensor, 2BIs, OAT, Econ- BACnet</v>
          </cell>
          <cell r="B22" t="str">
            <v>Communicating Room Thermostat</v>
          </cell>
          <cell r="C22" t="str">
            <v>2H/2C, Occ. Sensor, 2BIs, OAT, Econ- BACnet</v>
          </cell>
          <cell r="D22" t="str">
            <v>Broudy</v>
          </cell>
          <cell r="E22" t="str">
            <v>TEC3631-14-000</v>
          </cell>
          <cell r="F22">
            <v>380.55</v>
          </cell>
        </row>
        <row r="23">
          <cell r="A23" t="str">
            <v>Communicating Room ThermostatFCU/VAV on/off floating Dehumid- BACnet</v>
          </cell>
          <cell r="B23" t="str">
            <v>Communicating Room Thermostat</v>
          </cell>
          <cell r="C23" t="str">
            <v>FCU/VAV on/off floating Dehumid- BACnet</v>
          </cell>
          <cell r="D23" t="str">
            <v>Broudy</v>
          </cell>
          <cell r="E23" t="str">
            <v>TEC3612-14-000</v>
          </cell>
          <cell r="F23">
            <v>283.11</v>
          </cell>
        </row>
        <row r="24">
          <cell r="A24" t="str">
            <v>Communicating Room ThermostatFCU/VAV 0-10VDC Dehumid- BACnet</v>
          </cell>
          <cell r="B24" t="str">
            <v>Communicating Room Thermostat</v>
          </cell>
          <cell r="C24" t="str">
            <v>FCU/VAV 0-10VDC Dehumid- BACnet</v>
          </cell>
          <cell r="D24" t="str">
            <v>Broudy</v>
          </cell>
          <cell r="E24" t="str">
            <v>TEC3622-16-000</v>
          </cell>
          <cell r="F24">
            <v>320.60000000000002</v>
          </cell>
        </row>
        <row r="25">
          <cell r="A25" t="str">
            <v>Communicating Room Thermostat2H/2C, 2BIs, OAT, Econ- Wireless</v>
          </cell>
          <cell r="B25" t="str">
            <v>Communicating Room Thermostat</v>
          </cell>
          <cell r="C25" t="str">
            <v>2H/2C, 2BIs, OAT, Econ- Wireless</v>
          </cell>
          <cell r="D25" t="str">
            <v>Broudy</v>
          </cell>
          <cell r="E25" t="str">
            <v>TEC3030-14-000</v>
          </cell>
          <cell r="F25">
            <v>290.48</v>
          </cell>
        </row>
        <row r="26">
          <cell r="A26" t="str">
            <v>Current SwAnalog - Current</v>
          </cell>
          <cell r="B26" t="str">
            <v>Current Sw</v>
          </cell>
          <cell r="C26" t="str">
            <v>Analog - Current</v>
          </cell>
          <cell r="D26" t="str">
            <v>Veris</v>
          </cell>
          <cell r="E26" t="str">
            <v>H921</v>
          </cell>
          <cell r="F26">
            <v>32</v>
          </cell>
        </row>
        <row r="27">
          <cell r="A27" t="str">
            <v>Current SwDigital Status Switch</v>
          </cell>
          <cell r="B27" t="str">
            <v>Current Sw</v>
          </cell>
          <cell r="C27" t="str">
            <v>Digital Status Switch</v>
          </cell>
          <cell r="D27" t="str">
            <v>Veris</v>
          </cell>
          <cell r="E27" t="str">
            <v>H600</v>
          </cell>
          <cell r="F27">
            <v>15.68</v>
          </cell>
        </row>
        <row r="28">
          <cell r="A28" t="str">
            <v>Current SwDigital for VFD Status</v>
          </cell>
          <cell r="B28" t="str">
            <v>Current Sw</v>
          </cell>
          <cell r="C28" t="str">
            <v>Digital for VFD Status</v>
          </cell>
          <cell r="D28" t="str">
            <v>Veris</v>
          </cell>
          <cell r="E28" t="str">
            <v>H904</v>
          </cell>
          <cell r="F28">
            <v>43.08</v>
          </cell>
        </row>
        <row r="29">
          <cell r="A29" t="str">
            <v>CO and NO2 SensorCombo CO/NO2 Sensor - UL Listed BACNet</v>
          </cell>
          <cell r="B29" t="str">
            <v>CO and NO2 Sensor</v>
          </cell>
          <cell r="C29" t="str">
            <v>Combo CO/NO2 Sensor - UL Listed BACNet</v>
          </cell>
          <cell r="D29" t="str">
            <v>Veris</v>
          </cell>
          <cell r="E29" t="str">
            <v>GWNPXX + AG04</v>
          </cell>
          <cell r="F29">
            <v>317.77</v>
          </cell>
        </row>
        <row r="30">
          <cell r="A30" t="str">
            <v>CO and NO2 SensorCO Sensor - Non UL Listed</v>
          </cell>
          <cell r="B30" t="str">
            <v>CO and NO2 Sensor</v>
          </cell>
          <cell r="C30" t="str">
            <v>CO Sensor - Non UL Listed</v>
          </cell>
          <cell r="D30" t="str">
            <v>Kele</v>
          </cell>
          <cell r="E30" t="str">
            <v>CMD5B1100</v>
          </cell>
          <cell r="F30">
            <v>215.46</v>
          </cell>
        </row>
        <row r="31">
          <cell r="A31" t="str">
            <v>CO and NO2 SensorCO Sensor - UL Listed</v>
          </cell>
          <cell r="B31" t="str">
            <v>CO and NO2 Sensor</v>
          </cell>
          <cell r="C31" t="str">
            <v>CO Sensor - UL Listed</v>
          </cell>
          <cell r="D31" t="str">
            <v>ICD</v>
          </cell>
          <cell r="E31" t="str">
            <v>E3SA + E3SCO</v>
          </cell>
          <cell r="F31">
            <v>385.59999999999997</v>
          </cell>
        </row>
        <row r="32">
          <cell r="A32" t="str">
            <v>CO and NO2 SensorNO2 Sensor - Non UL Listed</v>
          </cell>
          <cell r="B32" t="str">
            <v>CO and NO2 Sensor</v>
          </cell>
          <cell r="C32" t="str">
            <v>NO2 Sensor - Non UL Listed</v>
          </cell>
          <cell r="D32" t="str">
            <v>Kele</v>
          </cell>
          <cell r="E32" t="str">
            <v>NDD5B1100</v>
          </cell>
          <cell r="F32">
            <v>627.05999999999995</v>
          </cell>
        </row>
        <row r="33">
          <cell r="A33" t="str">
            <v>CO and NO2 SensorNO2 Sensor - UL Listed</v>
          </cell>
          <cell r="B33" t="str">
            <v>CO and NO2 Sensor</v>
          </cell>
          <cell r="C33" t="str">
            <v>NO2 Sensor - UL Listed</v>
          </cell>
          <cell r="D33" t="str">
            <v>ICD</v>
          </cell>
          <cell r="E33" t="str">
            <v>E3SA + E3NO2</v>
          </cell>
          <cell r="F33">
            <v>470.4</v>
          </cell>
        </row>
        <row r="34">
          <cell r="A34" t="str">
            <v>CO and NO2 SensorSensePoint CO Modbus w/ Relay</v>
          </cell>
          <cell r="B34" t="str">
            <v>CO and NO2 Sensor</v>
          </cell>
          <cell r="C34" t="str">
            <v>SensePoint CO Modbus w/ Relay</v>
          </cell>
          <cell r="D34" t="str">
            <v>Honeywell</v>
          </cell>
          <cell r="E34" t="str">
            <v>SPLCC1BMRCXNZZ</v>
          </cell>
          <cell r="F34">
            <v>471.95999999999992</v>
          </cell>
        </row>
        <row r="35">
          <cell r="A35" t="str">
            <v>CO and NO2 SensorSensePoint CO Modbus w/o Relay</v>
          </cell>
          <cell r="B35" t="str">
            <v>CO and NO2 Sensor</v>
          </cell>
          <cell r="C35" t="str">
            <v>SensePoint CO Modbus w/o Relay</v>
          </cell>
          <cell r="D35" t="str">
            <v>Honeywell</v>
          </cell>
          <cell r="E35" t="str">
            <v>SPLCC1BMXCXNZZ</v>
          </cell>
          <cell r="F35">
            <v>448.03999999999996</v>
          </cell>
        </row>
        <row r="36">
          <cell r="A36" t="str">
            <v>CO and NO2 SensorSensePoint CO 4-20mA w/ Relay</v>
          </cell>
          <cell r="B36" t="str">
            <v>CO and NO2 Sensor</v>
          </cell>
          <cell r="C36" t="str">
            <v>SensePoint CO 4-20mA w/ Relay</v>
          </cell>
          <cell r="D36" t="str">
            <v>Honeywell</v>
          </cell>
          <cell r="E36" t="str">
            <v>SPLCC1BARCXCXNZZ</v>
          </cell>
          <cell r="F36">
            <v>425.04</v>
          </cell>
        </row>
        <row r="37">
          <cell r="A37" t="str">
            <v>CO and NO2 SensorSensePoint CO 4-20mA w/o Relay</v>
          </cell>
          <cell r="B37" t="str">
            <v>CO and NO2 Sensor</v>
          </cell>
          <cell r="C37" t="str">
            <v>SensePoint CO 4-20mA w/o Relay</v>
          </cell>
          <cell r="D37" t="str">
            <v>Honeywell</v>
          </cell>
          <cell r="E37" t="str">
            <v>SPLCC1BAXCXNZZ</v>
          </cell>
          <cell r="F37">
            <v>401.12</v>
          </cell>
        </row>
        <row r="38">
          <cell r="A38" t="str">
            <v>CO and NO2 SensorSensePoint NO2 Modbus w/ Relay</v>
          </cell>
          <cell r="B38" t="str">
            <v>CO and NO2 Sensor</v>
          </cell>
          <cell r="C38" t="str">
            <v>SensePoint NO2 Modbus w/ Relay</v>
          </cell>
          <cell r="D38" t="str">
            <v>Honeywell</v>
          </cell>
          <cell r="E38" t="str">
            <v>SPLCN1BMRCXNZZ</v>
          </cell>
          <cell r="F38">
            <v>471.95999999999992</v>
          </cell>
        </row>
        <row r="39">
          <cell r="A39" t="str">
            <v>CO and NO2 SensorSensePoint NO2 Modbus w/o Relay</v>
          </cell>
          <cell r="B39" t="str">
            <v>CO and NO2 Sensor</v>
          </cell>
          <cell r="C39" t="str">
            <v>SensePoint NO2 Modbus w/o Relay</v>
          </cell>
          <cell r="D39" t="str">
            <v>Honeywell</v>
          </cell>
          <cell r="E39" t="str">
            <v>SPCCNN1BMXCXNZZ</v>
          </cell>
          <cell r="F39">
            <v>448.03999999999996</v>
          </cell>
        </row>
        <row r="40">
          <cell r="A40" t="str">
            <v>CO and NO2 SensorSensePoint NO2 4-20mA w/ Relay</v>
          </cell>
          <cell r="B40" t="str">
            <v>CO and NO2 Sensor</v>
          </cell>
          <cell r="C40" t="str">
            <v>SensePoint NO2 4-20mA w/ Relay</v>
          </cell>
          <cell r="D40" t="str">
            <v>Honeywell</v>
          </cell>
          <cell r="E40" t="str">
            <v>SPLCN1BARCXNZZ</v>
          </cell>
          <cell r="F40">
            <v>425.04</v>
          </cell>
        </row>
        <row r="41">
          <cell r="A41" t="str">
            <v>CO and NO2 SensorSensePointNO2 4-20mA w/o Relay</v>
          </cell>
          <cell r="B41" t="str">
            <v>CO and NO2 Sensor</v>
          </cell>
          <cell r="C41" t="str">
            <v>SensePointNO2 4-20mA w/o Relay</v>
          </cell>
          <cell r="D41" t="str">
            <v>Honeywell</v>
          </cell>
          <cell r="E41" t="str">
            <v>SPLCN1BAXCXNZZ</v>
          </cell>
          <cell r="F41">
            <v>401.12</v>
          </cell>
        </row>
        <row r="42">
          <cell r="A42" t="str">
            <v>CO and NO2 SensorSensePoint CO and NO2 Modbus Bundle</v>
          </cell>
          <cell r="B42" t="str">
            <v>CO and NO2 Sensor</v>
          </cell>
          <cell r="C42" t="str">
            <v>SensePoint CO and NO2 Modbus Bundle</v>
          </cell>
          <cell r="D42" t="str">
            <v>Honeywell</v>
          </cell>
          <cell r="E42" t="str">
            <v>SPLCONO2-BNDL-MB</v>
          </cell>
          <cell r="F42">
            <v>806.15</v>
          </cell>
        </row>
        <row r="43">
          <cell r="A43" t="str">
            <v>CO and NO2 SensorSensePoint CO and NO2 4-20mA Bundle</v>
          </cell>
          <cell r="B43" t="str">
            <v>CO and NO2 Sensor</v>
          </cell>
          <cell r="C43" t="str">
            <v>SensePoint CO and NO2 4-20mA Bundle</v>
          </cell>
          <cell r="D43" t="str">
            <v>Honeywell</v>
          </cell>
          <cell r="E43" t="str">
            <v>SPLCONO2-BNDL-MA</v>
          </cell>
          <cell r="F43">
            <v>721.28</v>
          </cell>
        </row>
        <row r="44">
          <cell r="A44" t="str">
            <v>Damper ActuatorSmall - Non Spring Return</v>
          </cell>
          <cell r="B44" t="str">
            <v>Damper Actuator</v>
          </cell>
          <cell r="C44" t="str">
            <v>Small - Non Spring Return</v>
          </cell>
          <cell r="D44" t="str">
            <v>Honeywell</v>
          </cell>
          <cell r="E44" t="str">
            <v>MN7505A2001</v>
          </cell>
          <cell r="F44">
            <v>86.399499999999989</v>
          </cell>
        </row>
        <row r="45">
          <cell r="A45" t="str">
            <v>Damper ActuatorMedium - Non Spring Return</v>
          </cell>
          <cell r="B45" t="str">
            <v>Damper Actuator</v>
          </cell>
          <cell r="C45" t="str">
            <v>Medium - Non Spring Return</v>
          </cell>
          <cell r="D45" t="str">
            <v>Honeywell</v>
          </cell>
          <cell r="E45" t="str">
            <v>MN7510A2001</v>
          </cell>
          <cell r="F45">
            <v>104.5005</v>
          </cell>
        </row>
        <row r="46">
          <cell r="A46" t="str">
            <v>Damper ActuatorLarge - Non Spring Return</v>
          </cell>
          <cell r="B46" t="str">
            <v>Damper Actuator</v>
          </cell>
          <cell r="C46" t="str">
            <v>Large - Non Spring Return</v>
          </cell>
          <cell r="D46" t="str">
            <v>Honeywell</v>
          </cell>
          <cell r="E46" t="str">
            <v>MN7220A2205</v>
          </cell>
          <cell r="F46">
            <v>191.80849999999998</v>
          </cell>
        </row>
        <row r="47">
          <cell r="A47" t="str">
            <v>Damper ActuatorSmall - Spring Return</v>
          </cell>
          <cell r="B47" t="str">
            <v>Damper Actuator</v>
          </cell>
          <cell r="C47" t="str">
            <v>Small - Spring Return</v>
          </cell>
          <cell r="D47" t="str">
            <v>Honeywell</v>
          </cell>
          <cell r="E47" t="str">
            <v>MS7505A2130</v>
          </cell>
          <cell r="F47">
            <v>185.28799999999998</v>
          </cell>
        </row>
        <row r="48">
          <cell r="A48" t="str">
            <v>Damper ActuatorMedium - Spring Return</v>
          </cell>
          <cell r="B48" t="str">
            <v>Damper Actuator</v>
          </cell>
          <cell r="C48" t="str">
            <v>Medium - Spring Return</v>
          </cell>
          <cell r="D48" t="str">
            <v>Honeywell</v>
          </cell>
          <cell r="E48" t="str">
            <v>MS7510A2008</v>
          </cell>
          <cell r="F48">
            <v>166.29</v>
          </cell>
        </row>
        <row r="49">
          <cell r="A49" t="str">
            <v>Damper ActuatorLarge - Spring Return</v>
          </cell>
          <cell r="B49" t="str">
            <v>Damper Actuator</v>
          </cell>
          <cell r="C49" t="str">
            <v>Large - Spring Return</v>
          </cell>
          <cell r="D49" t="str">
            <v>Honeywell</v>
          </cell>
          <cell r="E49" t="str">
            <v>MS7520A2007</v>
          </cell>
          <cell r="F49">
            <v>216.67149999999998</v>
          </cell>
        </row>
        <row r="50">
          <cell r="A50" t="str">
            <v>Damper ActuatorSmall - 2 Pos Spring Return</v>
          </cell>
          <cell r="B50" t="str">
            <v>Damper Actuator</v>
          </cell>
          <cell r="C50" t="str">
            <v>Small - 2 Pos Spring Return</v>
          </cell>
          <cell r="D50" t="str">
            <v>Honeywell</v>
          </cell>
          <cell r="E50" t="str">
            <v>MS8105A1030</v>
          </cell>
          <cell r="F50">
            <v>104.56950000000001</v>
          </cell>
        </row>
        <row r="51">
          <cell r="A51" t="str">
            <v>Damper ActuatorMedium - 2 Pos Spring Return</v>
          </cell>
          <cell r="B51" t="str">
            <v>Damper Actuator</v>
          </cell>
          <cell r="C51" t="str">
            <v>Medium - 2 Pos Spring Return</v>
          </cell>
          <cell r="D51" t="str">
            <v>Honeywell</v>
          </cell>
          <cell r="E51" t="str">
            <v>MS8110A1008</v>
          </cell>
          <cell r="F51">
            <v>124.90149999999998</v>
          </cell>
        </row>
        <row r="52">
          <cell r="A52" t="str">
            <v>Damper ActuatorLarge - 2 Pos Spring Return</v>
          </cell>
          <cell r="B52" t="str">
            <v>Damper Actuator</v>
          </cell>
          <cell r="C52" t="str">
            <v>Large - 2 Pos Spring Return</v>
          </cell>
          <cell r="D52" t="str">
            <v>Honeywell</v>
          </cell>
          <cell r="E52" t="str">
            <v>MS8120A1007</v>
          </cell>
          <cell r="F52">
            <v>155.72149999999999</v>
          </cell>
        </row>
        <row r="53">
          <cell r="A53" t="str">
            <v>Damper ActuatorPneumatic with Positioner</v>
          </cell>
          <cell r="B53" t="str">
            <v>Damper Actuator</v>
          </cell>
          <cell r="C53" t="str">
            <v>Pneumatic with Positioner</v>
          </cell>
          <cell r="D53" t="str">
            <v>Kele</v>
          </cell>
          <cell r="E53" t="str">
            <v>D3153-1</v>
          </cell>
          <cell r="F53">
            <v>517.44000000000005</v>
          </cell>
        </row>
        <row r="54">
          <cell r="A54" t="str">
            <v>Damper ActuatorPneumatic Slave</v>
          </cell>
          <cell r="B54" t="str">
            <v>Damper Actuator</v>
          </cell>
          <cell r="C54" t="str">
            <v>Pneumatic Slave</v>
          </cell>
          <cell r="D54" t="str">
            <v>Kele</v>
          </cell>
          <cell r="E54" t="str">
            <v>D3153-2</v>
          </cell>
          <cell r="F54">
            <v>359.52</v>
          </cell>
        </row>
        <row r="55">
          <cell r="A55" t="str">
            <v>Damper ActuatorHW Smoke Damper - 24V (45VA)</v>
          </cell>
          <cell r="B55" t="str">
            <v>Damper Actuator</v>
          </cell>
          <cell r="C55" t="str">
            <v>HW Smoke Damper - 24V (45VA)</v>
          </cell>
          <cell r="D55" t="str">
            <v>ICD</v>
          </cell>
          <cell r="E55" t="str">
            <v>MS8120F1002</v>
          </cell>
          <cell r="F55">
            <v>263.83999999999997</v>
          </cell>
        </row>
        <row r="56">
          <cell r="A56" t="str">
            <v>Damper ActuatorHW Smoke Damper - 120V w ES</v>
          </cell>
          <cell r="B56" t="str">
            <v>Damper Actuator</v>
          </cell>
          <cell r="C56" t="str">
            <v>HW Smoke Damper - 120V w ES</v>
          </cell>
          <cell r="D56" t="str">
            <v>ICD</v>
          </cell>
          <cell r="E56" t="str">
            <v>MS4120F1204</v>
          </cell>
          <cell r="F56">
            <v>317</v>
          </cell>
        </row>
        <row r="57">
          <cell r="A57" t="str">
            <v>Damper ActuatorBelimo Smoke Damper - 24V (32VA)</v>
          </cell>
          <cell r="B57" t="str">
            <v>Damper Actuator</v>
          </cell>
          <cell r="C57" t="str">
            <v>Belimo Smoke Damper - 24V (32VA)</v>
          </cell>
          <cell r="D57" t="str">
            <v>Kele</v>
          </cell>
          <cell r="E57" t="str">
            <v>FSAF24A</v>
          </cell>
          <cell r="F57">
            <v>298.62</v>
          </cell>
        </row>
        <row r="58">
          <cell r="A58" t="str">
            <v>Damper ActuatorEnd Switch</v>
          </cell>
          <cell r="B58" t="str">
            <v>Damper Actuator</v>
          </cell>
          <cell r="C58" t="str">
            <v>End Switch</v>
          </cell>
          <cell r="D58" t="str">
            <v>Kele</v>
          </cell>
          <cell r="E58" t="str">
            <v>TS-470</v>
          </cell>
          <cell r="F58">
            <v>39.479999999999997</v>
          </cell>
        </row>
        <row r="59">
          <cell r="A59" t="str">
            <v>Damper ActuatorBelimo Metal Weather Shield</v>
          </cell>
          <cell r="B59" t="str">
            <v>Damper Actuator</v>
          </cell>
          <cell r="C59" t="str">
            <v>Belimo Metal Weather Shield</v>
          </cell>
          <cell r="D59" t="str">
            <v>Kele</v>
          </cell>
          <cell r="E59" t="str">
            <v>ZS-100</v>
          </cell>
          <cell r="F59">
            <v>73.92</v>
          </cell>
        </row>
        <row r="60">
          <cell r="A60" t="str">
            <v>DisplayReveal Grey Touchscreen</v>
          </cell>
          <cell r="B60" t="str">
            <v>Display</v>
          </cell>
          <cell r="C60" t="str">
            <v>Reveal Grey Touchscreen</v>
          </cell>
          <cell r="D60" t="str">
            <v>Honeywell</v>
          </cell>
          <cell r="E60" t="str">
            <v>LCD-GT043A100</v>
          </cell>
          <cell r="F60">
            <v>288.75430499999999</v>
          </cell>
        </row>
        <row r="61">
          <cell r="A61" t="str">
            <v>DisplayReveal Color Touchcreen</v>
          </cell>
          <cell r="B61" t="str">
            <v>Display</v>
          </cell>
          <cell r="C61" t="str">
            <v>Reveal Color Touchcreen</v>
          </cell>
          <cell r="D61" t="str">
            <v>Honeywell</v>
          </cell>
          <cell r="E61" t="str">
            <v>LCD-CT043A100</v>
          </cell>
          <cell r="F61">
            <v>420.52049999999997</v>
          </cell>
        </row>
        <row r="62">
          <cell r="A62" t="str">
            <v>DisplayLOYTEC 7" Color</v>
          </cell>
          <cell r="B62" t="str">
            <v>Display</v>
          </cell>
          <cell r="C62" t="str">
            <v>LOYTEC 7" Color</v>
          </cell>
          <cell r="D62" t="str">
            <v>Kele</v>
          </cell>
          <cell r="E62" t="str">
            <v>LVIS-3ME7-G2</v>
          </cell>
          <cell r="F62">
            <v>1446.48</v>
          </cell>
        </row>
        <row r="63">
          <cell r="A63" t="str">
            <v>DisplayCIPer Remote Display</v>
          </cell>
          <cell r="B63" t="str">
            <v>Display</v>
          </cell>
          <cell r="C63" t="str">
            <v>CIPer Remote Display</v>
          </cell>
          <cell r="D63" t="str">
            <v>Honeywell</v>
          </cell>
          <cell r="E63" t="str">
            <v>XL2000HMI-A</v>
          </cell>
          <cell r="F63">
            <v>148.96</v>
          </cell>
        </row>
        <row r="64">
          <cell r="A64" t="str">
            <v>DisplayEasyIO 10" Android Panel Mount Display</v>
          </cell>
          <cell r="B64" t="str">
            <v>Display</v>
          </cell>
          <cell r="C64" t="str">
            <v>EasyIO 10" Android Panel Mount Display</v>
          </cell>
          <cell r="D64" t="str">
            <v>Broudy</v>
          </cell>
          <cell r="E64" t="str">
            <v>EI-SH-SYSTEMVIEW10</v>
          </cell>
          <cell r="F64">
            <v>511.69</v>
          </cell>
        </row>
        <row r="65">
          <cell r="A65" t="str">
            <v>DriversAllen Bradley CIP</v>
          </cell>
          <cell r="B65" t="str">
            <v>Drivers</v>
          </cell>
          <cell r="C65" t="str">
            <v>Allen Bradley CIP</v>
          </cell>
          <cell r="D65" t="str">
            <v>Broudy</v>
          </cell>
          <cell r="E65" t="str">
            <v>DR-ML-CIP-N4-J8</v>
          </cell>
          <cell r="F65">
            <v>2178.75</v>
          </cell>
        </row>
        <row r="66">
          <cell r="A66" t="str">
            <v>DriversASI</v>
          </cell>
          <cell r="B66" t="str">
            <v>Drivers</v>
          </cell>
          <cell r="C66" t="str">
            <v>ASI</v>
          </cell>
          <cell r="D66" t="str">
            <v>Broudy</v>
          </cell>
          <cell r="E66" t="str">
            <v>DR-ML-ASI-N4-J8</v>
          </cell>
          <cell r="F66">
            <v>2178.75</v>
          </cell>
        </row>
        <row r="67">
          <cell r="A67" t="str">
            <v>DriversBarber Colman ASD</v>
          </cell>
          <cell r="B67" t="str">
            <v>Drivers</v>
          </cell>
          <cell r="C67" t="str">
            <v>Barber Colman ASD</v>
          </cell>
          <cell r="D67" t="str">
            <v>Broudy</v>
          </cell>
          <cell r="E67" t="str">
            <v>DR-ML-ASD-N4-J8</v>
          </cell>
          <cell r="F67">
            <v>2178.75</v>
          </cell>
        </row>
        <row r="68">
          <cell r="A68" t="str">
            <v>DriversBarber Colman GCM</v>
          </cell>
          <cell r="B68" t="str">
            <v>Drivers</v>
          </cell>
          <cell r="C68" t="str">
            <v>Barber Colman GCM</v>
          </cell>
          <cell r="D68" t="str">
            <v>Broudy</v>
          </cell>
          <cell r="E68" t="str">
            <v>DR-ML-GCM-N4-J8</v>
          </cell>
          <cell r="F68">
            <v>2178.75</v>
          </cell>
        </row>
        <row r="69">
          <cell r="A69" t="str">
            <v>DriversCSI I-Net</v>
          </cell>
          <cell r="B69" t="str">
            <v>Drivers</v>
          </cell>
          <cell r="C69" t="str">
            <v>CSI I-Net</v>
          </cell>
          <cell r="D69" t="str">
            <v>Broudy</v>
          </cell>
          <cell r="E69" t="str">
            <v>DR-ML-INET-N4-J8</v>
          </cell>
          <cell r="F69">
            <v>2178.75</v>
          </cell>
        </row>
        <row r="70">
          <cell r="A70" t="str">
            <v>DriversJCI N2 Open</v>
          </cell>
          <cell r="B70" t="str">
            <v>Drivers</v>
          </cell>
          <cell r="C70" t="str">
            <v>JCI N2 Open</v>
          </cell>
          <cell r="D70" t="str">
            <v>Broudy</v>
          </cell>
          <cell r="E70" t="str">
            <v>DR-ML-N2-N4-J8</v>
          </cell>
          <cell r="F70">
            <v>2178.75</v>
          </cell>
        </row>
        <row r="71">
          <cell r="A71" t="str">
            <v>DriversRobertshaw DMS</v>
          </cell>
          <cell r="B71" t="str">
            <v>Drivers</v>
          </cell>
          <cell r="C71" t="str">
            <v>Robertshaw DMS</v>
          </cell>
          <cell r="D71" t="str">
            <v>Broudy</v>
          </cell>
          <cell r="E71" t="str">
            <v>DR-ML-DMS-N4-J8</v>
          </cell>
          <cell r="F71">
            <v>2178.75</v>
          </cell>
        </row>
        <row r="72">
          <cell r="A72" t="str">
            <v>DriversRobertshaw Microsmart TCP for 500 Point Block</v>
          </cell>
          <cell r="B72" t="str">
            <v>Drivers</v>
          </cell>
          <cell r="C72" t="str">
            <v>Robertshaw Microsmart TCP for 500 Point Block</v>
          </cell>
          <cell r="D72" t="str">
            <v>Broudy</v>
          </cell>
          <cell r="E72" t="str">
            <v>DR-ML-MSTCP-N4-J3</v>
          </cell>
          <cell r="F72">
            <v>1076.3699999999999</v>
          </cell>
        </row>
        <row r="73">
          <cell r="A73" t="str">
            <v>DriversRobertshaw Microsmart TCP</v>
          </cell>
          <cell r="B73" t="str">
            <v>Drivers</v>
          </cell>
          <cell r="C73" t="str">
            <v>Robertshaw Microsmart TCP</v>
          </cell>
          <cell r="D73" t="str">
            <v>Broudy</v>
          </cell>
          <cell r="E73" t="str">
            <v>DR-ML-MSTCP-N4-J8</v>
          </cell>
          <cell r="F73">
            <v>2178.75</v>
          </cell>
        </row>
        <row r="74">
          <cell r="A74" t="str">
            <v>DriversRobertshaw Microsmart for N4 Supervisor</v>
          </cell>
          <cell r="B74" t="str">
            <v>Drivers</v>
          </cell>
          <cell r="C74" t="str">
            <v>Robertshaw Microsmart for N4 Supervisor</v>
          </cell>
          <cell r="D74" t="str">
            <v>Broudy</v>
          </cell>
          <cell r="E74" t="str">
            <v>DR-ML-MSTCP-N4-WS</v>
          </cell>
          <cell r="F74">
            <v>2313.94</v>
          </cell>
        </row>
        <row r="75">
          <cell r="A75" t="str">
            <v>DriversSiemens APOGEE 600</v>
          </cell>
          <cell r="B75" t="str">
            <v>Drivers</v>
          </cell>
          <cell r="C75" t="str">
            <v>Siemens APOGEE 600</v>
          </cell>
          <cell r="D75" t="str">
            <v>Broudy</v>
          </cell>
          <cell r="E75" t="str">
            <v>DR-ML-TEC-N4-J8</v>
          </cell>
          <cell r="F75">
            <v>2178.75</v>
          </cell>
        </row>
        <row r="76">
          <cell r="A76" t="str">
            <v>DriversTrane Comm 3 Non Isolated</v>
          </cell>
          <cell r="B76" t="str">
            <v>Drivers</v>
          </cell>
          <cell r="C76" t="str">
            <v>Trane Comm 3 Non Isolated</v>
          </cell>
          <cell r="D76" t="str">
            <v>Broudy</v>
          </cell>
          <cell r="E76" t="str">
            <v>DR-ML-NICOM3-N4-J8</v>
          </cell>
          <cell r="F76">
            <v>2178.75</v>
          </cell>
        </row>
        <row r="77">
          <cell r="A77" t="str">
            <v>DriversTrane Comm 4</v>
          </cell>
          <cell r="B77" t="str">
            <v>Drivers</v>
          </cell>
          <cell r="C77" t="str">
            <v>Trane Comm 4</v>
          </cell>
          <cell r="D77" t="str">
            <v>Broudy</v>
          </cell>
          <cell r="E77" t="str">
            <v>DR-ML-TCOMM4-N4-J8</v>
          </cell>
          <cell r="F77">
            <v>2178.75</v>
          </cell>
        </row>
        <row r="78">
          <cell r="A78" t="str">
            <v>DriversModbus Slave Driver over RS-485</v>
          </cell>
          <cell r="B78" t="str">
            <v>Drivers</v>
          </cell>
          <cell r="C78" t="str">
            <v>Modbus Slave Driver over RS-485</v>
          </cell>
          <cell r="D78" t="str">
            <v>Broudy</v>
          </cell>
          <cell r="E78" t="str">
            <v>EZDR-MDB-S-AX</v>
          </cell>
          <cell r="F78">
            <v>430.5</v>
          </cell>
        </row>
        <row r="79">
          <cell r="A79" t="str">
            <v>DriversModbus Slave Driver over Ethernet</v>
          </cell>
          <cell r="B79" t="str">
            <v>Drivers</v>
          </cell>
          <cell r="C79" t="str">
            <v>Modbus Slave Driver over Ethernet</v>
          </cell>
          <cell r="D79" t="str">
            <v>Broudy</v>
          </cell>
          <cell r="E79" t="str">
            <v>EZDR-MDB-TS-AX</v>
          </cell>
          <cell r="F79">
            <v>430.5</v>
          </cell>
        </row>
        <row r="80">
          <cell r="A80" t="str">
            <v>DriversCarrier CCN Driver for Niagara 4</v>
          </cell>
          <cell r="B80" t="str">
            <v>Drivers</v>
          </cell>
          <cell r="C80" t="str">
            <v>Carrier CCN Driver for Niagara 4</v>
          </cell>
          <cell r="D80" t="str">
            <v>Broudy</v>
          </cell>
          <cell r="E80" t="str">
            <v>EZDR-CCN</v>
          </cell>
          <cell r="F80">
            <v>929.25</v>
          </cell>
        </row>
        <row r="81">
          <cell r="A81" t="str">
            <v>HumidityDuct High Limit</v>
          </cell>
          <cell r="B81" t="str">
            <v>Humidity</v>
          </cell>
          <cell r="C81" t="str">
            <v>Duct High Limit</v>
          </cell>
          <cell r="D81" t="str">
            <v>Kele</v>
          </cell>
          <cell r="E81" t="str">
            <v>HC-201</v>
          </cell>
          <cell r="F81">
            <v>156.24</v>
          </cell>
        </row>
        <row r="82">
          <cell r="A82" t="str">
            <v>HumidityDuct Sensor Only</v>
          </cell>
          <cell r="B82" t="str">
            <v>Humidity</v>
          </cell>
          <cell r="C82" t="str">
            <v>Duct Sensor Only</v>
          </cell>
          <cell r="D82" t="str">
            <v>Veris</v>
          </cell>
          <cell r="E82" t="str">
            <v>HD3XMSX</v>
          </cell>
          <cell r="F82">
            <v>109.2</v>
          </cell>
        </row>
        <row r="83">
          <cell r="A83" t="str">
            <v>HumiditySpace Sensor Only 3%</v>
          </cell>
          <cell r="B83" t="str">
            <v>Humidity</v>
          </cell>
          <cell r="C83" t="str">
            <v>Space Sensor Only 3%</v>
          </cell>
          <cell r="D83" t="str">
            <v>Kele</v>
          </cell>
          <cell r="E83" t="str">
            <v>ACI/RH3/R</v>
          </cell>
          <cell r="F83">
            <v>85.26</v>
          </cell>
        </row>
        <row r="84">
          <cell r="A84" t="str">
            <v>HumiditySpace Sensor Only 2%</v>
          </cell>
          <cell r="B84" t="str">
            <v>Humidity</v>
          </cell>
          <cell r="C84" t="str">
            <v>Space Sensor Only 2%</v>
          </cell>
          <cell r="D84" t="str">
            <v>Kele</v>
          </cell>
          <cell r="E84" t="str">
            <v>ACI/RH2/R</v>
          </cell>
          <cell r="F84">
            <v>120.12</v>
          </cell>
        </row>
        <row r="85">
          <cell r="A85" t="str">
            <v>Emergency Stop SwitchFlush Mtd</v>
          </cell>
          <cell r="B85" t="str">
            <v>Emergency Stop Switch</v>
          </cell>
          <cell r="C85" t="str">
            <v>Flush Mtd</v>
          </cell>
          <cell r="D85" t="str">
            <v>Kele</v>
          </cell>
          <cell r="E85" t="str">
            <v>AOW401R + SSG1-67</v>
          </cell>
          <cell r="F85">
            <v>84.38</v>
          </cell>
        </row>
        <row r="86">
          <cell r="A86" t="str">
            <v>Emergency Stop SwitchSurface Mtd</v>
          </cell>
          <cell r="B86" t="str">
            <v>Emergency Stop Switch</v>
          </cell>
          <cell r="C86" t="str">
            <v>Surface Mtd</v>
          </cell>
          <cell r="D86" t="str">
            <v>Kele</v>
          </cell>
          <cell r="E86" t="str">
            <v>AOW401R + E-1PBG</v>
          </cell>
          <cell r="F86">
            <v>162.92000000000002</v>
          </cell>
        </row>
        <row r="87">
          <cell r="A87" t="str">
            <v>Filter StatusDigital Status</v>
          </cell>
          <cell r="B87" t="str">
            <v>Filter Status</v>
          </cell>
          <cell r="C87" t="str">
            <v>Digital Status</v>
          </cell>
          <cell r="D87" t="str">
            <v>Kele</v>
          </cell>
          <cell r="E87" t="str">
            <v>AFS-145</v>
          </cell>
          <cell r="F87">
            <v>27.52</v>
          </cell>
        </row>
        <row r="88">
          <cell r="A88" t="str">
            <v>Filter StatusAnalog Status</v>
          </cell>
          <cell r="B88" t="str">
            <v>Filter Status</v>
          </cell>
          <cell r="C88" t="str">
            <v>Analog Status</v>
          </cell>
          <cell r="D88" t="str">
            <v>Veris</v>
          </cell>
          <cell r="E88" t="str">
            <v>PX3DXX01</v>
          </cell>
          <cell r="F88">
            <v>93</v>
          </cell>
        </row>
        <row r="89">
          <cell r="A89" t="str">
            <v>Filter StatusDwyer Magnahelic Guage</v>
          </cell>
          <cell r="B89" t="str">
            <v>Filter Status</v>
          </cell>
          <cell r="C89" t="str">
            <v>Dwyer Magnahelic Guage</v>
          </cell>
          <cell r="D89" t="str">
            <v>Kele</v>
          </cell>
          <cell r="E89">
            <v>2002</v>
          </cell>
          <cell r="F89">
            <v>67.319999999999993</v>
          </cell>
        </row>
        <row r="90">
          <cell r="A90" t="str">
            <v>Filter StatusDwyer Magnahelic Mounting Kit</v>
          </cell>
          <cell r="B90" t="str">
            <v>Filter Status</v>
          </cell>
          <cell r="C90" t="str">
            <v>Dwyer Magnahelic Mounting Kit</v>
          </cell>
          <cell r="D90" t="str">
            <v>Kele</v>
          </cell>
          <cell r="E90" t="str">
            <v>A-602</v>
          </cell>
          <cell r="F90">
            <v>42.08</v>
          </cell>
        </row>
        <row r="91">
          <cell r="A91" t="str">
            <v>Static pressure tipsDuct Kit</v>
          </cell>
          <cell r="B91" t="str">
            <v>Static pressure tips</v>
          </cell>
          <cell r="C91" t="str">
            <v>Duct Kit</v>
          </cell>
          <cell r="D91" t="str">
            <v>Kele</v>
          </cell>
          <cell r="E91" t="str">
            <v>A-302K + A-345k</v>
          </cell>
          <cell r="F91">
            <v>15.98</v>
          </cell>
        </row>
        <row r="92">
          <cell r="A92" t="str">
            <v>Static pressure tipsOutside Air Kit</v>
          </cell>
          <cell r="B92" t="str">
            <v>Static pressure tips</v>
          </cell>
          <cell r="C92" t="str">
            <v>Outside Air Kit</v>
          </cell>
          <cell r="D92" t="str">
            <v>Kele</v>
          </cell>
          <cell r="E92" t="str">
            <v>A-306-K</v>
          </cell>
          <cell r="F92">
            <v>59.39</v>
          </cell>
        </row>
        <row r="93">
          <cell r="A93" t="str">
            <v>Static pressure tipsRoom Press Tip - SS</v>
          </cell>
          <cell r="B93" t="str">
            <v>Static pressure tips</v>
          </cell>
          <cell r="C93" t="str">
            <v>Room Press Tip - SS</v>
          </cell>
          <cell r="D93" t="str">
            <v>Kele</v>
          </cell>
          <cell r="E93" t="str">
            <v>RPS</v>
          </cell>
          <cell r="F93">
            <v>14.35</v>
          </cell>
        </row>
        <row r="94">
          <cell r="A94" t="str">
            <v>Flow SensorHot Tap with Transmitter</v>
          </cell>
          <cell r="B94" t="str">
            <v>Flow Sensor</v>
          </cell>
          <cell r="C94" t="str">
            <v>Hot Tap with Transmitter</v>
          </cell>
          <cell r="D94" t="str">
            <v>Kele</v>
          </cell>
          <cell r="E94" t="str">
            <v>226B + 310-00</v>
          </cell>
          <cell r="F94">
            <v>1598.94</v>
          </cell>
        </row>
        <row r="95">
          <cell r="A95" t="str">
            <v>Flow SensorHot Tap Tool</v>
          </cell>
          <cell r="B95" t="str">
            <v>Flow Sensor</v>
          </cell>
          <cell r="C95" t="str">
            <v>Hot Tap Tool</v>
          </cell>
          <cell r="D95" t="str">
            <v>Kele</v>
          </cell>
          <cell r="E95" t="str">
            <v>HTT</v>
          </cell>
          <cell r="F95">
            <v>530.46</v>
          </cell>
        </row>
        <row r="96">
          <cell r="A96" t="str">
            <v>Flow SensorImmersion with Transmitter</v>
          </cell>
          <cell r="B96" t="str">
            <v>Flow Sensor</v>
          </cell>
          <cell r="C96" t="str">
            <v>Immersion with Transmitter</v>
          </cell>
          <cell r="D96" t="str">
            <v>Kele</v>
          </cell>
          <cell r="E96" t="str">
            <v>220B + 310-00</v>
          </cell>
          <cell r="F96">
            <v>884.94</v>
          </cell>
        </row>
        <row r="97">
          <cell r="A97" t="str">
            <v>Flow SensorOnicon Dual Turbine</v>
          </cell>
          <cell r="B97" t="str">
            <v>Flow Sensor</v>
          </cell>
          <cell r="C97" t="str">
            <v>Onicon Dual Turbine</v>
          </cell>
          <cell r="D97" t="str">
            <v>Onicon</v>
          </cell>
          <cell r="E97" t="str">
            <v>F-1210</v>
          </cell>
          <cell r="F97">
            <v>1194</v>
          </cell>
        </row>
        <row r="98">
          <cell r="A98" t="str">
            <v>Flow SensorOnicon Bi Directional Turbine</v>
          </cell>
          <cell r="B98" t="str">
            <v>Flow Sensor</v>
          </cell>
          <cell r="C98" t="str">
            <v>Onicon Bi Directional Turbine</v>
          </cell>
          <cell r="D98" t="str">
            <v>Onicon</v>
          </cell>
          <cell r="E98" t="str">
            <v>FB-1210</v>
          </cell>
          <cell r="F98">
            <v>1942</v>
          </cell>
        </row>
        <row r="99">
          <cell r="A99" t="str">
            <v>Flow SensorOnicon Electromagnetic Flow Meter</v>
          </cell>
          <cell r="B99" t="str">
            <v>Flow Sensor</v>
          </cell>
          <cell r="C99" t="str">
            <v>Onicon Electromagnetic Flow Meter</v>
          </cell>
          <cell r="D99" t="str">
            <v>Onicon</v>
          </cell>
          <cell r="E99" t="str">
            <v>F-3500</v>
          </cell>
          <cell r="F99">
            <v>2043</v>
          </cell>
        </row>
        <row r="100">
          <cell r="A100" t="str">
            <v>Flow SensorOnicon Electromagnetic Bi Directional Flow Meter</v>
          </cell>
          <cell r="B100" t="str">
            <v>Flow Sensor</v>
          </cell>
          <cell r="C100" t="str">
            <v>Onicon Electromagnetic Bi Directional Flow Meter</v>
          </cell>
          <cell r="D100" t="str">
            <v>Onicon</v>
          </cell>
          <cell r="E100" t="str">
            <v>FB-3500</v>
          </cell>
          <cell r="F100">
            <v>2193</v>
          </cell>
        </row>
        <row r="101">
          <cell r="A101" t="str">
            <v>GuardWire - Single Thermostat</v>
          </cell>
          <cell r="B101" t="str">
            <v>Guard</v>
          </cell>
          <cell r="C101" t="str">
            <v>Wire - Single Thermostat</v>
          </cell>
          <cell r="D101" t="str">
            <v>Kele</v>
          </cell>
          <cell r="E101" t="str">
            <v>AT-1103</v>
          </cell>
          <cell r="F101">
            <v>43.26</v>
          </cell>
        </row>
        <row r="102">
          <cell r="A102" t="str">
            <v>GuardCast Aluminum - Single Thermostat</v>
          </cell>
          <cell r="B102" t="str">
            <v>Guard</v>
          </cell>
          <cell r="C102" t="str">
            <v>Cast Aluminum - Single Thermostat</v>
          </cell>
          <cell r="D102" t="str">
            <v>Kele</v>
          </cell>
          <cell r="E102" t="str">
            <v>ATK04</v>
          </cell>
          <cell r="F102">
            <v>68.040000000000006</v>
          </cell>
        </row>
        <row r="103">
          <cell r="A103" t="str">
            <v>GuardKenall - Single Thermostat</v>
          </cell>
          <cell r="B103" t="str">
            <v>Guard</v>
          </cell>
          <cell r="C103" t="str">
            <v>Kenall - Single Thermostat</v>
          </cell>
          <cell r="D103" t="str">
            <v>Kele</v>
          </cell>
          <cell r="E103" t="str">
            <v>TG-1</v>
          </cell>
          <cell r="F103">
            <v>68.459999999999994</v>
          </cell>
        </row>
        <row r="104">
          <cell r="A104" t="str">
            <v>GuardClear Plastic Medium</v>
          </cell>
          <cell r="B104" t="str">
            <v>Guard</v>
          </cell>
          <cell r="C104" t="str">
            <v>Clear Plastic Medium</v>
          </cell>
          <cell r="D104" t="str">
            <v>Kele</v>
          </cell>
          <cell r="E104" t="str">
            <v>TG511A1000</v>
          </cell>
          <cell r="F104">
            <v>33.18</v>
          </cell>
        </row>
        <row r="105">
          <cell r="A105" t="str">
            <v>GuardClear Plastic Small</v>
          </cell>
          <cell r="B105" t="str">
            <v>Guard</v>
          </cell>
          <cell r="C105" t="str">
            <v>Clear Plastic Small</v>
          </cell>
          <cell r="D105" t="str">
            <v>Kele</v>
          </cell>
          <cell r="E105" t="str">
            <v>TG510A1001</v>
          </cell>
          <cell r="F105">
            <v>31.5</v>
          </cell>
        </row>
        <row r="106">
          <cell r="A106" t="str">
            <v>GuardClear Plastic Large</v>
          </cell>
          <cell r="B106" t="str">
            <v>Guard</v>
          </cell>
          <cell r="C106" t="str">
            <v>Clear Plastic Large</v>
          </cell>
          <cell r="D106" t="str">
            <v>Kele</v>
          </cell>
          <cell r="E106" t="str">
            <v>TG512A1009</v>
          </cell>
          <cell r="F106">
            <v>36.96</v>
          </cell>
        </row>
        <row r="107">
          <cell r="A107" t="str">
            <v>I/O Module16 Point</v>
          </cell>
          <cell r="B107" t="str">
            <v>I/O Module</v>
          </cell>
          <cell r="C107" t="str">
            <v>16 Point</v>
          </cell>
          <cell r="D107" t="str">
            <v>Honeywell</v>
          </cell>
          <cell r="E107" t="str">
            <v>IO-16-H</v>
          </cell>
          <cell r="F107">
            <v>235.46249999999998</v>
          </cell>
        </row>
        <row r="108">
          <cell r="A108" t="str">
            <v xml:space="preserve">I/O Module34 Point </v>
          </cell>
          <cell r="B108" t="str">
            <v>I/O Module</v>
          </cell>
          <cell r="C108" t="str">
            <v xml:space="preserve">34 Point </v>
          </cell>
          <cell r="D108" t="str">
            <v>Honeywell</v>
          </cell>
          <cell r="E108" t="str">
            <v>IO-34-H</v>
          </cell>
          <cell r="F108">
            <v>523.23849999999993</v>
          </cell>
        </row>
        <row r="109">
          <cell r="A109" t="str">
            <v>I/O ModuleSylk - 12 UI</v>
          </cell>
          <cell r="B109" t="str">
            <v>I/O Module</v>
          </cell>
          <cell r="C109" t="str">
            <v>Sylk - 12 UI</v>
          </cell>
          <cell r="D109" t="str">
            <v>Honeywell</v>
          </cell>
          <cell r="E109" t="str">
            <v>SIO12000</v>
          </cell>
          <cell r="F109">
            <v>138.991783</v>
          </cell>
        </row>
        <row r="110">
          <cell r="A110" t="str">
            <v>I/O ModuleSylk - 6 UI, 4 AO, 2 DO</v>
          </cell>
          <cell r="B110" t="str">
            <v>I/O Module</v>
          </cell>
          <cell r="C110" t="str">
            <v>Sylk - 6 UI, 4 AO, 2 DO</v>
          </cell>
          <cell r="D110" t="str">
            <v>Honeywell</v>
          </cell>
          <cell r="E110" t="str">
            <v>SIO6042</v>
          </cell>
          <cell r="F110">
            <v>176.77655099999998</v>
          </cell>
        </row>
        <row r="111">
          <cell r="A111" t="str">
            <v>I/O ModuleSylk - 4 UI, 2 AO, 2 DO</v>
          </cell>
          <cell r="B111" t="str">
            <v>I/O Module</v>
          </cell>
          <cell r="C111" t="str">
            <v>Sylk - 4 UI, 2 AO, 2 DO</v>
          </cell>
          <cell r="D111" t="str">
            <v>Honeywell</v>
          </cell>
          <cell r="E111" t="str">
            <v>SIO4022</v>
          </cell>
          <cell r="F111">
            <v>158.67338900000001</v>
          </cell>
        </row>
        <row r="112">
          <cell r="A112" t="str">
            <v>I/O ModuleRemote I/O Module</v>
          </cell>
          <cell r="B112" t="str">
            <v>I/O Module</v>
          </cell>
          <cell r="C112" t="str">
            <v>Remote I/O Module</v>
          </cell>
          <cell r="D112" t="str">
            <v>Honeywell</v>
          </cell>
          <cell r="E112" t="str">
            <v>IO-16-REM-H</v>
          </cell>
          <cell r="F112">
            <v>271.62999999999994</v>
          </cell>
        </row>
        <row r="113">
          <cell r="A113" t="str">
            <v>I/O ModuleCIPer 30 - 7 Pt Expansion Module - 2 DO, 2 AO, 3 UI</v>
          </cell>
          <cell r="B113" t="str">
            <v>I/O Module</v>
          </cell>
          <cell r="C113" t="str">
            <v>CIPer 30 - 7 Pt Expansion Module - 2 DO, 2 AO, 3 UI</v>
          </cell>
          <cell r="D113" t="str">
            <v>Honeywell</v>
          </cell>
          <cell r="E113" t="str">
            <v>WEB-03022H</v>
          </cell>
          <cell r="F113">
            <v>212.60049999999998</v>
          </cell>
        </row>
        <row r="114">
          <cell r="A114" t="str">
            <v>I/O ModuleCIPer 30 - 20 Pt Expansion Module - 6 DO, 5 AO, 9 UI</v>
          </cell>
          <cell r="B114" t="str">
            <v>I/O Module</v>
          </cell>
          <cell r="C114" t="str">
            <v>CIPer 30 - 20 Pt Expansion Module - 6 DO, 5 AO, 9 UI</v>
          </cell>
          <cell r="D114" t="str">
            <v>Honeywell</v>
          </cell>
          <cell r="E114" t="str">
            <v>WEB-09056H</v>
          </cell>
          <cell r="F114">
            <v>273.78049999999996</v>
          </cell>
        </row>
        <row r="115">
          <cell r="A115" t="str">
            <v>I/O ModuleCIPer 50 - 255 Panel Bus Expansion License</v>
          </cell>
          <cell r="B115" t="str">
            <v>I/O Module</v>
          </cell>
          <cell r="C115" t="str">
            <v>CIPer 50 - 255 Panel Bus Expansion License</v>
          </cell>
          <cell r="D115" t="str">
            <v>Honeywell</v>
          </cell>
          <cell r="E115" t="str">
            <v>EAGLEH255PUP</v>
          </cell>
          <cell r="F115">
            <v>176.82399999999998</v>
          </cell>
        </row>
        <row r="116">
          <cell r="A116" t="str">
            <v>I/O ModuleCIPer 50 - 1 Device &amp; 50 Exp License for Added MSTP Contrs</v>
          </cell>
          <cell r="B116" t="str">
            <v>I/O Module</v>
          </cell>
          <cell r="C116" t="str">
            <v>CIPer 50 - 1 Device &amp; 50 Exp License for Added MSTP Contrs</v>
          </cell>
          <cell r="D116" t="str">
            <v>Honeywell</v>
          </cell>
          <cell r="E116" t="str">
            <v>PIN-DEV-UP-1</v>
          </cell>
          <cell r="F116">
            <v>148.20050000000001</v>
          </cell>
        </row>
        <row r="117">
          <cell r="A117" t="str">
            <v>I/O ModuleCIPer 50 - 2 Device &amp; 100 Exp License for Added MSTP Contrs</v>
          </cell>
          <cell r="B117" t="str">
            <v>I/O Module</v>
          </cell>
          <cell r="C117" t="str">
            <v>CIPer 50 - 2 Device &amp; 100 Exp License for Added MSTP Contrs</v>
          </cell>
          <cell r="D117" t="str">
            <v>Honeywell</v>
          </cell>
          <cell r="E117" t="str">
            <v>PIN-DEV-UP-2</v>
          </cell>
          <cell r="F117">
            <v>247.779</v>
          </cell>
        </row>
        <row r="118">
          <cell r="A118" t="str">
            <v>I/O ModuleCIPer 50 - 10 Device &amp; 500 Exp License for Added MSTP Contrs</v>
          </cell>
          <cell r="B118" t="str">
            <v>I/O Module</v>
          </cell>
          <cell r="C118" t="str">
            <v>CIPer 50 - 10 Device &amp; 500 Exp License for Added MSTP Contrs</v>
          </cell>
          <cell r="D118" t="str">
            <v>Honeywell</v>
          </cell>
          <cell r="E118" t="str">
            <v>PIN-DEV-UP-10</v>
          </cell>
          <cell r="F118">
            <v>1029.8939999999998</v>
          </cell>
        </row>
        <row r="119">
          <cell r="A119" t="str">
            <v>I/O ModuleCIPer 50 - 25 Device &amp; 1250 Exp License for Added MSTP Contrs</v>
          </cell>
          <cell r="B119" t="str">
            <v>I/O Module</v>
          </cell>
          <cell r="C119" t="str">
            <v>CIPer 50 - 25 Device &amp; 1250 Exp License for Added MSTP Contrs</v>
          </cell>
          <cell r="D119" t="str">
            <v>Honeywell</v>
          </cell>
          <cell r="E119" t="str">
            <v>PIN-DEV-UP-25</v>
          </cell>
          <cell r="F119">
            <v>1307.251</v>
          </cell>
        </row>
        <row r="120">
          <cell r="A120" t="str">
            <v>I/O ModuleCIPer 50 - 50 Device &amp; 2500 Exp License for Added MSTP Contrs</v>
          </cell>
          <cell r="B120" t="str">
            <v>I/O Module</v>
          </cell>
          <cell r="C120" t="str">
            <v>CIPer 50 - 50 Device &amp; 2500 Exp License for Added MSTP Contrs</v>
          </cell>
          <cell r="D120" t="str">
            <v>Honeywell</v>
          </cell>
          <cell r="E120" t="str">
            <v>PIN-DEV-UP-50</v>
          </cell>
          <cell r="F120">
            <v>2078.9124999999999</v>
          </cell>
        </row>
        <row r="121">
          <cell r="A121" t="str">
            <v>I/O ModuleCiper 50 - Panel Bus 8 AI Module</v>
          </cell>
          <cell r="B121" t="str">
            <v>I/O Module</v>
          </cell>
          <cell r="C121" t="str">
            <v>Ciper 50 - Panel Bus 8 AI Module</v>
          </cell>
          <cell r="D121" t="str">
            <v>Honeywell</v>
          </cell>
          <cell r="E121" t="str">
            <v>XF821A + XSU821-22</v>
          </cell>
          <cell r="F121">
            <v>250.78050000000002</v>
          </cell>
        </row>
        <row r="122">
          <cell r="A122" t="str">
            <v>I/O ModuleCiper 50 - Panel Bus 8 AO Module</v>
          </cell>
          <cell r="B122" t="str">
            <v>I/O Module</v>
          </cell>
          <cell r="C122" t="str">
            <v>Ciper 50 - Panel Bus 8 AO Module</v>
          </cell>
          <cell r="D122" t="str">
            <v>Honeywell</v>
          </cell>
          <cell r="E122" t="str">
            <v>XFR822A + XSU821-22</v>
          </cell>
          <cell r="F122">
            <v>322.41399999999999</v>
          </cell>
        </row>
        <row r="123">
          <cell r="A123" t="str">
            <v>I/O ModuleCiper 50 - Panel Bus 12 BI Module</v>
          </cell>
          <cell r="B123" t="str">
            <v>I/O Module</v>
          </cell>
          <cell r="C123" t="str">
            <v>Ciper 50 - Panel Bus 12 BI Module</v>
          </cell>
          <cell r="D123" t="str">
            <v>Honeywell</v>
          </cell>
          <cell r="E123" t="str">
            <v>XFR823A + XSU823</v>
          </cell>
          <cell r="F123">
            <v>213.24449999999999</v>
          </cell>
        </row>
        <row r="124">
          <cell r="A124" t="str">
            <v>I/O ModuleCiper 50 - Panel Bus 6 BO Module</v>
          </cell>
          <cell r="B124" t="str">
            <v>I/O Module</v>
          </cell>
          <cell r="C124" t="str">
            <v>Ciper 50 - Panel Bus 6 BO Module</v>
          </cell>
          <cell r="D124" t="str">
            <v>Honeywell</v>
          </cell>
          <cell r="E124" t="str">
            <v>XFR824A + XSU824-25</v>
          </cell>
          <cell r="F124">
            <v>277.04649999999998</v>
          </cell>
        </row>
        <row r="125">
          <cell r="A125" t="str">
            <v>I/O ModuleCiper 50 - Panel Bus 3 Floating BO Module</v>
          </cell>
          <cell r="B125" t="str">
            <v>I/O Module</v>
          </cell>
          <cell r="C125" t="str">
            <v>Ciper 50 - Panel Bus 3 Floating BO Module</v>
          </cell>
          <cell r="D125" t="str">
            <v>Honeywell</v>
          </cell>
          <cell r="E125" t="str">
            <v>XFR825A + XSU824-25</v>
          </cell>
          <cell r="F125">
            <v>254.173</v>
          </cell>
        </row>
        <row r="126">
          <cell r="A126" t="str">
            <v>I/O ModuleCiper 50 - Panel Bus Mixed I/O - 8 AI, 8 AO, 12 BI, 6 BO</v>
          </cell>
          <cell r="B126" t="str">
            <v>I/O Module</v>
          </cell>
          <cell r="C126" t="str">
            <v>Ciper 50 - Panel Bus Mixed I/O - 8 AI, 8 AO, 12 BI, 6 BO</v>
          </cell>
          <cell r="D126" t="str">
            <v>Honeywell</v>
          </cell>
          <cell r="E126" t="str">
            <v>XFU830A</v>
          </cell>
          <cell r="F126">
            <v>518.09799999999996</v>
          </cell>
        </row>
        <row r="127">
          <cell r="A127" t="str">
            <v>I/O ModuleJCI, 2UI, 2RO, 2UO</v>
          </cell>
          <cell r="B127" t="str">
            <v>I/O Module</v>
          </cell>
          <cell r="C127" t="str">
            <v>JCI, 2UI, 2RO, 2UO</v>
          </cell>
          <cell r="D127" t="str">
            <v>JCI</v>
          </cell>
          <cell r="E127" t="str">
            <v>FX-PCX2711-0</v>
          </cell>
          <cell r="F127">
            <v>269.4384</v>
          </cell>
        </row>
        <row r="128">
          <cell r="A128" t="str">
            <v>I/O ModuleJCI, 8UI, 2AO</v>
          </cell>
          <cell r="B128" t="str">
            <v>I/O Module</v>
          </cell>
          <cell r="C128" t="str">
            <v>JCI, 8UI, 2AO</v>
          </cell>
          <cell r="D128" t="str">
            <v>JCI</v>
          </cell>
          <cell r="E128" t="str">
            <v>FX-PCX2721-0</v>
          </cell>
          <cell r="F128">
            <v>201.45240000000001</v>
          </cell>
        </row>
        <row r="129">
          <cell r="A129" t="str">
            <v>I/O ModuleJCI, 4UI, 4RO, 4UO</v>
          </cell>
          <cell r="B129" t="str">
            <v>I/O Module</v>
          </cell>
          <cell r="C129" t="str">
            <v>JCI, 4UI, 4RO, 4UO</v>
          </cell>
          <cell r="D129" t="str">
            <v>JCI</v>
          </cell>
          <cell r="E129" t="str">
            <v>FX-PCX3711-0</v>
          </cell>
          <cell r="F129">
            <v>350.17920000000004</v>
          </cell>
        </row>
        <row r="130">
          <cell r="A130" t="str">
            <v>I/O ModuleJCI, 16BI</v>
          </cell>
          <cell r="B130" t="str">
            <v>I/O Module</v>
          </cell>
          <cell r="C130" t="str">
            <v>JCI, 16BI</v>
          </cell>
          <cell r="D130" t="str">
            <v>JCI</v>
          </cell>
          <cell r="E130" t="str">
            <v>FX-PCX3721-0</v>
          </cell>
          <cell r="F130">
            <v>321.14880000000005</v>
          </cell>
        </row>
        <row r="131">
          <cell r="A131" t="str">
            <v>I/O ModuleJCI, 8BI, 8BO</v>
          </cell>
          <cell r="B131" t="str">
            <v>I/O Module</v>
          </cell>
          <cell r="C131" t="str">
            <v>JCI, 8BI, 8BO</v>
          </cell>
          <cell r="D131" t="str">
            <v>JCI</v>
          </cell>
          <cell r="E131" t="str">
            <v>FX-PCX3731-0</v>
          </cell>
          <cell r="F131">
            <v>353.80800000000005</v>
          </cell>
        </row>
        <row r="132">
          <cell r="A132" t="str">
            <v>I/O ModuleJCI, 6UI, 2BI, 4CO, 3BO</v>
          </cell>
          <cell r="B132" t="str">
            <v>I/O Module</v>
          </cell>
          <cell r="C132" t="str">
            <v>JCI, 6UI, 2BI, 4CO, 3BO</v>
          </cell>
          <cell r="D132" t="str">
            <v>JCI</v>
          </cell>
          <cell r="E132" t="str">
            <v>FX-PCX4711-0</v>
          </cell>
          <cell r="F132">
            <v>252.126</v>
          </cell>
        </row>
        <row r="133">
          <cell r="A133" t="str">
            <v>JaceAX Extended Memory</v>
          </cell>
          <cell r="B133" t="str">
            <v>Jace</v>
          </cell>
          <cell r="C133" t="str">
            <v>AX Extended Memory</v>
          </cell>
          <cell r="D133" t="str">
            <v>Honeywell</v>
          </cell>
          <cell r="E133" t="str">
            <v>NPM-256MB</v>
          </cell>
          <cell r="F133">
            <v>772.8</v>
          </cell>
        </row>
        <row r="134">
          <cell r="A134" t="str">
            <v>Jace300 AX Panel</v>
          </cell>
          <cell r="B134" t="str">
            <v>Jace</v>
          </cell>
          <cell r="C134" t="str">
            <v>300 AX Panel</v>
          </cell>
          <cell r="D134" t="str">
            <v>Honeywell</v>
          </cell>
          <cell r="E134" t="str">
            <v>WEB-300-O</v>
          </cell>
          <cell r="F134">
            <v>0</v>
          </cell>
        </row>
        <row r="135">
          <cell r="A135" t="str">
            <v>Jace600 AX Panel</v>
          </cell>
          <cell r="B135" t="str">
            <v>Jace</v>
          </cell>
          <cell r="C135" t="str">
            <v>600 AX Panel</v>
          </cell>
          <cell r="D135" t="str">
            <v>Honeywell</v>
          </cell>
          <cell r="E135" t="str">
            <v>WEB-600-O</v>
          </cell>
          <cell r="F135">
            <v>0</v>
          </cell>
        </row>
        <row r="136">
          <cell r="A136" t="str">
            <v>Jace700 AX Panel</v>
          </cell>
          <cell r="B136" t="str">
            <v>Jace</v>
          </cell>
          <cell r="C136" t="str">
            <v>700 AX Panel</v>
          </cell>
          <cell r="D136" t="str">
            <v>Honeywell</v>
          </cell>
          <cell r="E136" t="str">
            <v>WEB-700-O</v>
          </cell>
          <cell r="F136">
            <v>0</v>
          </cell>
        </row>
        <row r="137">
          <cell r="A137" t="str">
            <v>JaceWall Adapter (Plug)</v>
          </cell>
          <cell r="B137" t="str">
            <v>Jace</v>
          </cell>
          <cell r="C137" t="str">
            <v>Wall Adapter (Plug)</v>
          </cell>
          <cell r="D137" t="str">
            <v>Honeywell</v>
          </cell>
          <cell r="E137" t="str">
            <v>NPB-WPM-US</v>
          </cell>
          <cell r="F137">
            <v>36.224999999999994</v>
          </cell>
        </row>
        <row r="138">
          <cell r="A138" t="str">
            <v>JaceLON Repeater</v>
          </cell>
          <cell r="B138" t="str">
            <v>Jace</v>
          </cell>
          <cell r="C138" t="str">
            <v>LON Repeater</v>
          </cell>
          <cell r="D138" t="str">
            <v>Honeywell</v>
          </cell>
          <cell r="E138" t="str">
            <v>Q7740A1008</v>
          </cell>
          <cell r="F138">
            <v>541.58677299999999</v>
          </cell>
        </row>
        <row r="139">
          <cell r="A139" t="str">
            <v>JaceWEB 8000 Panel</v>
          </cell>
          <cell r="B139" t="str">
            <v>Jace</v>
          </cell>
          <cell r="C139" t="str">
            <v>WEB 8000 Panel</v>
          </cell>
          <cell r="D139" t="str">
            <v>Honeywell</v>
          </cell>
          <cell r="E139" t="str">
            <v>WEB-8000</v>
          </cell>
          <cell r="F139">
            <v>0</v>
          </cell>
        </row>
        <row r="140">
          <cell r="A140" t="str">
            <v>JaceWEB 8005 Panel</v>
          </cell>
          <cell r="B140" t="str">
            <v>Jace</v>
          </cell>
          <cell r="C140" t="str">
            <v>WEB 8005 Panel</v>
          </cell>
          <cell r="D140" t="str">
            <v>Honeywell</v>
          </cell>
          <cell r="E140" t="str">
            <v>WEB-8005</v>
          </cell>
          <cell r="F140">
            <v>1014.3321999999998</v>
          </cell>
        </row>
        <row r="141">
          <cell r="A141" t="str">
            <v>JaceWEB 8010 Panel</v>
          </cell>
          <cell r="B141" t="str">
            <v>Jace</v>
          </cell>
          <cell r="C141" t="str">
            <v>WEB 8010 Panel</v>
          </cell>
          <cell r="D141" t="str">
            <v>Honeywell</v>
          </cell>
          <cell r="E141" t="str">
            <v>WEB-8010</v>
          </cell>
          <cell r="F141">
            <v>1249.7423749999998</v>
          </cell>
        </row>
        <row r="142">
          <cell r="A142" t="str">
            <v>JaceWEB 8025 Panel</v>
          </cell>
          <cell r="B142" t="str">
            <v>Jace</v>
          </cell>
          <cell r="C142" t="str">
            <v>WEB 8025 Panel</v>
          </cell>
          <cell r="D142" t="str">
            <v>Honeywell</v>
          </cell>
          <cell r="E142" t="str">
            <v>WEB-8025</v>
          </cell>
          <cell r="F142">
            <v>1479.1995750000001</v>
          </cell>
        </row>
        <row r="143">
          <cell r="A143" t="str">
            <v>JaceWEB 8100 Panel</v>
          </cell>
          <cell r="B143" t="str">
            <v>Jace</v>
          </cell>
          <cell r="C143" t="str">
            <v>WEB 8100 Panel</v>
          </cell>
          <cell r="D143" t="str">
            <v>Honeywell</v>
          </cell>
          <cell r="E143" t="str">
            <v>WEB-8100</v>
          </cell>
          <cell r="F143">
            <v>3012.6963999999998</v>
          </cell>
        </row>
        <row r="144">
          <cell r="A144" t="str">
            <v>JaceWEB 8200 Panel</v>
          </cell>
          <cell r="B144" t="str">
            <v>Jace</v>
          </cell>
          <cell r="C144" t="str">
            <v>WEB 8200 Panel</v>
          </cell>
          <cell r="D144" t="str">
            <v>Honeywell</v>
          </cell>
          <cell r="E144" t="str">
            <v>WEB-8200</v>
          </cell>
          <cell r="F144">
            <v>4168.0766749999993</v>
          </cell>
        </row>
        <row r="145">
          <cell r="A145" t="str">
            <v>JaceWEB 8000 Panel Wall Adater (Plug)</v>
          </cell>
          <cell r="B145" t="str">
            <v>Jace</v>
          </cell>
          <cell r="C145" t="str">
            <v>WEB 8000 Panel Wall Adater (Plug)</v>
          </cell>
          <cell r="D145" t="str">
            <v>Honeywell</v>
          </cell>
          <cell r="E145" t="str">
            <v>WPM-8000</v>
          </cell>
          <cell r="F145">
            <v>42.262499999999996</v>
          </cell>
        </row>
        <row r="146">
          <cell r="A146" t="str">
            <v>JaceWEB8000 - Single Port LON Module</v>
          </cell>
          <cell r="B146" t="str">
            <v>Jace</v>
          </cell>
          <cell r="C146" t="str">
            <v>WEB8000 - Single Port LON Module</v>
          </cell>
          <cell r="D146" t="str">
            <v>Honeywell</v>
          </cell>
          <cell r="E146" t="str">
            <v>NPB-8000-LON</v>
          </cell>
          <cell r="F146">
            <v>209.29999999999998</v>
          </cell>
        </row>
        <row r="147">
          <cell r="A147" t="str">
            <v>JaceWEB8000 - Dual Port RS-485 Module</v>
          </cell>
          <cell r="B147" t="str">
            <v>Jace</v>
          </cell>
          <cell r="C147" t="str">
            <v>WEB8000 - Dual Port RS-485 Module</v>
          </cell>
          <cell r="D147" t="str">
            <v>Honeywell</v>
          </cell>
          <cell r="E147" t="str">
            <v>NPB-8000-2X-485</v>
          </cell>
          <cell r="F147">
            <v>209.29999999999998</v>
          </cell>
        </row>
        <row r="148">
          <cell r="A148" t="str">
            <v>JaceWEB8000 - Single Port RS-232 Module</v>
          </cell>
          <cell r="B148" t="str">
            <v>Jace</v>
          </cell>
          <cell r="C148" t="str">
            <v>WEB8000 - Single Port RS-232 Module</v>
          </cell>
          <cell r="D148" t="str">
            <v>Honeywell</v>
          </cell>
          <cell r="E148" t="str">
            <v>NPB-8000-232</v>
          </cell>
          <cell r="F148">
            <v>191.18749999999997</v>
          </cell>
        </row>
        <row r="149">
          <cell r="A149" t="str">
            <v>JaceWEB8000 - 16 Point Module, 8UI, 4DO, 4AO</v>
          </cell>
          <cell r="B149" t="str">
            <v>Jace</v>
          </cell>
          <cell r="C149" t="str">
            <v>WEB8000 - 16 Point Module, 8UI, 4DO, 4AO</v>
          </cell>
          <cell r="D149" t="str">
            <v>Honeywell</v>
          </cell>
          <cell r="E149" t="str">
            <v>IO-R-16</v>
          </cell>
          <cell r="F149">
            <v>249.54999999999998</v>
          </cell>
        </row>
        <row r="150">
          <cell r="A150" t="str">
            <v>JaceWEB8000 - 34 Point Module, 16UI, 10DO, 8AO</v>
          </cell>
          <cell r="B150" t="str">
            <v>Jace</v>
          </cell>
          <cell r="C150" t="str">
            <v>WEB8000 - 34 Point Module, 16UI, 10DO, 8AO</v>
          </cell>
          <cell r="D150" t="str">
            <v>Honeywell</v>
          </cell>
          <cell r="E150" t="str">
            <v>IO-R-34</v>
          </cell>
          <cell r="F150">
            <v>481.24999999999994</v>
          </cell>
        </row>
        <row r="151">
          <cell r="A151" t="str">
            <v>JaceEnables WEB-800 to run WEBs-AX (3.8U)</v>
          </cell>
          <cell r="B151" t="str">
            <v>Jace</v>
          </cell>
          <cell r="C151" t="str">
            <v>Enables WEB-800 to run WEBs-AX (3.8U)</v>
          </cell>
          <cell r="D151" t="str">
            <v>Honeywell</v>
          </cell>
          <cell r="E151" t="str">
            <v>JACE-8000-AX</v>
          </cell>
          <cell r="F151">
            <v>499.08849999999995</v>
          </cell>
        </row>
        <row r="152">
          <cell r="A152" t="str">
            <v>JaceJCI FX80 BASE - NO LICENSES</v>
          </cell>
          <cell r="B152" t="str">
            <v>Jace</v>
          </cell>
          <cell r="C152" t="str">
            <v>JCI FX80 BASE - NO LICENSES</v>
          </cell>
          <cell r="D152" t="str">
            <v>JCI</v>
          </cell>
          <cell r="E152" t="str">
            <v>FX-SC8BDWIFI-0</v>
          </cell>
          <cell r="F152">
            <v>752.28480000000002</v>
          </cell>
        </row>
        <row r="153">
          <cell r="A153" t="str">
            <v>JaceJCI FX80 5 Device License</v>
          </cell>
          <cell r="B153" t="str">
            <v>Jace</v>
          </cell>
          <cell r="C153" t="str">
            <v>JCI FX80 5 Device License</v>
          </cell>
          <cell r="D153" t="str">
            <v>JCI</v>
          </cell>
          <cell r="E153" t="str">
            <v>FX-SC8CL005-0</v>
          </cell>
          <cell r="F153">
            <v>344.47680000000003</v>
          </cell>
        </row>
        <row r="154">
          <cell r="A154" t="str">
            <v>JaceJCI FX80 10 Device License</v>
          </cell>
          <cell r="B154" t="str">
            <v>Jace</v>
          </cell>
          <cell r="C154" t="str">
            <v>JCI FX80 10 Device License</v>
          </cell>
          <cell r="D154" t="str">
            <v>JCI</v>
          </cell>
          <cell r="E154" t="str">
            <v>FX-SC8CL010-0</v>
          </cell>
          <cell r="F154">
            <v>597.82320000000004</v>
          </cell>
        </row>
        <row r="155">
          <cell r="A155" t="str">
            <v>JaceJCI FX80 25 Device License</v>
          </cell>
          <cell r="B155" t="str">
            <v>Jace</v>
          </cell>
          <cell r="C155" t="str">
            <v>JCI FX80 25 Device License</v>
          </cell>
          <cell r="D155" t="str">
            <v>JCI</v>
          </cell>
          <cell r="E155" t="str">
            <v>FX-SC8CL025-0</v>
          </cell>
          <cell r="F155">
            <v>844.63560000000007</v>
          </cell>
        </row>
        <row r="156">
          <cell r="A156" t="str">
            <v>JaceJCI FX80 100 Device License</v>
          </cell>
          <cell r="B156" t="str">
            <v>Jace</v>
          </cell>
          <cell r="C156" t="str">
            <v>JCI FX80 100 Device License</v>
          </cell>
          <cell r="D156" t="str">
            <v>JCI</v>
          </cell>
          <cell r="E156" t="str">
            <v>FX-SC8CL100-0</v>
          </cell>
          <cell r="F156">
            <v>2495.0916000000002</v>
          </cell>
        </row>
        <row r="157">
          <cell r="A157" t="str">
            <v>JaceJCI FX80 200 Device License</v>
          </cell>
          <cell r="B157" t="str">
            <v>Jace</v>
          </cell>
          <cell r="C157" t="str">
            <v>JCI FX80 200 Device License</v>
          </cell>
          <cell r="D157" t="str">
            <v>JCI</v>
          </cell>
          <cell r="E157" t="str">
            <v>FX-SC8CL200-0</v>
          </cell>
          <cell r="F157">
            <v>3737.7288000000003</v>
          </cell>
        </row>
        <row r="158">
          <cell r="A158" t="str">
            <v>JaceJCI FX80 Wall Power Supply</v>
          </cell>
          <cell r="B158" t="str">
            <v>Jace</v>
          </cell>
          <cell r="C158" t="str">
            <v>JCI FX80 Wall Power Supply</v>
          </cell>
          <cell r="D158" t="str">
            <v>JCI</v>
          </cell>
          <cell r="E158" t="str">
            <v>FX-SC8XPS-0</v>
          </cell>
          <cell r="F158">
            <v>47.401200000000003</v>
          </cell>
        </row>
        <row r="159">
          <cell r="A159" t="str">
            <v>JaceJCI FX80 LON Expansion Module</v>
          </cell>
          <cell r="B159" t="str">
            <v>Jace</v>
          </cell>
          <cell r="C159" t="str">
            <v>JCI FX80 LON Expansion Module</v>
          </cell>
          <cell r="D159" t="str">
            <v>JCI</v>
          </cell>
          <cell r="E159" t="str">
            <v>FX-SC8XLON-0</v>
          </cell>
          <cell r="F159">
            <v>227.61</v>
          </cell>
        </row>
        <row r="160">
          <cell r="A160" t="str">
            <v>JaceJCI FX80 Dual RS485 Expansion Module</v>
          </cell>
          <cell r="B160" t="str">
            <v>Jace</v>
          </cell>
          <cell r="C160" t="str">
            <v>JCI FX80 Dual RS485 Expansion Module</v>
          </cell>
          <cell r="D160" t="str">
            <v>JCI</v>
          </cell>
          <cell r="E160" t="str">
            <v>FX-SC8XD485-0</v>
          </cell>
          <cell r="F160">
            <v>227.61</v>
          </cell>
        </row>
        <row r="161">
          <cell r="A161" t="str">
            <v>JaceJCI FX80 Dual RS232 Expansion Module</v>
          </cell>
          <cell r="B161" t="str">
            <v>Jace</v>
          </cell>
          <cell r="C161" t="str">
            <v>JCI FX80 Dual RS232 Expansion Module</v>
          </cell>
          <cell r="D161" t="str">
            <v>JCI</v>
          </cell>
          <cell r="E161" t="str">
            <v>FX-SC8X232-0</v>
          </cell>
          <cell r="F161">
            <v>208.80720000000002</v>
          </cell>
        </row>
        <row r="162">
          <cell r="A162" t="str">
            <v>JaceJCI FX80 Downgrade to run AX Ver 3.8</v>
          </cell>
          <cell r="B162" t="str">
            <v>Jace</v>
          </cell>
          <cell r="C162" t="str">
            <v>JCI FX80 Downgrade to run AX Ver 3.8</v>
          </cell>
          <cell r="D162" t="str">
            <v>JCI</v>
          </cell>
          <cell r="E162" t="str">
            <v>FX-SC8LAX-0</v>
          </cell>
          <cell r="F162">
            <v>514.38239999999996</v>
          </cell>
        </row>
        <row r="163">
          <cell r="A163" t="str">
            <v>Jace MaintenanceWEB300E 1 Year Maintenance</v>
          </cell>
          <cell r="B163" t="str">
            <v>Jace Maintenance</v>
          </cell>
          <cell r="C163" t="str">
            <v>WEB300E 1 Year Maintenance</v>
          </cell>
          <cell r="D163" t="str">
            <v>Honeywell</v>
          </cell>
          <cell r="E163" t="str">
            <v>SMA-3E-1YR</v>
          </cell>
          <cell r="F163">
            <v>0</v>
          </cell>
        </row>
        <row r="164">
          <cell r="A164" t="str">
            <v>Jace MaintenanceWEB300E 3 Year Maintenance</v>
          </cell>
          <cell r="B164" t="str">
            <v>Jace Maintenance</v>
          </cell>
          <cell r="C164" t="str">
            <v>WEB300E 3 Year Maintenance</v>
          </cell>
          <cell r="D164" t="str">
            <v>Honeywell</v>
          </cell>
          <cell r="E164" t="str">
            <v>SMA-3E-3YR</v>
          </cell>
          <cell r="F164">
            <v>0</v>
          </cell>
        </row>
        <row r="165">
          <cell r="A165" t="str">
            <v>Jace MaintenanceWEB300E 5 Year Maintenance</v>
          </cell>
          <cell r="B165" t="str">
            <v>Jace Maintenance</v>
          </cell>
          <cell r="C165" t="str">
            <v>WEB300E 5 Year Maintenance</v>
          </cell>
          <cell r="D165" t="str">
            <v>Honeywell</v>
          </cell>
          <cell r="E165" t="str">
            <v>SMA-3E-5YR</v>
          </cell>
          <cell r="F165">
            <v>0</v>
          </cell>
        </row>
        <row r="166">
          <cell r="A166" t="str">
            <v>Jace MaintenanceWEB600E 1 Year Maintenance</v>
          </cell>
          <cell r="B166" t="str">
            <v>Jace Maintenance</v>
          </cell>
          <cell r="C166" t="str">
            <v>WEB600E 1 Year Maintenance</v>
          </cell>
          <cell r="D166" t="str">
            <v>Honeywell</v>
          </cell>
          <cell r="E166" t="str">
            <v>SMA-6E-1YR</v>
          </cell>
          <cell r="F166">
            <v>0</v>
          </cell>
        </row>
        <row r="167">
          <cell r="A167" t="str">
            <v>Jace MaintenanceWEB600E 3 Year Maintenance</v>
          </cell>
          <cell r="B167" t="str">
            <v>Jace Maintenance</v>
          </cell>
          <cell r="C167" t="str">
            <v>WEB600E 3 Year Maintenance</v>
          </cell>
          <cell r="D167" t="str">
            <v>Honeywell</v>
          </cell>
          <cell r="E167" t="str">
            <v>SMA-6E-3YR</v>
          </cell>
          <cell r="F167">
            <v>0</v>
          </cell>
        </row>
        <row r="168">
          <cell r="A168" t="str">
            <v>Jace MaintenanceWEB600E 5 Year Maintenance</v>
          </cell>
          <cell r="B168" t="str">
            <v>Jace Maintenance</v>
          </cell>
          <cell r="C168" t="str">
            <v>WEB600E 5 Year Maintenance</v>
          </cell>
          <cell r="D168" t="str">
            <v>Honeywell</v>
          </cell>
          <cell r="E168" t="str">
            <v>SMA-6E-5YR</v>
          </cell>
          <cell r="F168">
            <v>0</v>
          </cell>
        </row>
        <row r="169">
          <cell r="A169" t="str">
            <v>Jace MaintenanceWEB700 1 Year Maintenance</v>
          </cell>
          <cell r="B169" t="str">
            <v>Jace Maintenance</v>
          </cell>
          <cell r="C169" t="str">
            <v>WEB700 1 Year Maintenance</v>
          </cell>
          <cell r="D169" t="str">
            <v>Honeywell</v>
          </cell>
          <cell r="E169" t="str">
            <v>SMA-7-1YR</v>
          </cell>
          <cell r="F169">
            <v>0</v>
          </cell>
        </row>
        <row r="170">
          <cell r="A170" t="str">
            <v>Jace MaintenanceWEB700 3 Year Maintenance</v>
          </cell>
          <cell r="B170" t="str">
            <v>Jace Maintenance</v>
          </cell>
          <cell r="C170" t="str">
            <v>WEB700 3 Year Maintenance</v>
          </cell>
          <cell r="D170" t="str">
            <v>Honeywell</v>
          </cell>
          <cell r="E170" t="str">
            <v>SMA-7-3YR</v>
          </cell>
          <cell r="F170">
            <v>0</v>
          </cell>
        </row>
        <row r="171">
          <cell r="A171" t="str">
            <v>Jace MaintenanceWEB700 5 Year Maintenance</v>
          </cell>
          <cell r="B171" t="str">
            <v>Jace Maintenance</v>
          </cell>
          <cell r="C171" t="str">
            <v>WEB700 5 Year Maintenance</v>
          </cell>
          <cell r="D171" t="str">
            <v>Honeywell</v>
          </cell>
          <cell r="E171" t="str">
            <v>SMA-7-5YR</v>
          </cell>
          <cell r="F171">
            <v>0</v>
          </cell>
        </row>
        <row r="172">
          <cell r="A172" t="str">
            <v>Jace MaintenanceWEB8005 Initial 18 Month Maintenance</v>
          </cell>
          <cell r="B172" t="str">
            <v>Jace Maintenance</v>
          </cell>
          <cell r="C172" t="str">
            <v>WEB8005 Initial 18 Month Maintenance</v>
          </cell>
          <cell r="D172" t="str">
            <v>Honeywell</v>
          </cell>
          <cell r="E172" t="str">
            <v>SMA-8005-1YR-INIT</v>
          </cell>
          <cell r="F172">
            <v>50.312499999999993</v>
          </cell>
        </row>
        <row r="173">
          <cell r="A173" t="str">
            <v>Jace MaintenanceWEB8010 Initial 18 Month Maintenance</v>
          </cell>
          <cell r="B173" t="str">
            <v>Jace Maintenance</v>
          </cell>
          <cell r="C173" t="str">
            <v>WEB8010 Initial 18 Month Maintenance</v>
          </cell>
          <cell r="D173" t="str">
            <v>Honeywell</v>
          </cell>
          <cell r="E173" t="str">
            <v>SMA-8010-1YR-INIT</v>
          </cell>
          <cell r="F173">
            <v>88.55</v>
          </cell>
        </row>
        <row r="174">
          <cell r="A174" t="str">
            <v>Jace MaintenanceWEB8025 Initial 18 Month Maintenance</v>
          </cell>
          <cell r="B174" t="str">
            <v>Jace Maintenance</v>
          </cell>
          <cell r="C174" t="str">
            <v>WEB8025 Initial 18 Month Maintenance</v>
          </cell>
          <cell r="D174" t="str">
            <v>Honeywell</v>
          </cell>
          <cell r="E174" t="str">
            <v>SMA-8025-1YR-INIT</v>
          </cell>
          <cell r="F174">
            <v>127.282</v>
          </cell>
        </row>
        <row r="175">
          <cell r="A175" t="str">
            <v>Jace MaintenanceWEB8100 Initial 18 Month Maintenance</v>
          </cell>
          <cell r="B175" t="str">
            <v>Jace Maintenance</v>
          </cell>
          <cell r="C175" t="str">
            <v>WEB8100 Initial 18 Month Maintenance</v>
          </cell>
          <cell r="D175" t="str">
            <v>Honeywell</v>
          </cell>
          <cell r="E175" t="str">
            <v>SMA-8100-1YR-INIT</v>
          </cell>
          <cell r="F175">
            <v>377.86699999999996</v>
          </cell>
        </row>
        <row r="176">
          <cell r="A176" t="str">
            <v>Jace MaintenanceWEB8200 Initial 18 Month Maintenance</v>
          </cell>
          <cell r="B176" t="str">
            <v>Jace Maintenance</v>
          </cell>
          <cell r="C176" t="str">
            <v>WEB8200 Initial 18 Month Maintenance</v>
          </cell>
          <cell r="D176" t="str">
            <v>Honeywell</v>
          </cell>
          <cell r="E176" t="str">
            <v>SMA-8200-1YR-INIT</v>
          </cell>
          <cell r="F176">
            <v>555.4615</v>
          </cell>
        </row>
        <row r="177">
          <cell r="A177" t="str">
            <v>Jace MaintenanceWEB8005 Additional 1 Year Maintenance</v>
          </cell>
          <cell r="B177" t="str">
            <v>Jace Maintenance</v>
          </cell>
          <cell r="C177" t="str">
            <v>WEB8005 Additional 1 Year Maintenance</v>
          </cell>
          <cell r="D177" t="str">
            <v>Honeywell</v>
          </cell>
          <cell r="E177" t="str">
            <v>SMA-8005-1YR</v>
          </cell>
          <cell r="F177">
            <v>50.312499999999993</v>
          </cell>
        </row>
        <row r="178">
          <cell r="A178" t="str">
            <v>Jace MaintenanceWEB8005 Additional 3 Year Maintenance</v>
          </cell>
          <cell r="B178" t="str">
            <v>Jace Maintenance</v>
          </cell>
          <cell r="C178" t="str">
            <v>WEB8005 Additional 3 Year Maintenance</v>
          </cell>
          <cell r="D178" t="str">
            <v>Honeywell</v>
          </cell>
          <cell r="E178" t="str">
            <v>SMA-8005-3YR</v>
          </cell>
          <cell r="F178">
            <v>124.77499999999999</v>
          </cell>
        </row>
        <row r="179">
          <cell r="A179" t="str">
            <v>Jace MaintenanceWEB8005 Additional 5 Year Maintenance</v>
          </cell>
          <cell r="B179" t="str">
            <v>Jace Maintenance</v>
          </cell>
          <cell r="C179" t="str">
            <v>WEB8005 Additional 5 Year Maintenance</v>
          </cell>
          <cell r="D179" t="str">
            <v>Honeywell</v>
          </cell>
          <cell r="E179" t="str">
            <v>SMA-8005-5YR</v>
          </cell>
          <cell r="F179">
            <v>161</v>
          </cell>
        </row>
        <row r="180">
          <cell r="A180" t="str">
            <v>Jace MaintenanceWEB8010 Additional 1 Year Maintenance</v>
          </cell>
          <cell r="B180" t="str">
            <v>Jace Maintenance</v>
          </cell>
          <cell r="C180" t="str">
            <v>WEB8010 Additional 1 Year Maintenance</v>
          </cell>
          <cell r="D180" t="str">
            <v>Honeywell</v>
          </cell>
          <cell r="E180" t="str">
            <v>SMA-8010-1YR</v>
          </cell>
          <cell r="F180">
            <v>88.55</v>
          </cell>
        </row>
        <row r="181">
          <cell r="A181" t="str">
            <v>Jace MaintenanceWEB8010 Additional 3 Year Maintenance</v>
          </cell>
          <cell r="B181" t="str">
            <v>Jace Maintenance</v>
          </cell>
          <cell r="C181" t="str">
            <v>WEB8010 Additional 3 Year Maintenance</v>
          </cell>
          <cell r="D181" t="str">
            <v>Honeywell</v>
          </cell>
          <cell r="E181" t="str">
            <v>SMA-8010-3YR</v>
          </cell>
          <cell r="F181">
            <v>217.36149999999998</v>
          </cell>
        </row>
        <row r="182">
          <cell r="A182" t="str">
            <v>Jace MaintenanceWEB8010 Additional 5 Year Maintenance</v>
          </cell>
          <cell r="B182" t="str">
            <v>Jace Maintenance</v>
          </cell>
          <cell r="C182" t="str">
            <v>WEB8010 Additional 5 Year Maintenance</v>
          </cell>
          <cell r="D182" t="str">
            <v>Honeywell</v>
          </cell>
          <cell r="E182" t="str">
            <v>SMA-8010-5YR</v>
          </cell>
          <cell r="F182">
            <v>277.73649999999998</v>
          </cell>
        </row>
        <row r="183">
          <cell r="A183" t="str">
            <v>Jace MaintenanceWEB8025 Additional 1 Year Maintenance</v>
          </cell>
          <cell r="B183" t="str">
            <v>Jace Maintenance</v>
          </cell>
          <cell r="C183" t="str">
            <v>WEB8025 Additional 1 Year Maintenance</v>
          </cell>
          <cell r="D183" t="str">
            <v>Honeywell</v>
          </cell>
          <cell r="E183" t="str">
            <v>SMA-8025-1YR</v>
          </cell>
          <cell r="F183">
            <v>124.77499999999999</v>
          </cell>
        </row>
        <row r="184">
          <cell r="A184" t="str">
            <v>Jace MaintenanceWEB8025 Additional 3 Year Maintenance</v>
          </cell>
          <cell r="B184" t="str">
            <v>Jace Maintenance</v>
          </cell>
          <cell r="C184" t="str">
            <v>WEB8025 Additional 3 Year Maintenance</v>
          </cell>
          <cell r="D184" t="str">
            <v>Honeywell</v>
          </cell>
          <cell r="E184" t="str">
            <v>SMA-8025-3YR</v>
          </cell>
          <cell r="F184">
            <v>305.91149999999999</v>
          </cell>
        </row>
        <row r="185">
          <cell r="A185" t="str">
            <v>Jace MaintenanceWEB8025 Additional 5 Year Maintenance</v>
          </cell>
          <cell r="B185" t="str">
            <v>Jace Maintenance</v>
          </cell>
          <cell r="C185" t="str">
            <v>WEB8025 Additional 5 Year Maintenance</v>
          </cell>
          <cell r="D185" t="str">
            <v>Honeywell</v>
          </cell>
          <cell r="E185" t="str">
            <v>SMA-8025-5YR</v>
          </cell>
          <cell r="F185">
            <v>392.43749999999994</v>
          </cell>
        </row>
        <row r="186">
          <cell r="A186" t="str">
            <v>Jace MaintenanceWEB8100 Additional 1 Year Maintenance</v>
          </cell>
          <cell r="B186" t="str">
            <v>Jace Maintenance</v>
          </cell>
          <cell r="C186" t="str">
            <v>WEB8100 Additional 1 Year Maintenance</v>
          </cell>
          <cell r="D186" t="str">
            <v>Honeywell</v>
          </cell>
          <cell r="E186" t="str">
            <v>SMA-8100-1YR</v>
          </cell>
          <cell r="F186">
            <v>370.29999999999995</v>
          </cell>
        </row>
        <row r="187">
          <cell r="A187" t="str">
            <v>Jace MaintenanceWEB8100 Additional 3 Year Maintenance</v>
          </cell>
          <cell r="B187" t="str">
            <v>Jace Maintenance</v>
          </cell>
          <cell r="C187" t="str">
            <v>WEB8100 Additional 3 Year Maintenance</v>
          </cell>
          <cell r="D187" t="str">
            <v>Honeywell</v>
          </cell>
          <cell r="E187" t="str">
            <v>SMA-8100-3YR</v>
          </cell>
          <cell r="F187">
            <v>835.21049999999991</v>
          </cell>
        </row>
        <row r="188">
          <cell r="A188" t="str">
            <v>Jace MaintenanceWEB8100 Additional 5 Year Maintenance</v>
          </cell>
          <cell r="B188" t="str">
            <v>Jace Maintenance</v>
          </cell>
          <cell r="C188" t="str">
            <v>WEB8100 Additional 5 Year Maintenance</v>
          </cell>
          <cell r="D188" t="str">
            <v>Honeywell</v>
          </cell>
          <cell r="E188" t="str">
            <v>SMA-8100-5YR</v>
          </cell>
          <cell r="F188">
            <v>1273.9124999999999</v>
          </cell>
        </row>
        <row r="189">
          <cell r="A189" t="str">
            <v>Jace MaintenanceWEB8200 Additional 1 Year Maintenance</v>
          </cell>
          <cell r="B189" t="str">
            <v>Jace Maintenance</v>
          </cell>
          <cell r="C189" t="str">
            <v>WEB8200 Additional 1 Year Maintenance</v>
          </cell>
          <cell r="D189" t="str">
            <v>Honeywell</v>
          </cell>
          <cell r="E189" t="str">
            <v xml:space="preserve">SMA-8200-1YR </v>
          </cell>
          <cell r="F189">
            <v>555.4615</v>
          </cell>
        </row>
        <row r="190">
          <cell r="A190" t="str">
            <v>Jace MaintenanceWEB8200 Additional 3 Year Maintenance</v>
          </cell>
          <cell r="B190" t="str">
            <v>Jace Maintenance</v>
          </cell>
          <cell r="C190" t="str">
            <v>WEB8200 Additional 3 Year Maintenance</v>
          </cell>
          <cell r="D190" t="str">
            <v>Honeywell</v>
          </cell>
          <cell r="E190" t="str">
            <v>SMA-8200-3YR</v>
          </cell>
          <cell r="F190">
            <v>1354.4469999999999</v>
          </cell>
        </row>
        <row r="191">
          <cell r="A191" t="str">
            <v>Jace MaintenanceWEB8200 Additional 5 Year Maintenance</v>
          </cell>
          <cell r="B191" t="str">
            <v>Jace Maintenance</v>
          </cell>
          <cell r="C191" t="str">
            <v>WEB8200 Additional 5 Year Maintenance</v>
          </cell>
          <cell r="D191" t="str">
            <v>Honeywell</v>
          </cell>
          <cell r="E191" t="str">
            <v>SMA-8200-5YR</v>
          </cell>
          <cell r="F191">
            <v>1907.7809999999999</v>
          </cell>
        </row>
        <row r="192">
          <cell r="A192" t="str">
            <v>Jace MaintenanceJCI FX80 Initial 18 Month Maintenance for up to 5 Devices</v>
          </cell>
          <cell r="B192" t="str">
            <v>Jace Maintenance</v>
          </cell>
          <cell r="C192" t="str">
            <v>JCI FX80 Initial 18 Month Maintenance for up to 5 Devices</v>
          </cell>
          <cell r="D192" t="str">
            <v>JCI</v>
          </cell>
          <cell r="E192" t="str">
            <v>FX-SC8D005M1-0</v>
          </cell>
          <cell r="F192">
            <v>56.602800000000002</v>
          </cell>
        </row>
        <row r="193">
          <cell r="A193" t="str">
            <v>Jace MaintenanceJCI FX80 Initial 18 Month Maintenance for 10 - 25 Devices</v>
          </cell>
          <cell r="B193" t="str">
            <v>Jace Maintenance</v>
          </cell>
          <cell r="C193" t="str">
            <v>JCI FX80 Initial 18 Month Maintenance for 10 - 25 Devices</v>
          </cell>
          <cell r="D193" t="str">
            <v>JCI</v>
          </cell>
          <cell r="E193" t="str">
            <v>FX-SC8D010M1-0</v>
          </cell>
          <cell r="F193">
            <v>104.2848</v>
          </cell>
        </row>
        <row r="194">
          <cell r="A194" t="str">
            <v>Jace MaintenanceJCI FX80 Initial 18 Month Maintenance for 25 - 99 Devices</v>
          </cell>
          <cell r="B194" t="str">
            <v>Jace Maintenance</v>
          </cell>
          <cell r="C194" t="str">
            <v>JCI FX80 Initial 18 Month Maintenance for 25 - 99 Devices</v>
          </cell>
          <cell r="D194" t="str">
            <v>JCI</v>
          </cell>
          <cell r="E194" t="str">
            <v>FX-SC8D025M1-0</v>
          </cell>
          <cell r="F194">
            <v>141.31800000000001</v>
          </cell>
        </row>
        <row r="195">
          <cell r="A195" t="str">
            <v>Jace MaintenanceJCI FX80 Initial 18 Month Maintenance for 100-199 Devices</v>
          </cell>
          <cell r="B195" t="str">
            <v>Jace Maintenance</v>
          </cell>
          <cell r="C195" t="str">
            <v>JCI FX80 Initial 18 Month Maintenance for 100-199 Devices</v>
          </cell>
          <cell r="D195" t="str">
            <v>JCI</v>
          </cell>
          <cell r="E195" t="str">
            <v>FX-SC8D100M1-0</v>
          </cell>
          <cell r="F195">
            <v>420.55200000000002</v>
          </cell>
        </row>
        <row r="196">
          <cell r="A196" t="str">
            <v>Jace MaintenanceJCI FX80 Initial 18 Month Maintenance for 200 Up Devices</v>
          </cell>
          <cell r="B196" t="str">
            <v>Jace Maintenance</v>
          </cell>
          <cell r="C196" t="str">
            <v>JCI FX80 Initial 18 Month Maintenance for 200 Up Devices</v>
          </cell>
          <cell r="D196" t="str">
            <v>JCI</v>
          </cell>
          <cell r="E196" t="str">
            <v>FX-SC8D200M1-0</v>
          </cell>
          <cell r="F196">
            <v>665.72280000000001</v>
          </cell>
        </row>
        <row r="197">
          <cell r="A197" t="str">
            <v>Jace MaintenanceJCI FX80 Initial 3 Year Maintenance for up to 5 Devices</v>
          </cell>
          <cell r="B197" t="str">
            <v>Jace Maintenance</v>
          </cell>
          <cell r="C197" t="str">
            <v>JCI FX80 Initial 3 Year Maintenance for up to 5 Devices</v>
          </cell>
          <cell r="D197" t="str">
            <v>JCI</v>
          </cell>
          <cell r="E197" t="str">
            <v>FX-SC8D005M3-0</v>
          </cell>
          <cell r="F197">
            <v>140.03280000000001</v>
          </cell>
        </row>
        <row r="198">
          <cell r="A198" t="str">
            <v>Jace MaintenanceJCI FX80 Initial 3 Year Maintenance for 10 - 25 Devices</v>
          </cell>
          <cell r="B198" t="str">
            <v>Jace Maintenance</v>
          </cell>
          <cell r="C198" t="str">
            <v>JCI FX80 Initial 3 Year Maintenance for 10 - 25 Devices</v>
          </cell>
          <cell r="D198" t="str">
            <v>JCI</v>
          </cell>
          <cell r="E198" t="str">
            <v>FX-SC8D010M3-0</v>
          </cell>
          <cell r="F198">
            <v>243.90720000000002</v>
          </cell>
        </row>
        <row r="199">
          <cell r="A199" t="str">
            <v>Jace MaintenanceJCI FX80 Initial 3 Year Maintenance for 25 - 99 Devices</v>
          </cell>
          <cell r="B199" t="str">
            <v>Jace Maintenance</v>
          </cell>
          <cell r="C199" t="str">
            <v>JCI FX80 Initial 3 Year Maintenance for 25 - 99 Devices</v>
          </cell>
          <cell r="D199" t="str">
            <v>JCI</v>
          </cell>
          <cell r="E199" t="str">
            <v>FX-SC8D025M3-0</v>
          </cell>
          <cell r="F199">
            <v>343.07280000000003</v>
          </cell>
        </row>
        <row r="200">
          <cell r="A200" t="str">
            <v>Jace MaintenanceJCI FX80 Initial 3 Year Maintenance for 100-199 Devices</v>
          </cell>
          <cell r="B200" t="str">
            <v>Jace Maintenance</v>
          </cell>
          <cell r="C200" t="str">
            <v>JCI FX80 Initial 3 Year Maintenance for 100-199 Devices</v>
          </cell>
          <cell r="D200" t="str">
            <v>JCI</v>
          </cell>
          <cell r="E200" t="str">
            <v>FX-SC8D100M3-0</v>
          </cell>
          <cell r="F200">
            <v>1030.0932</v>
          </cell>
        </row>
        <row r="201">
          <cell r="A201" t="str">
            <v>Jace MaintenanceJCI FX80 Initial 3 Year Maintenance for 200 Up Devices</v>
          </cell>
          <cell r="B201" t="str">
            <v>Jace Maintenance</v>
          </cell>
          <cell r="C201" t="str">
            <v>JCI FX80 Initial 3 Year Maintenance for 200 Up Devices</v>
          </cell>
          <cell r="D201" t="str">
            <v>JCI</v>
          </cell>
          <cell r="E201" t="str">
            <v>FX-SC8D200M3-0</v>
          </cell>
          <cell r="F201">
            <v>1518.318</v>
          </cell>
        </row>
        <row r="202">
          <cell r="A202" t="str">
            <v>Jace MaintenanceJCI FX80 Initial 5 Year Maintenance for up to 5 Devices</v>
          </cell>
          <cell r="B202" t="str">
            <v>Jace Maintenance</v>
          </cell>
          <cell r="C202" t="str">
            <v>JCI FX80 Initial 5 Year Maintenance for up to 5 Devices</v>
          </cell>
          <cell r="D202" t="str">
            <v>JCI</v>
          </cell>
          <cell r="E202" t="str">
            <v>FX-SC8D005M5-0</v>
          </cell>
          <cell r="F202">
            <v>184.30200000000002</v>
          </cell>
        </row>
        <row r="203">
          <cell r="A203" t="str">
            <v>Jace MaintenanceJCI FX80 Initial 5 Year Maintenance for 10 - 25 Devices</v>
          </cell>
          <cell r="B203" t="str">
            <v>Jace Maintenance</v>
          </cell>
          <cell r="C203" t="str">
            <v>JCI FX80 Initial 5 Year Maintenance for 10 - 25 Devices</v>
          </cell>
          <cell r="D203" t="str">
            <v>JCI</v>
          </cell>
          <cell r="E203" t="str">
            <v>FX-SC8D010M5-0</v>
          </cell>
          <cell r="F203">
            <v>361.37880000000001</v>
          </cell>
        </row>
        <row r="204">
          <cell r="A204" t="str">
            <v>Jace MaintenanceJCI FX80 Initial 5 Year Maintenance for 25 - 99 Devices</v>
          </cell>
          <cell r="B204" t="str">
            <v>Jace Maintenance</v>
          </cell>
          <cell r="C204" t="str">
            <v>JCI FX80 Initial 5 Year Maintenance for 25 - 99 Devices</v>
          </cell>
          <cell r="D204" t="str">
            <v>JCI</v>
          </cell>
          <cell r="E204" t="str">
            <v>FX-SC8D025M5-0</v>
          </cell>
          <cell r="F204">
            <v>513.10800000000006</v>
          </cell>
        </row>
        <row r="205">
          <cell r="A205" t="str">
            <v>Jace MaintenanceJCI FX80 Initial 5 Year Maintenance for 100-199 Devices</v>
          </cell>
          <cell r="B205" t="str">
            <v>Jace Maintenance</v>
          </cell>
          <cell r="C205" t="str">
            <v>JCI FX80 Initial 5 Year Maintenance for 100-199 Devices</v>
          </cell>
          <cell r="D205" t="str">
            <v>JCI</v>
          </cell>
          <cell r="E205" t="str">
            <v>FX-SC8D100M5-0</v>
          </cell>
          <cell r="F205">
            <v>1534.9068000000002</v>
          </cell>
        </row>
        <row r="206">
          <cell r="A206" t="str">
            <v>Jace MaintenanceJCI FX80 Initial 5 Year Maintenance for 200 Up Devices</v>
          </cell>
          <cell r="B206" t="str">
            <v>Jace Maintenance</v>
          </cell>
          <cell r="C206" t="str">
            <v>JCI FX80 Initial 5 Year Maintenance for 200 Up Devices</v>
          </cell>
          <cell r="D206" t="str">
            <v>JCI</v>
          </cell>
          <cell r="E206" t="str">
            <v>FX-SC8D200M5-0</v>
          </cell>
          <cell r="F206">
            <v>2298.5424000000003</v>
          </cell>
        </row>
        <row r="207">
          <cell r="A207" t="str">
            <v>Jace Device PackWEB8000 Add 10 Devices/500 Points</v>
          </cell>
          <cell r="B207" t="str">
            <v>Jace Device Pack</v>
          </cell>
          <cell r="C207" t="str">
            <v>WEB8000 Add 10 Devices/500 Points</v>
          </cell>
          <cell r="D207" t="str">
            <v>Honeywell</v>
          </cell>
          <cell r="E207" t="str">
            <v>DEVICE-10</v>
          </cell>
          <cell r="F207">
            <v>714.4375</v>
          </cell>
        </row>
        <row r="208">
          <cell r="A208" t="str">
            <v>Jace Device PackWEB8000 Add 25 Devices/1250 Points</v>
          </cell>
          <cell r="B208" t="str">
            <v>Jace Device Pack</v>
          </cell>
          <cell r="C208" t="str">
            <v>WEB8000 Add 25 Devices/1250 Points</v>
          </cell>
          <cell r="D208" t="str">
            <v>Honeywell</v>
          </cell>
          <cell r="E208" t="str">
            <v>DEVICE-25</v>
          </cell>
          <cell r="F208">
            <v>931.78749999999991</v>
          </cell>
        </row>
        <row r="209">
          <cell r="A209" t="str">
            <v>Jace Device PackWEB8000 Add 50 Devices/2500 Points</v>
          </cell>
          <cell r="B209" t="str">
            <v>Jace Device Pack</v>
          </cell>
          <cell r="C209" t="str">
            <v>WEB8000 Add 50 Devices/2500 Points</v>
          </cell>
          <cell r="D209" t="str">
            <v>Honeywell</v>
          </cell>
          <cell r="E209" t="str">
            <v>DEVICE-50</v>
          </cell>
          <cell r="F209">
            <v>1865.5874999999999</v>
          </cell>
        </row>
        <row r="210">
          <cell r="A210" t="str">
            <v>Jace Device PackWEB8000 Add 10 Devices/500 Pts Upgrade</v>
          </cell>
          <cell r="B210" t="str">
            <v>Jace Device Pack</v>
          </cell>
          <cell r="C210" t="str">
            <v>WEB8000 Add 10 Devices/500 Pts Upgrade</v>
          </cell>
          <cell r="D210" t="str">
            <v>Honeywell</v>
          </cell>
          <cell r="E210" t="str">
            <v>DEVICE-UP-10</v>
          </cell>
          <cell r="F210">
            <v>961.952</v>
          </cell>
        </row>
        <row r="211">
          <cell r="A211" t="str">
            <v>Jace Device PackWEB8000 Add 25 Devices/1250 Pts Upgrade</v>
          </cell>
          <cell r="B211" t="str">
            <v>Jace Device Pack</v>
          </cell>
          <cell r="C211" t="str">
            <v>WEB8000 Add 25 Devices/1250 Pts Upgrade</v>
          </cell>
          <cell r="D211" t="str">
            <v>Honeywell</v>
          </cell>
          <cell r="E211" t="str">
            <v>DEVICE-UP-25</v>
          </cell>
          <cell r="F211">
            <v>1221.5874999999999</v>
          </cell>
        </row>
        <row r="212">
          <cell r="A212" t="str">
            <v>Jace Device PackWEB8000 Add 50 Devices/2500 Pts Upgrade</v>
          </cell>
          <cell r="B212" t="str">
            <v>Jace Device Pack</v>
          </cell>
          <cell r="C212" t="str">
            <v>WEB8000 Add 50 Devices/2500 Pts Upgrade</v>
          </cell>
          <cell r="D212" t="str">
            <v>Honeywell</v>
          </cell>
          <cell r="E212" t="str">
            <v>DEVICE-UP-50</v>
          </cell>
          <cell r="F212">
            <v>2193.5445</v>
          </cell>
        </row>
        <row r="213">
          <cell r="A213" t="str">
            <v>Jace Device PackJCI FX80 Initial 10 Device Add</v>
          </cell>
          <cell r="B213" t="str">
            <v>Jace Device Pack</v>
          </cell>
          <cell r="C213" t="str">
            <v>JCI FX80 Initial 10 Device Add</v>
          </cell>
          <cell r="D213" t="str">
            <v>JCI</v>
          </cell>
          <cell r="E213" t="str">
            <v>FX-SC8DL10-0</v>
          </cell>
          <cell r="F213">
            <v>740.84760000000006</v>
          </cell>
        </row>
        <row r="214">
          <cell r="A214" t="str">
            <v>Jace Device PackJCI FX80 Initial 25 Device Add</v>
          </cell>
          <cell r="B214" t="str">
            <v>Jace Device Pack</v>
          </cell>
          <cell r="C214" t="str">
            <v>JCI FX80 Initial 25 Device Add</v>
          </cell>
          <cell r="D214" t="str">
            <v>JCI</v>
          </cell>
          <cell r="E214" t="str">
            <v>FX-SC8DL25-0</v>
          </cell>
          <cell r="F214">
            <v>983.16720000000009</v>
          </cell>
        </row>
        <row r="215">
          <cell r="A215" t="str">
            <v>Jace Device PackJCI FX80 50 Device Add</v>
          </cell>
          <cell r="B215" t="str">
            <v>Jace Device Pack</v>
          </cell>
          <cell r="C215" t="str">
            <v>JCI FX80 50 Device Add</v>
          </cell>
          <cell r="D215" t="str">
            <v>JCI</v>
          </cell>
          <cell r="E215" t="str">
            <v>FX-SC8DL50-0</v>
          </cell>
          <cell r="F215">
            <v>1929.5496000000001</v>
          </cell>
        </row>
        <row r="216">
          <cell r="A216" t="str">
            <v>Nametags</v>
          </cell>
          <cell r="B216" t="str">
            <v>Nametags</v>
          </cell>
          <cell r="C216"/>
          <cell r="D216"/>
          <cell r="E216" t="str">
            <v>N/A</v>
          </cell>
          <cell r="F216">
            <v>2</v>
          </cell>
        </row>
        <row r="217">
          <cell r="A217" t="str">
            <v>Panel - Enclosure w SubpanelNema-1 Small</v>
          </cell>
          <cell r="B217" t="str">
            <v>Panel - Enclosure w Subpanel</v>
          </cell>
          <cell r="C217" t="str">
            <v>Nema-1 Small</v>
          </cell>
          <cell r="D217" t="str">
            <v>Kele</v>
          </cell>
          <cell r="E217" t="str">
            <v>RET1-1812ULPB</v>
          </cell>
          <cell r="F217">
            <v>314.39999999999998</v>
          </cell>
        </row>
        <row r="218">
          <cell r="A218" t="str">
            <v>Panel - Enclosure w SubpanelNema-1 Medium</v>
          </cell>
          <cell r="B218" t="str">
            <v>Panel - Enclosure w Subpanel</v>
          </cell>
          <cell r="C218" t="str">
            <v>Nema-1 Medium</v>
          </cell>
          <cell r="D218" t="str">
            <v>Kele</v>
          </cell>
          <cell r="E218" t="str">
            <v>RET1-2620ULPB</v>
          </cell>
          <cell r="F218">
            <v>566.62</v>
          </cell>
        </row>
        <row r="219">
          <cell r="A219" t="str">
            <v>Panel - Enclosure w SubpanelNema-1 Large</v>
          </cell>
          <cell r="B219" t="str">
            <v>Panel - Enclosure w Subpanel</v>
          </cell>
          <cell r="C219" t="str">
            <v>Nema-1 Large</v>
          </cell>
          <cell r="D219" t="str">
            <v>Kele</v>
          </cell>
          <cell r="E219" t="str">
            <v>RET1-3626ULPB</v>
          </cell>
          <cell r="F219">
            <v>677.54</v>
          </cell>
        </row>
        <row r="220">
          <cell r="A220" t="str">
            <v>Panel - Enclosure w SubpanelNema-1 X-Large</v>
          </cell>
          <cell r="B220" t="str">
            <v>Panel - Enclosure w Subpanel</v>
          </cell>
          <cell r="C220" t="str">
            <v>Nema-1 X-Large</v>
          </cell>
          <cell r="D220" t="str">
            <v>Kele</v>
          </cell>
          <cell r="E220" t="str">
            <v>A-42N3609-P</v>
          </cell>
          <cell r="F220">
            <v>1403.8400000000001</v>
          </cell>
        </row>
        <row r="221">
          <cell r="A221" t="str">
            <v>Panel - Enclosure w SubpanelNema-4 Small</v>
          </cell>
          <cell r="B221" t="str">
            <v>Panel - Enclosure w Subpanel</v>
          </cell>
          <cell r="C221" t="str">
            <v>Nema-4 Small</v>
          </cell>
          <cell r="D221" t="str">
            <v>Kele</v>
          </cell>
          <cell r="E221" t="str">
            <v>A-16H16ALP-P</v>
          </cell>
          <cell r="F221">
            <v>574.38</v>
          </cell>
        </row>
        <row r="222">
          <cell r="A222" t="str">
            <v>Panel - Enclosure w SubpanelNema-4 Medium</v>
          </cell>
          <cell r="B222" t="str">
            <v>Panel - Enclosure w Subpanel</v>
          </cell>
          <cell r="C222" t="str">
            <v>Nema-4 Medium</v>
          </cell>
          <cell r="D222" t="str">
            <v>Kele</v>
          </cell>
          <cell r="E222" t="str">
            <v>A-24H24ALP-P</v>
          </cell>
          <cell r="F222">
            <v>813.16</v>
          </cell>
        </row>
        <row r="223">
          <cell r="A223" t="str">
            <v>Panel - Enclosure w SubpanelNema-4 Large</v>
          </cell>
          <cell r="B223" t="str">
            <v>Panel - Enclosure w Subpanel</v>
          </cell>
          <cell r="C223" t="str">
            <v>Nema-4 Large</v>
          </cell>
          <cell r="D223" t="str">
            <v>Kele</v>
          </cell>
          <cell r="E223" t="str">
            <v>A-36H24ALP-P</v>
          </cell>
          <cell r="F223">
            <v>1084.0999999999999</v>
          </cell>
        </row>
        <row r="224">
          <cell r="A224" t="str">
            <v>Panel - Enclosure w SubpanelNema-12 Small</v>
          </cell>
          <cell r="B224" t="str">
            <v>Panel - Enclosure w Subpanel</v>
          </cell>
          <cell r="C224" t="str">
            <v>Nema-12 Small</v>
          </cell>
          <cell r="D224" t="str">
            <v>Kele</v>
          </cell>
          <cell r="E224" t="str">
            <v>A-161606LP-P</v>
          </cell>
          <cell r="F224">
            <v>544.14</v>
          </cell>
        </row>
        <row r="225">
          <cell r="A225" t="str">
            <v>Panel - Enclosure w SubpanelNema-12 Medium</v>
          </cell>
          <cell r="B225" t="str">
            <v>Panel - Enclosure w Subpanel</v>
          </cell>
          <cell r="C225" t="str">
            <v>Nema-12 Medium</v>
          </cell>
          <cell r="D225" t="str">
            <v>Kele</v>
          </cell>
          <cell r="E225" t="str">
            <v>A-242408LP-P</v>
          </cell>
          <cell r="F225">
            <v>814</v>
          </cell>
        </row>
        <row r="226">
          <cell r="A226" t="str">
            <v>Panel - Enclosure w SubpanelNema-12 Large</v>
          </cell>
          <cell r="B226" t="str">
            <v>Panel - Enclosure w Subpanel</v>
          </cell>
          <cell r="C226" t="str">
            <v>Nema-12 Large</v>
          </cell>
          <cell r="D226" t="str">
            <v>Kele</v>
          </cell>
          <cell r="E226" t="str">
            <v>A-362408LP-P</v>
          </cell>
          <cell r="F226">
            <v>1095.8600000000001</v>
          </cell>
        </row>
        <row r="227">
          <cell r="A227" t="str">
            <v>Panel - Enclosure w SubpanelMicro Spyder Enclosure</v>
          </cell>
          <cell r="B227" t="str">
            <v>Panel - Enclosure w Subpanel</v>
          </cell>
          <cell r="C227" t="str">
            <v>Micro Spyder Enclosure</v>
          </cell>
          <cell r="D227" t="str">
            <v>Honeywell</v>
          </cell>
          <cell r="E227" t="str">
            <v>WB10707</v>
          </cell>
          <cell r="F227">
            <v>29.65</v>
          </cell>
        </row>
        <row r="228">
          <cell r="A228" t="str">
            <v>Panel - Enclosure w SubpanelOne Hole Pushbutton/PL Enclosure</v>
          </cell>
          <cell r="B228" t="str">
            <v>Panel - Enclosure w Subpanel</v>
          </cell>
          <cell r="C228" t="str">
            <v>One Hole Pushbutton/PL Enclosure</v>
          </cell>
          <cell r="D228" t="str">
            <v>Kele</v>
          </cell>
          <cell r="E228" t="str">
            <v>E1PBG</v>
          </cell>
          <cell r="F228">
            <v>92.4</v>
          </cell>
        </row>
        <row r="229">
          <cell r="A229" t="str">
            <v>Panel - Enclosure w SubpanelTwo Hole Pushbutton/PL Enclosure</v>
          </cell>
          <cell r="B229" t="str">
            <v>Panel - Enclosure w Subpanel</v>
          </cell>
          <cell r="C229" t="str">
            <v>Two Hole Pushbutton/PL Enclosure</v>
          </cell>
          <cell r="D229" t="str">
            <v>Kele</v>
          </cell>
          <cell r="E229" t="str">
            <v>E2PBG</v>
          </cell>
          <cell r="F229">
            <v>105.84</v>
          </cell>
        </row>
        <row r="230">
          <cell r="A230" t="str">
            <v>Panel - Enclosure w SubpanelThree Hole Pushbutton/PL Enclosure</v>
          </cell>
          <cell r="B230" t="str">
            <v>Panel - Enclosure w Subpanel</v>
          </cell>
          <cell r="C230" t="str">
            <v>Three Hole Pushbutton/PL Enclosure</v>
          </cell>
          <cell r="D230" t="str">
            <v>Kele</v>
          </cell>
          <cell r="E230" t="str">
            <v>E3PBG</v>
          </cell>
          <cell r="F230">
            <v>122.22</v>
          </cell>
        </row>
        <row r="231">
          <cell r="A231" t="str">
            <v>Panel - Enclosure w SubpanelFour Hole Pushbutton/PL Enclosure</v>
          </cell>
          <cell r="B231" t="str">
            <v>Panel - Enclosure w Subpanel</v>
          </cell>
          <cell r="C231" t="str">
            <v>Four Hole Pushbutton/PL Enclosure</v>
          </cell>
          <cell r="D231" t="str">
            <v>Kele</v>
          </cell>
          <cell r="E231" t="str">
            <v>E4PBG</v>
          </cell>
          <cell r="F231">
            <v>131.46</v>
          </cell>
        </row>
        <row r="232">
          <cell r="A232" t="str">
            <v>Panel - Enclosure w SubpanelSmall Nema-1 Enclosure</v>
          </cell>
          <cell r="B232" t="str">
            <v>Panel - Enclosure w Subpanel</v>
          </cell>
          <cell r="C232" t="str">
            <v>Small Nema-1 Enclosure</v>
          </cell>
          <cell r="D232" t="str">
            <v>Kele</v>
          </cell>
          <cell r="E232" t="str">
            <v>SCE12N1206LP</v>
          </cell>
          <cell r="F232">
            <v>137.34</v>
          </cell>
        </row>
        <row r="233">
          <cell r="A233" t="str">
            <v>Pilot Light, 24VAC Green</v>
          </cell>
          <cell r="B233" t="str">
            <v>Pilot Light, 24VAC Green</v>
          </cell>
          <cell r="C233"/>
          <cell r="D233" t="str">
            <v>Kele</v>
          </cell>
          <cell r="E233" t="str">
            <v xml:space="preserve">APW299D-G-24 </v>
          </cell>
          <cell r="F233">
            <v>36.21</v>
          </cell>
        </row>
        <row r="234">
          <cell r="A234" t="str">
            <v>PneumaticElectronic Pressure Transducer</v>
          </cell>
          <cell r="B234" t="str">
            <v>Pneumatic</v>
          </cell>
          <cell r="C234" t="str">
            <v>Electronic Pressure Transducer</v>
          </cell>
          <cell r="D234" t="str">
            <v>ICD</v>
          </cell>
          <cell r="E234" t="str">
            <v>EP-313-020</v>
          </cell>
          <cell r="F234">
            <v>127.12</v>
          </cell>
        </row>
        <row r="235">
          <cell r="A235" t="str">
            <v>PneumaticSolenoid Air Valve - 24V</v>
          </cell>
          <cell r="B235" t="str">
            <v>Pneumatic</v>
          </cell>
          <cell r="C235" t="str">
            <v>Solenoid Air Valve - 24V</v>
          </cell>
          <cell r="D235" t="str">
            <v>Kele</v>
          </cell>
          <cell r="E235" t="str">
            <v>V11HGA-100</v>
          </cell>
          <cell r="F235">
            <v>189</v>
          </cell>
        </row>
        <row r="236">
          <cell r="A236" t="str">
            <v>PneumaticSolenoid Air Valve - 120V</v>
          </cell>
          <cell r="B236" t="str">
            <v>Pneumatic</v>
          </cell>
          <cell r="C236" t="str">
            <v>Solenoid Air Valve - 120V</v>
          </cell>
          <cell r="D236" t="str">
            <v>Kele</v>
          </cell>
          <cell r="E236" t="str">
            <v>V11HAA-100</v>
          </cell>
          <cell r="F236">
            <v>158.34</v>
          </cell>
        </row>
        <row r="237">
          <cell r="A237" t="str">
            <v>Power Supply24VDC Panel Mounted - 1.3 A</v>
          </cell>
          <cell r="B237" t="str">
            <v>Power Supply</v>
          </cell>
          <cell r="C237" t="str">
            <v>24VDC Panel Mounted - 1.3 A</v>
          </cell>
          <cell r="D237" t="str">
            <v>Kele</v>
          </cell>
          <cell r="E237" t="str">
            <v>PS5R-VB24</v>
          </cell>
          <cell r="F237">
            <v>77.03</v>
          </cell>
        </row>
        <row r="238">
          <cell r="A238" t="str">
            <v>Power Supply24VDC Field Mounted - 250 mA</v>
          </cell>
          <cell r="B238" t="str">
            <v>Power Supply</v>
          </cell>
          <cell r="C238" t="str">
            <v>24VDC Field Mounted - 250 mA</v>
          </cell>
          <cell r="D238" t="str">
            <v>Kele</v>
          </cell>
          <cell r="E238" t="str">
            <v>DCP-250-H</v>
          </cell>
          <cell r="F238">
            <v>43.68</v>
          </cell>
        </row>
        <row r="239">
          <cell r="A239" t="str">
            <v>Power Supply24VDC 150 Watt - 6.5 Amp</v>
          </cell>
          <cell r="B239" t="str">
            <v>Power Supply</v>
          </cell>
          <cell r="C239" t="str">
            <v>24VDC 150 Watt - 6.5 Amp</v>
          </cell>
          <cell r="D239" t="str">
            <v>ICD</v>
          </cell>
          <cell r="E239" t="str">
            <v>M-600400</v>
          </cell>
          <cell r="F239">
            <v>300</v>
          </cell>
        </row>
        <row r="240">
          <cell r="A240" t="str">
            <v>Press TransmitterHigh Static Limit Switch</v>
          </cell>
          <cell r="B240" t="str">
            <v>Press Transmitter</v>
          </cell>
          <cell r="C240" t="str">
            <v>High Static Limit Switch</v>
          </cell>
          <cell r="D240" t="str">
            <v>Kele</v>
          </cell>
          <cell r="E240" t="str">
            <v>1900-5-MR</v>
          </cell>
          <cell r="F240">
            <v>69.959999999999994</v>
          </cell>
        </row>
        <row r="241">
          <cell r="A241" t="str">
            <v>Press TransmitterDuct Static Air</v>
          </cell>
          <cell r="B241" t="str">
            <v>Press Transmitter</v>
          </cell>
          <cell r="C241" t="str">
            <v>Duct Static Air</v>
          </cell>
          <cell r="D241" t="str">
            <v>Veris</v>
          </cell>
          <cell r="E241" t="str">
            <v>PX3DXX02</v>
          </cell>
          <cell r="F241">
            <v>93</v>
          </cell>
        </row>
        <row r="242">
          <cell r="A242" t="str">
            <v>Press Transmitter0 - 50 PSI Wet</v>
          </cell>
          <cell r="B242" t="str">
            <v>Press Transmitter</v>
          </cell>
          <cell r="C242" t="str">
            <v>0 - 50 PSI Wet</v>
          </cell>
          <cell r="D242" t="str">
            <v>Veris</v>
          </cell>
          <cell r="E242" t="str">
            <v>PG05AM</v>
          </cell>
          <cell r="F242">
            <v>157.44</v>
          </cell>
        </row>
        <row r="243">
          <cell r="A243" t="str">
            <v>Press Transmitter0 - 50 PSI Wet with Display</v>
          </cell>
          <cell r="B243" t="str">
            <v>Press Transmitter</v>
          </cell>
          <cell r="C243" t="str">
            <v>0 - 50 PSI Wet with Display</v>
          </cell>
          <cell r="D243" t="str">
            <v>Veris</v>
          </cell>
          <cell r="E243" t="str">
            <v>PD50AM</v>
          </cell>
          <cell r="F243">
            <v>361.12</v>
          </cell>
        </row>
        <row r="244">
          <cell r="A244" t="str">
            <v>Press TransmitterDiff, Wet-Wet</v>
          </cell>
          <cell r="B244" t="str">
            <v>Press Transmitter</v>
          </cell>
          <cell r="C244" t="str">
            <v>Diff, Wet-Wet</v>
          </cell>
          <cell r="D244" t="str">
            <v>Veris</v>
          </cell>
          <cell r="E244" t="str">
            <v>PWLX04S</v>
          </cell>
          <cell r="F244">
            <v>275</v>
          </cell>
        </row>
        <row r="245">
          <cell r="A245" t="str">
            <v>Press Transmitter3 Valve Manifold</v>
          </cell>
          <cell r="B245" t="str">
            <v>Press Transmitter</v>
          </cell>
          <cell r="C245" t="str">
            <v>3 Valve Manifold</v>
          </cell>
          <cell r="D245" t="str">
            <v>Veris</v>
          </cell>
          <cell r="E245" t="str">
            <v>AA14A</v>
          </cell>
          <cell r="F245">
            <v>221.68</v>
          </cell>
        </row>
        <row r="246">
          <cell r="A246" t="str">
            <v>Press Transmitter0-50 PSI with 2 Remote Sensors w 10' cables</v>
          </cell>
          <cell r="B246" t="str">
            <v>Press Transmitter</v>
          </cell>
          <cell r="C246" t="str">
            <v>0-50 PSI with 2 Remote Sensors w 10' cables</v>
          </cell>
          <cell r="D246" t="str">
            <v>Veris</v>
          </cell>
          <cell r="E246" t="str">
            <v>PWRLX03S010</v>
          </cell>
          <cell r="F246">
            <v>403.99</v>
          </cell>
        </row>
        <row r="247">
          <cell r="A247" t="str">
            <v>Press Transmitter0-100 PSI with 2 Remote Sensors w 10' cables</v>
          </cell>
          <cell r="B247" t="str">
            <v>Press Transmitter</v>
          </cell>
          <cell r="C247" t="str">
            <v>0-100 PSI with 2 Remote Sensors w 10' cables</v>
          </cell>
          <cell r="D247" t="str">
            <v>Veris</v>
          </cell>
          <cell r="E247" t="str">
            <v>PWRLX04S010</v>
          </cell>
          <cell r="F247">
            <v>403.99</v>
          </cell>
        </row>
        <row r="248">
          <cell r="A248" t="str">
            <v>Press Transmitter0-250 PSI with 2 Remote Sensors w 10' cables</v>
          </cell>
          <cell r="B248" t="str">
            <v>Press Transmitter</v>
          </cell>
          <cell r="C248" t="str">
            <v>0-250 PSI with 2 Remote Sensors w 10' cables</v>
          </cell>
          <cell r="D248" t="str">
            <v>Veris</v>
          </cell>
          <cell r="E248" t="str">
            <v>PWRLX05S010</v>
          </cell>
          <cell r="F248">
            <v>403.99</v>
          </cell>
        </row>
        <row r="249">
          <cell r="A249" t="str">
            <v>Press TransmitterSetra Space Pressure - Analog out</v>
          </cell>
          <cell r="B249" t="str">
            <v>Press Transmitter</v>
          </cell>
          <cell r="C249" t="str">
            <v>Setra Space Pressure - Analog out</v>
          </cell>
          <cell r="D249" t="str">
            <v>Kele</v>
          </cell>
          <cell r="E249" t="str">
            <v>26410R5WB11A1C</v>
          </cell>
          <cell r="F249">
            <v>199.37</v>
          </cell>
        </row>
        <row r="250">
          <cell r="A250" t="str">
            <v>Press TransmitterSetra Low DP Pressure - Analog out</v>
          </cell>
          <cell r="B250" t="str">
            <v>Press Transmitter</v>
          </cell>
          <cell r="C250" t="str">
            <v>Setra Low DP Pressure - Analog out</v>
          </cell>
          <cell r="D250" t="str">
            <v>Kele</v>
          </cell>
          <cell r="E250" t="str">
            <v>2691-001WB</v>
          </cell>
          <cell r="F250">
            <v>888.27</v>
          </cell>
        </row>
        <row r="251">
          <cell r="A251" t="str">
            <v>Press TransmitterSetra 1 Room Monitor - Voltage out</v>
          </cell>
          <cell r="B251" t="str">
            <v>Press Transmitter</v>
          </cell>
          <cell r="C251" t="str">
            <v>Setra 1 Room Monitor - Voltage out</v>
          </cell>
          <cell r="D251" t="str">
            <v>Kele</v>
          </cell>
          <cell r="E251" t="str">
            <v>SRPM-0R1WB-A1-V</v>
          </cell>
          <cell r="F251">
            <v>1175.03</v>
          </cell>
        </row>
        <row r="252">
          <cell r="A252" t="str">
            <v>Press TransmitterSetra 1 Room Monitor - BACNet</v>
          </cell>
          <cell r="B252" t="str">
            <v>Press Transmitter</v>
          </cell>
          <cell r="C252" t="str">
            <v>Setra 1 Room Monitor - BACNet</v>
          </cell>
          <cell r="D252" t="str">
            <v>Kele</v>
          </cell>
          <cell r="E252" t="str">
            <v>SRPM-0R1WB-A2-E</v>
          </cell>
          <cell r="F252">
            <v>1175.03</v>
          </cell>
        </row>
        <row r="253">
          <cell r="A253" t="str">
            <v>Press TransmitterSetra Remote Annunciator</v>
          </cell>
          <cell r="B253" t="str">
            <v>Press Transmitter</v>
          </cell>
          <cell r="C253" t="str">
            <v>Setra Remote Annunciator</v>
          </cell>
          <cell r="D253" t="str">
            <v>Kele</v>
          </cell>
          <cell r="E253" t="str">
            <v>SRAN</v>
          </cell>
          <cell r="F253">
            <v>179.44</v>
          </cell>
        </row>
        <row r="254">
          <cell r="A254" t="str">
            <v>Press TransmitterPressura 1 Room Monitor - BACNet</v>
          </cell>
          <cell r="B254" t="str">
            <v>Press Transmitter</v>
          </cell>
          <cell r="C254" t="str">
            <v>Pressura 1 Room Monitor - BACNet</v>
          </cell>
          <cell r="D254" t="str">
            <v>Pressura</v>
          </cell>
          <cell r="E254" t="str">
            <v>RPM10</v>
          </cell>
          <cell r="F254">
            <v>1675</v>
          </cell>
        </row>
        <row r="255">
          <cell r="A255" t="str">
            <v>Press TransmitterPressura 2 Rm + Ante Rm Monitor - BACNET</v>
          </cell>
          <cell r="B255" t="str">
            <v>Press Transmitter</v>
          </cell>
          <cell r="C255" t="str">
            <v>Pressura 2 Rm + Ante Rm Monitor - BACNET</v>
          </cell>
          <cell r="D255" t="str">
            <v>Pressura</v>
          </cell>
          <cell r="E255" t="str">
            <v>RPM20</v>
          </cell>
          <cell r="F255">
            <v>1980</v>
          </cell>
        </row>
        <row r="256">
          <cell r="A256" t="str">
            <v>Press TransmitterPressura 2 Rm + Ante Rm Monitor - LON</v>
          </cell>
          <cell r="B256" t="str">
            <v>Press Transmitter</v>
          </cell>
          <cell r="C256" t="str">
            <v>Pressura 2 Rm + Ante Rm Monitor - LON</v>
          </cell>
          <cell r="D256" t="str">
            <v>Pressura</v>
          </cell>
          <cell r="E256" t="str">
            <v>RPM20-LON</v>
          </cell>
          <cell r="F256">
            <v>2565</v>
          </cell>
        </row>
        <row r="257">
          <cell r="A257" t="str">
            <v>Press TransmitterPressura 1 Room Controller - BACNet</v>
          </cell>
          <cell r="B257" t="str">
            <v>Press Transmitter</v>
          </cell>
          <cell r="C257" t="str">
            <v>Pressura 1 Room Controller - BACNet</v>
          </cell>
          <cell r="D257" t="str">
            <v>Pressura</v>
          </cell>
          <cell r="E257" t="str">
            <v>RPC30</v>
          </cell>
          <cell r="F257">
            <v>2730</v>
          </cell>
        </row>
        <row r="258">
          <cell r="A258" t="str">
            <v>Press TransmitterPressura 1 Room Controller - LON</v>
          </cell>
          <cell r="B258" t="str">
            <v>Press Transmitter</v>
          </cell>
          <cell r="C258" t="str">
            <v>Pressura 1 Room Controller - LON</v>
          </cell>
          <cell r="D258" t="str">
            <v>Pressura</v>
          </cell>
          <cell r="E258" t="str">
            <v>RPC30-LON</v>
          </cell>
          <cell r="F258">
            <v>3225</v>
          </cell>
        </row>
        <row r="259">
          <cell r="A259" t="str">
            <v>Press TransmitterPressura Nurses Station Monitor for 8 Sensors</v>
          </cell>
          <cell r="B259" t="str">
            <v>Press Transmitter</v>
          </cell>
          <cell r="C259" t="str">
            <v>Pressura Nurses Station Monitor for 8 Sensors</v>
          </cell>
          <cell r="D259" t="str">
            <v>Pressura</v>
          </cell>
          <cell r="E259" t="str">
            <v>NSD8</v>
          </cell>
          <cell r="F259">
            <v>2300</v>
          </cell>
        </row>
        <row r="260">
          <cell r="A260" t="str">
            <v>Press TransmitterIso-Tek Space Pressure</v>
          </cell>
          <cell r="B260" t="str">
            <v>Press Transmitter</v>
          </cell>
          <cell r="C260" t="str">
            <v>Iso-Tek Space Pressure</v>
          </cell>
          <cell r="D260" t="str">
            <v>Iso-Tek</v>
          </cell>
          <cell r="E260" t="str">
            <v>SPM-2000</v>
          </cell>
          <cell r="F260">
            <v>1500</v>
          </cell>
        </row>
        <row r="261">
          <cell r="A261" t="str">
            <v>Press TransmitterIso-Tek Monitor Setup Tool</v>
          </cell>
          <cell r="B261" t="str">
            <v>Press Transmitter</v>
          </cell>
          <cell r="C261" t="str">
            <v>Iso-Tek Monitor Setup Tool</v>
          </cell>
          <cell r="D261" t="str">
            <v>Iso-Tek</v>
          </cell>
          <cell r="E261" t="str">
            <v>SPM-7000</v>
          </cell>
          <cell r="F261">
            <v>475</v>
          </cell>
        </row>
        <row r="262">
          <cell r="A262" t="str">
            <v>Press TransmitterTriatek Bacnet Space Pressure</v>
          </cell>
          <cell r="B262" t="str">
            <v>Press Transmitter</v>
          </cell>
          <cell r="C262" t="str">
            <v>Triatek Bacnet Space Pressure</v>
          </cell>
          <cell r="D262" t="str">
            <v>Triatek</v>
          </cell>
          <cell r="E262" t="str">
            <v>FMS-1655</v>
          </cell>
          <cell r="F262">
            <v>1689</v>
          </cell>
        </row>
        <row r="263">
          <cell r="A263" t="str">
            <v>Push buttonExtended Head</v>
          </cell>
          <cell r="B263" t="str">
            <v>Push button</v>
          </cell>
          <cell r="C263" t="str">
            <v>Extended Head</v>
          </cell>
          <cell r="D263" t="str">
            <v>Kele</v>
          </cell>
          <cell r="E263" t="str">
            <v>ABW-111</v>
          </cell>
          <cell r="F263">
            <v>31.53</v>
          </cell>
        </row>
        <row r="264">
          <cell r="A264" t="str">
            <v>Push buttonFlush Head</v>
          </cell>
          <cell r="B264" t="str">
            <v>Push button</v>
          </cell>
          <cell r="C264" t="str">
            <v>Flush Head</v>
          </cell>
          <cell r="D264" t="str">
            <v>Kele</v>
          </cell>
          <cell r="E264" t="str">
            <v>ABW-211</v>
          </cell>
          <cell r="F264">
            <v>31.53</v>
          </cell>
        </row>
        <row r="265">
          <cell r="A265" t="str">
            <v>Horn/StrobeRed Indoor</v>
          </cell>
          <cell r="B265" t="str">
            <v>Horn/Strobe</v>
          </cell>
          <cell r="C265" t="str">
            <v>Red Indoor</v>
          </cell>
          <cell r="D265" t="str">
            <v>Kele</v>
          </cell>
          <cell r="E265" t="str">
            <v>869STR-R-AQ</v>
          </cell>
          <cell r="F265">
            <v>304.5</v>
          </cell>
        </row>
        <row r="266">
          <cell r="A266" t="str">
            <v>Horn/StrobeRed Outdoor</v>
          </cell>
          <cell r="B266" t="str">
            <v>Horn/Strobe</v>
          </cell>
          <cell r="C266" t="str">
            <v>Red Outdoor</v>
          </cell>
          <cell r="D266" t="str">
            <v>Kele</v>
          </cell>
          <cell r="E266" t="str">
            <v>868STR-R-AQ</v>
          </cell>
          <cell r="F266">
            <v>396.9</v>
          </cell>
        </row>
        <row r="267">
          <cell r="A267" t="str">
            <v>Horn/StrobeSonalert 24VAC/DC Horn Only</v>
          </cell>
          <cell r="B267" t="str">
            <v>Horn/Strobe</v>
          </cell>
          <cell r="C267" t="str">
            <v>Sonalert 24VAC/DC Horn Only</v>
          </cell>
          <cell r="D267" t="str">
            <v>Kele</v>
          </cell>
          <cell r="E267" t="str">
            <v>SC628A</v>
          </cell>
          <cell r="F267">
            <v>47.21</v>
          </cell>
        </row>
        <row r="268">
          <cell r="A268" t="str">
            <v>Horn/StrobeWhite Horn and Strobe</v>
          </cell>
          <cell r="B268" t="str">
            <v>Horn/Strobe</v>
          </cell>
          <cell r="C268" t="str">
            <v>White Horn and Strobe</v>
          </cell>
          <cell r="D268" t="str">
            <v>Kele</v>
          </cell>
          <cell r="E268" t="str">
            <v>P2WL-P</v>
          </cell>
          <cell r="F268">
            <v>76.44</v>
          </cell>
        </row>
        <row r="269">
          <cell r="A269" t="str">
            <v>Relay24VAC DPDT with Base</v>
          </cell>
          <cell r="B269" t="str">
            <v>Relay</v>
          </cell>
          <cell r="C269" t="str">
            <v>24VAC DPDT with Base</v>
          </cell>
          <cell r="D269" t="str">
            <v>Kele</v>
          </cell>
          <cell r="E269" t="str">
            <v>RH2B-UAC24 + SH2B-05</v>
          </cell>
          <cell r="F269">
            <v>12.14</v>
          </cell>
        </row>
        <row r="270">
          <cell r="A270" t="str">
            <v>Relay24VAC DPDT w OR/LED &amp; Base</v>
          </cell>
          <cell r="B270" t="str">
            <v>Relay</v>
          </cell>
          <cell r="C270" t="str">
            <v>24VAC DPDT w OR/LED &amp; Base</v>
          </cell>
          <cell r="D270" t="str">
            <v>Kele</v>
          </cell>
          <cell r="E270" t="str">
            <v>KIT-782XBXM4L-24A</v>
          </cell>
          <cell r="F270">
            <v>26.46</v>
          </cell>
        </row>
        <row r="271">
          <cell r="A271" t="str">
            <v>RelayRIB Pilot Relay</v>
          </cell>
          <cell r="B271" t="str">
            <v>Relay</v>
          </cell>
          <cell r="C271" t="str">
            <v>RIB Pilot Relay</v>
          </cell>
          <cell r="D271" t="str">
            <v>ICD</v>
          </cell>
          <cell r="E271" t="str">
            <v>RIBU1C</v>
          </cell>
          <cell r="F271">
            <v>9.31</v>
          </cell>
        </row>
        <row r="272">
          <cell r="A272" t="str">
            <v>RelayRIB Pilot Relay with HOA</v>
          </cell>
          <cell r="B272" t="str">
            <v>Relay</v>
          </cell>
          <cell r="C272" t="str">
            <v>RIB Pilot Relay with HOA</v>
          </cell>
          <cell r="D272" t="str">
            <v>ICD</v>
          </cell>
          <cell r="E272" t="str">
            <v>RIBU1S</v>
          </cell>
          <cell r="F272">
            <v>15.72</v>
          </cell>
        </row>
        <row r="273">
          <cell r="A273" t="str">
            <v>RelayRIB Power Relay DPDT</v>
          </cell>
          <cell r="B273" t="str">
            <v>Relay</v>
          </cell>
          <cell r="C273" t="str">
            <v>RIB Power Relay DPDT</v>
          </cell>
          <cell r="D273" t="str">
            <v>ICD</v>
          </cell>
          <cell r="E273" t="str">
            <v>RIB24P</v>
          </cell>
          <cell r="F273">
            <v>27.74</v>
          </cell>
        </row>
        <row r="274">
          <cell r="A274" t="str">
            <v>RelayRIB Power Relay, HOA, SPST</v>
          </cell>
          <cell r="B274" t="str">
            <v>Relay</v>
          </cell>
          <cell r="C274" t="str">
            <v>RIB Power Relay, HOA, SPST</v>
          </cell>
          <cell r="D274" t="str">
            <v>ICD</v>
          </cell>
          <cell r="E274" t="str">
            <v>RIB2402SB</v>
          </cell>
          <cell r="F274">
            <v>19.57</v>
          </cell>
        </row>
        <row r="275">
          <cell r="A275" t="str">
            <v>SensePoint Gas DetectionCO Modbus w/ Relay</v>
          </cell>
          <cell r="B275" t="str">
            <v>SensePoint Gas Detection</v>
          </cell>
          <cell r="C275" t="str">
            <v>CO Modbus w/ Relay</v>
          </cell>
          <cell r="D275" t="str">
            <v>Honeywell</v>
          </cell>
          <cell r="E275" t="str">
            <v>SPLCC1BMRCXNZZ</v>
          </cell>
          <cell r="F275">
            <v>471.95999999999992</v>
          </cell>
        </row>
        <row r="276">
          <cell r="A276" t="str">
            <v>SensePoint Gas DetectionCO Modbus w/o Relay</v>
          </cell>
          <cell r="B276" t="str">
            <v>SensePoint Gas Detection</v>
          </cell>
          <cell r="C276" t="str">
            <v>CO Modbus w/o Relay</v>
          </cell>
          <cell r="D276" t="str">
            <v>Honeywell</v>
          </cell>
          <cell r="E276" t="str">
            <v>SPLCC1BMXCXNZZ</v>
          </cell>
          <cell r="F276">
            <v>448.03999999999996</v>
          </cell>
        </row>
        <row r="277">
          <cell r="A277" t="str">
            <v>SensePoint Gas DetectionCO 4-20mA w/ Relay</v>
          </cell>
          <cell r="B277" t="str">
            <v>SensePoint Gas Detection</v>
          </cell>
          <cell r="C277" t="str">
            <v>CO 4-20mA w/ Relay</v>
          </cell>
          <cell r="D277" t="str">
            <v>Honeywell</v>
          </cell>
          <cell r="E277" t="str">
            <v>SPLCC1BARCXCXNZZ</v>
          </cell>
          <cell r="F277">
            <v>425.04</v>
          </cell>
        </row>
        <row r="278">
          <cell r="A278" t="str">
            <v>SensePoint Gas DetectionCO 4-20mA w/o Relay</v>
          </cell>
          <cell r="B278" t="str">
            <v>SensePoint Gas Detection</v>
          </cell>
          <cell r="C278" t="str">
            <v>CO 4-20mA w/o Relay</v>
          </cell>
          <cell r="D278" t="str">
            <v>Honeywell</v>
          </cell>
          <cell r="E278" t="str">
            <v>SPLCC1BAXCXNZZ</v>
          </cell>
          <cell r="F278">
            <v>401.12</v>
          </cell>
        </row>
        <row r="279">
          <cell r="A279" t="str">
            <v>SensePoint Gas DetectionNO2 Modbus w/ Relay</v>
          </cell>
          <cell r="B279" t="str">
            <v>SensePoint Gas Detection</v>
          </cell>
          <cell r="C279" t="str">
            <v>NO2 Modbus w/ Relay</v>
          </cell>
          <cell r="D279" t="str">
            <v>Honeywell</v>
          </cell>
          <cell r="E279" t="str">
            <v>SPLCN1BMRCXNZZ</v>
          </cell>
          <cell r="F279">
            <v>471.95999999999992</v>
          </cell>
        </row>
        <row r="280">
          <cell r="A280" t="str">
            <v>SensePoint Gas DetectionNO2 Modbus w/o Relay</v>
          </cell>
          <cell r="B280" t="str">
            <v>SensePoint Gas Detection</v>
          </cell>
          <cell r="C280" t="str">
            <v>NO2 Modbus w/o Relay</v>
          </cell>
          <cell r="D280" t="str">
            <v>Honeywell</v>
          </cell>
          <cell r="E280" t="str">
            <v>SPCCNN1BMXCXNZZ</v>
          </cell>
          <cell r="F280">
            <v>448.03999999999996</v>
          </cell>
        </row>
        <row r="281">
          <cell r="A281" t="str">
            <v>SensePoint Gas DetectionNO2 4-20mA w/ Relay</v>
          </cell>
          <cell r="B281" t="str">
            <v>SensePoint Gas Detection</v>
          </cell>
          <cell r="C281" t="str">
            <v>NO2 4-20mA w/ Relay</v>
          </cell>
          <cell r="D281" t="str">
            <v>Honeywell</v>
          </cell>
          <cell r="E281" t="str">
            <v>SPLCN1BARCXNZZ</v>
          </cell>
          <cell r="F281">
            <v>425.04</v>
          </cell>
        </row>
        <row r="282">
          <cell r="A282" t="str">
            <v>SensePoint Gas DetectionNO2 4-20mA w/o Relay</v>
          </cell>
          <cell r="B282" t="str">
            <v>SensePoint Gas Detection</v>
          </cell>
          <cell r="C282" t="str">
            <v>NO2 4-20mA w/o Relay</v>
          </cell>
          <cell r="D282" t="str">
            <v>Honeywell</v>
          </cell>
          <cell r="E282" t="str">
            <v>SPLCN1BAXCXNZZ</v>
          </cell>
          <cell r="F282">
            <v>401.12</v>
          </cell>
        </row>
        <row r="283">
          <cell r="A283" t="str">
            <v>SensePoint Gas DetectionCO and NO2 Modbus Bundle</v>
          </cell>
          <cell r="B283" t="str">
            <v>SensePoint Gas Detection</v>
          </cell>
          <cell r="C283" t="str">
            <v>CO and NO2 Modbus Bundle</v>
          </cell>
          <cell r="D283" t="str">
            <v>Honeywell</v>
          </cell>
          <cell r="E283" t="str">
            <v>SPLCONO2-BNDL-MB</v>
          </cell>
          <cell r="F283">
            <v>806.15</v>
          </cell>
        </row>
        <row r="284">
          <cell r="A284" t="str">
            <v>SensePoint Gas DetectionCO and NO2 4-20mA Bundle</v>
          </cell>
          <cell r="B284" t="str">
            <v>SensePoint Gas Detection</v>
          </cell>
          <cell r="C284" t="str">
            <v>CO and NO2 4-20mA Bundle</v>
          </cell>
          <cell r="D284" t="str">
            <v>Honeywell</v>
          </cell>
          <cell r="E284" t="str">
            <v>SPLCONO2-BNDL-MA</v>
          </cell>
          <cell r="F284">
            <v>721.28</v>
          </cell>
        </row>
        <row r="285">
          <cell r="A285" t="str">
            <v>Switch2 Position</v>
          </cell>
          <cell r="B285" t="str">
            <v>Switch</v>
          </cell>
          <cell r="C285" t="str">
            <v>2 Position</v>
          </cell>
          <cell r="D285" t="str">
            <v>Kele</v>
          </cell>
          <cell r="E285" t="str">
            <v>ASW-210</v>
          </cell>
          <cell r="F285">
            <v>28.18</v>
          </cell>
        </row>
        <row r="286">
          <cell r="A286" t="str">
            <v>Switch3 Position</v>
          </cell>
          <cell r="B286" t="str">
            <v>Switch</v>
          </cell>
          <cell r="C286" t="str">
            <v>3 Position</v>
          </cell>
          <cell r="D286" t="str">
            <v>Kele</v>
          </cell>
          <cell r="E286" t="str">
            <v>ASW-320</v>
          </cell>
          <cell r="F286">
            <v>38.28</v>
          </cell>
        </row>
        <row r="287">
          <cell r="A287" t="str">
            <v>SwitchSmoke Dmpr Disconnect with PL</v>
          </cell>
          <cell r="B287" t="str">
            <v>Switch</v>
          </cell>
          <cell r="C287" t="str">
            <v>Smoke Dmpr Disconnect with PL</v>
          </cell>
          <cell r="D287" t="str">
            <v>Kele</v>
          </cell>
          <cell r="E287" t="str">
            <v>PDK-L</v>
          </cell>
          <cell r="F287">
            <v>38.64</v>
          </cell>
        </row>
        <row r="288">
          <cell r="A288" t="str">
            <v>SwitchDoor Switch</v>
          </cell>
          <cell r="B288" t="str">
            <v>Switch</v>
          </cell>
          <cell r="C288" t="str">
            <v>Door Switch</v>
          </cell>
          <cell r="D288"/>
          <cell r="E288"/>
          <cell r="F288">
            <v>25</v>
          </cell>
        </row>
        <row r="289">
          <cell r="A289" t="str">
            <v>SwitchAir Flow Switch</v>
          </cell>
          <cell r="B289" t="str">
            <v>Switch</v>
          </cell>
          <cell r="C289" t="str">
            <v>Air Flow Switch</v>
          </cell>
          <cell r="D289" t="str">
            <v>Kele</v>
          </cell>
          <cell r="E289" t="str">
            <v>AFS-222</v>
          </cell>
          <cell r="F289">
            <v>26.07</v>
          </cell>
        </row>
        <row r="290">
          <cell r="A290" t="str">
            <v>System SupervisorSmall - AX 3 Stations</v>
          </cell>
          <cell r="B290" t="str">
            <v>System Supervisor</v>
          </cell>
          <cell r="C290" t="str">
            <v>Small - AX 3 Stations</v>
          </cell>
          <cell r="D290" t="str">
            <v>Honeywell</v>
          </cell>
          <cell r="E290" t="str">
            <v>WEB-S-AX-3-O</v>
          </cell>
          <cell r="F290">
            <v>2453.2834999999995</v>
          </cell>
        </row>
        <row r="291">
          <cell r="A291" t="str">
            <v>System SupervisorMedium - AX 100 Stations</v>
          </cell>
          <cell r="B291" t="str">
            <v>System Supervisor</v>
          </cell>
          <cell r="C291" t="str">
            <v>Medium - AX 100 Stations</v>
          </cell>
          <cell r="D291" t="str">
            <v>Honeywell</v>
          </cell>
          <cell r="E291" t="str">
            <v>WEB-S-AX-100-O</v>
          </cell>
          <cell r="F291">
            <v>4121.6229999999996</v>
          </cell>
        </row>
        <row r="292">
          <cell r="A292" t="str">
            <v>System SupervisorLarge - AX Unlimited</v>
          </cell>
          <cell r="B292" t="str">
            <v>System Supervisor</v>
          </cell>
          <cell r="C292" t="str">
            <v>Large - AX Unlimited</v>
          </cell>
          <cell r="D292" t="str">
            <v>Honeywell</v>
          </cell>
          <cell r="E292" t="str">
            <v>WEB-S-AX-UNL-O</v>
          </cell>
          <cell r="F292">
            <v>6683.3169999999991</v>
          </cell>
        </row>
        <row r="293">
          <cell r="A293" t="str">
            <v>System SupervisorN4 Supervisor-for 0 Network - (SoftJace)</v>
          </cell>
          <cell r="B293" t="str">
            <v>System Supervisor</v>
          </cell>
          <cell r="C293" t="str">
            <v>N4 Supervisor-for 0 Network - (SoftJace)</v>
          </cell>
          <cell r="D293" t="str">
            <v>Honeywell</v>
          </cell>
          <cell r="E293" t="str">
            <v>WEB-S-0-N4</v>
          </cell>
          <cell r="F293">
            <v>539.37299999999993</v>
          </cell>
        </row>
        <row r="294">
          <cell r="A294" t="str">
            <v>System SupervisorN4 Supervisor for 1 Network</v>
          </cell>
          <cell r="B294" t="str">
            <v>System Supervisor</v>
          </cell>
          <cell r="C294" t="str">
            <v>N4 Supervisor for 1 Network</v>
          </cell>
          <cell r="D294" t="str">
            <v>Honeywell</v>
          </cell>
          <cell r="E294" t="str">
            <v>WEB-S-1-N4</v>
          </cell>
          <cell r="F294">
            <v>684.25</v>
          </cell>
        </row>
        <row r="295">
          <cell r="A295" t="str">
            <v>System SupervisorN4 Supervisor for 2 Network</v>
          </cell>
          <cell r="B295" t="str">
            <v>System Supervisor</v>
          </cell>
          <cell r="C295" t="str">
            <v>N4 Supervisor for 2 Network</v>
          </cell>
          <cell r="D295" t="str">
            <v>Honeywell</v>
          </cell>
          <cell r="E295" t="str">
            <v>WEB-S-2-N4</v>
          </cell>
          <cell r="F295">
            <v>817.07499999999993</v>
          </cell>
        </row>
        <row r="296">
          <cell r="A296" t="str">
            <v>System SupervisorN4 Supervisor for 3 Network</v>
          </cell>
          <cell r="B296" t="str">
            <v>System Supervisor</v>
          </cell>
          <cell r="C296" t="str">
            <v>N4 Supervisor for 3 Network</v>
          </cell>
          <cell r="D296" t="str">
            <v>Honeywell</v>
          </cell>
          <cell r="E296" t="str">
            <v>WEB-S-3-N4</v>
          </cell>
          <cell r="F296">
            <v>957.94999999999993</v>
          </cell>
        </row>
        <row r="297">
          <cell r="A297" t="str">
            <v>System SupervisorN4 Supervisor for 10 Network</v>
          </cell>
          <cell r="B297" t="str">
            <v>System Supervisor</v>
          </cell>
          <cell r="C297" t="str">
            <v>N4 Supervisor for 10 Network</v>
          </cell>
          <cell r="D297" t="str">
            <v>Honeywell</v>
          </cell>
          <cell r="E297" t="str">
            <v>WEB-S-10-N4</v>
          </cell>
          <cell r="F297">
            <v>2183.5625</v>
          </cell>
        </row>
        <row r="298">
          <cell r="A298" t="str">
            <v>System SupervisorN4 Supervisor for 100 Network</v>
          </cell>
          <cell r="B298" t="str">
            <v>System Supervisor</v>
          </cell>
          <cell r="C298" t="str">
            <v>N4 Supervisor for 100 Network</v>
          </cell>
          <cell r="D298" t="str">
            <v>Honeywell</v>
          </cell>
          <cell r="E298" t="str">
            <v>WEB-S-100-N4</v>
          </cell>
          <cell r="F298">
            <v>3240.1249999999995</v>
          </cell>
        </row>
        <row r="299">
          <cell r="A299" t="str">
            <v>System SupervisorN4 Supervisor Unlimited</v>
          </cell>
          <cell r="B299" t="str">
            <v>System Supervisor</v>
          </cell>
          <cell r="C299" t="str">
            <v>N4 Supervisor Unlimited</v>
          </cell>
          <cell r="D299" t="str">
            <v>Honeywell</v>
          </cell>
          <cell r="E299" t="str">
            <v>WEB-S-UNL-N4</v>
          </cell>
          <cell r="F299">
            <v>6641.2499999999991</v>
          </cell>
        </row>
        <row r="300">
          <cell r="A300" t="str">
            <v>System SupervisorN4 Add 1 Network Connectin</v>
          </cell>
          <cell r="B300" t="str">
            <v>System Supervisor</v>
          </cell>
          <cell r="C300" t="str">
            <v>N4 Add 1 Network Connectin</v>
          </cell>
          <cell r="D300" t="str">
            <v>Honeywell</v>
          </cell>
          <cell r="E300" t="str">
            <v>SUP-UP-1</v>
          </cell>
          <cell r="F300">
            <v>247.53749999999999</v>
          </cell>
        </row>
        <row r="301">
          <cell r="A301" t="str">
            <v>System SupervisorN4 Add 100 Network Connectin</v>
          </cell>
          <cell r="B301" t="str">
            <v>System Supervisor</v>
          </cell>
          <cell r="C301" t="str">
            <v>N4 Add 100 Network Connectin</v>
          </cell>
          <cell r="D301" t="str">
            <v>Honeywell</v>
          </cell>
          <cell r="E301" t="str">
            <v>SUP-UP-100</v>
          </cell>
          <cell r="F301">
            <v>3451.4374999999995</v>
          </cell>
        </row>
        <row r="302">
          <cell r="A302" t="str">
            <v>System SupervisorN4 Upgrades Supervisor 100 to Unlimited</v>
          </cell>
          <cell r="B302" t="str">
            <v>System Supervisor</v>
          </cell>
          <cell r="C302" t="str">
            <v>N4 Upgrades Supervisor 100 to Unlimited</v>
          </cell>
          <cell r="D302" t="str">
            <v>Honeywell</v>
          </cell>
          <cell r="E302" t="str">
            <v>SUP-UP-UNL</v>
          </cell>
          <cell r="F302">
            <v>3421.2499999999995</v>
          </cell>
        </row>
        <row r="303">
          <cell r="A303" t="str">
            <v>System SupervisorJCI FX80 Server - 0 Network License</v>
          </cell>
          <cell r="B303" t="str">
            <v>System Supervisor</v>
          </cell>
          <cell r="C303" t="str">
            <v>JCI FX80 Server - 0 Network License</v>
          </cell>
          <cell r="D303" t="str">
            <v>JCI</v>
          </cell>
          <cell r="E303" t="str">
            <v>FX-SL000-0</v>
          </cell>
          <cell r="F303">
            <v>592.50960000000009</v>
          </cell>
        </row>
        <row r="304">
          <cell r="A304" t="str">
            <v>System SupervisorJCI FX80 Server - 1 Network License</v>
          </cell>
          <cell r="B304" t="str">
            <v>System Supervisor</v>
          </cell>
          <cell r="C304" t="str">
            <v>JCI FX80 Server - 1 Network License</v>
          </cell>
          <cell r="D304" t="str">
            <v>JCI</v>
          </cell>
          <cell r="E304" t="str">
            <v>FX-SL001-0</v>
          </cell>
          <cell r="F304">
            <v>736.34400000000005</v>
          </cell>
        </row>
        <row r="305">
          <cell r="A305" t="str">
            <v>System SupervisorJCI FX80 Server - 2 Network License</v>
          </cell>
          <cell r="B305" t="str">
            <v>System Supervisor</v>
          </cell>
          <cell r="C305" t="str">
            <v>JCI FX80 Server - 2 Network License</v>
          </cell>
          <cell r="D305" t="str">
            <v>JCI</v>
          </cell>
          <cell r="E305" t="str">
            <v>FX-SL002-0</v>
          </cell>
          <cell r="F305">
            <v>879.36840000000007</v>
          </cell>
        </row>
        <row r="306">
          <cell r="A306" t="str">
            <v>System SupervisorJCI FX80 Server - 3 Network License</v>
          </cell>
          <cell r="B306" t="str">
            <v>System Supervisor</v>
          </cell>
          <cell r="C306" t="str">
            <v>JCI FX80 Server - 3 Network License</v>
          </cell>
          <cell r="D306" t="str">
            <v>JCI</v>
          </cell>
          <cell r="E306" t="str">
            <v>FX-SL003-0</v>
          </cell>
          <cell r="F306">
            <v>1145.5236000000002</v>
          </cell>
        </row>
        <row r="307">
          <cell r="A307" t="str">
            <v>System SupervisorJCI FX80 Server - 10 Network License</v>
          </cell>
          <cell r="B307" t="str">
            <v>System Supervisor</v>
          </cell>
          <cell r="C307" t="str">
            <v>JCI FX80 Server - 10 Network License</v>
          </cell>
          <cell r="D307" t="str">
            <v>JCI</v>
          </cell>
          <cell r="E307" t="str">
            <v>FX-SL010-0</v>
          </cell>
          <cell r="F307">
            <v>2610.6840000000002</v>
          </cell>
        </row>
        <row r="308">
          <cell r="A308" t="str">
            <v>System SupervisorJCI FX80 Server - 100 Network License</v>
          </cell>
          <cell r="B308" t="str">
            <v>System Supervisor</v>
          </cell>
          <cell r="C308" t="str">
            <v>JCI FX80 Server - 100 Network License</v>
          </cell>
          <cell r="D308" t="str">
            <v>JCI</v>
          </cell>
          <cell r="E308" t="str">
            <v>FX-SL100-0</v>
          </cell>
          <cell r="F308">
            <v>3874.2516000000001</v>
          </cell>
        </row>
        <row r="309">
          <cell r="A309" t="str">
            <v>System SupervisorJCI FX80 Server - Unlimited Network Licenses</v>
          </cell>
          <cell r="B309" t="str">
            <v>System Supervisor</v>
          </cell>
          <cell r="C309" t="str">
            <v>JCI FX80 Server - Unlimited Network Licenses</v>
          </cell>
          <cell r="D309" t="str">
            <v>JCI</v>
          </cell>
          <cell r="E309" t="str">
            <v>FX-SLUNL-0</v>
          </cell>
          <cell r="F309">
            <v>7146.9216000000006</v>
          </cell>
        </row>
        <row r="310">
          <cell r="A310" t="str">
            <v>System SupervisorJCI FX80 Server Add 1 Device License</v>
          </cell>
          <cell r="B310" t="str">
            <v>System Supervisor</v>
          </cell>
          <cell r="C310" t="str">
            <v>JCI FX80 Server Add 1 Device License</v>
          </cell>
          <cell r="D310" t="str">
            <v>JCI</v>
          </cell>
          <cell r="E310" t="str">
            <v>FX-SLU001-6</v>
          </cell>
          <cell r="F310">
            <v>274.19040000000001</v>
          </cell>
        </row>
        <row r="311">
          <cell r="A311" t="str">
            <v>System SupervisorJCI FX80 Server Add 10 Device License</v>
          </cell>
          <cell r="B311" t="str">
            <v>System Supervisor</v>
          </cell>
          <cell r="C311" t="str">
            <v>JCI FX80 Server Add 10 Device License</v>
          </cell>
          <cell r="D311" t="str">
            <v>JCI</v>
          </cell>
          <cell r="E311" t="str">
            <v>FX-SLDL010-0</v>
          </cell>
          <cell r="F311">
            <v>1076.9652000000001</v>
          </cell>
        </row>
        <row r="312">
          <cell r="A312" t="str">
            <v>System SupervisorJCI FX80 Server Add 25 Device License</v>
          </cell>
          <cell r="B312" t="str">
            <v>System Supervisor</v>
          </cell>
          <cell r="C312" t="str">
            <v>JCI FX80 Server Add 25 Device License</v>
          </cell>
          <cell r="D312" t="str">
            <v>JCI</v>
          </cell>
          <cell r="E312" t="str">
            <v>FX-SLDL025-0</v>
          </cell>
          <cell r="F312">
            <v>1404.3240000000001</v>
          </cell>
        </row>
        <row r="313">
          <cell r="A313" t="str">
            <v>System SupervisorJCI FX80 Server Add 50 Device License</v>
          </cell>
          <cell r="B313" t="str">
            <v>System Supervisor</v>
          </cell>
          <cell r="C313" t="str">
            <v>JCI FX80 Server Add 50 Device License</v>
          </cell>
          <cell r="D313" t="str">
            <v>JCI</v>
          </cell>
          <cell r="E313" t="str">
            <v>FX-SLDL050-0</v>
          </cell>
          <cell r="F313">
            <v>2529.8244</v>
          </cell>
        </row>
        <row r="314">
          <cell r="A314" t="str">
            <v>System SupervisorJCI FX80 Server Add 100 Device License</v>
          </cell>
          <cell r="B314" t="str">
            <v>System Supervisor</v>
          </cell>
          <cell r="C314" t="str">
            <v>JCI FX80 Server Add 100 Device License</v>
          </cell>
          <cell r="D314" t="str">
            <v>JCI</v>
          </cell>
          <cell r="E314" t="str">
            <v>FX-SLDL100-0</v>
          </cell>
          <cell r="F314">
            <v>3789.8064000000004</v>
          </cell>
        </row>
        <row r="315">
          <cell r="A315" t="str">
            <v>System SupervisorJCI FX80 Server Add 200 Device License</v>
          </cell>
          <cell r="B315" t="str">
            <v>System Supervisor</v>
          </cell>
          <cell r="C315" t="str">
            <v>JCI FX80 Server Add 200 Device License</v>
          </cell>
          <cell r="D315" t="str">
            <v>JCI</v>
          </cell>
          <cell r="E315" t="str">
            <v>FX-SLDL200-0</v>
          </cell>
          <cell r="F315">
            <v>5279.4827999999998</v>
          </cell>
        </row>
        <row r="316">
          <cell r="A316" t="str">
            <v>N4 System Supervisor Device PackN4 Supervisor (10) Field Device Pack</v>
          </cell>
          <cell r="B316" t="str">
            <v>N4 System Supervisor Device Pack</v>
          </cell>
          <cell r="C316" t="str">
            <v>N4 Supervisor (10) Field Device Pack</v>
          </cell>
          <cell r="D316" t="str">
            <v>Honeywell</v>
          </cell>
          <cell r="E316" t="str">
            <v>SUP-DEVICE-10</v>
          </cell>
          <cell r="F316">
            <v>714.4375</v>
          </cell>
        </row>
        <row r="317">
          <cell r="A317" t="str">
            <v>N4 System Supervisor Device PackN4 Supervisor (25) Field Device Pack</v>
          </cell>
          <cell r="B317" t="str">
            <v>N4 System Supervisor Device Pack</v>
          </cell>
          <cell r="C317" t="str">
            <v>N4 Supervisor (25) Field Device Pack</v>
          </cell>
          <cell r="D317" t="str">
            <v>Honeywell</v>
          </cell>
          <cell r="E317" t="str">
            <v>SUP-DEVICE-25</v>
          </cell>
          <cell r="F317">
            <v>931.78749999999991</v>
          </cell>
        </row>
        <row r="318">
          <cell r="A318" t="str">
            <v>N4 System Supervisor Device PackN4 Supervisor (50) Field Device Pack</v>
          </cell>
          <cell r="B318" t="str">
            <v>N4 System Supervisor Device Pack</v>
          </cell>
          <cell r="C318" t="str">
            <v>N4 Supervisor (50) Field Device Pack</v>
          </cell>
          <cell r="D318" t="str">
            <v>Honeywell</v>
          </cell>
          <cell r="E318" t="str">
            <v>SUP-DEVICE-50</v>
          </cell>
          <cell r="F318">
            <v>1865.5874999999999</v>
          </cell>
        </row>
        <row r="319">
          <cell r="A319" t="str">
            <v>N4 System Supervisor Device PackN4 Supervisor (100) Field Device Pack</v>
          </cell>
          <cell r="B319" t="str">
            <v>N4 System Supervisor Device Pack</v>
          </cell>
          <cell r="C319" t="str">
            <v>N4 Supervisor (100) Field Device Pack</v>
          </cell>
          <cell r="D319" t="str">
            <v>Honeywell</v>
          </cell>
          <cell r="E319" t="str">
            <v>SUP-DEVICE-100</v>
          </cell>
          <cell r="F319">
            <v>2829.5749999999998</v>
          </cell>
        </row>
        <row r="320">
          <cell r="A320" t="str">
            <v>N4 System Supervisor Device PackN4 Supervisor (200) Field Device Pack</v>
          </cell>
          <cell r="B320" t="str">
            <v>N4 System Supervisor Device Pack</v>
          </cell>
          <cell r="C320" t="str">
            <v>N4 Supervisor (200) Field Device Pack</v>
          </cell>
          <cell r="D320" t="str">
            <v>Honeywell</v>
          </cell>
          <cell r="E320" t="str">
            <v>SUP-DEVICE-200</v>
          </cell>
          <cell r="F320">
            <v>4244.3624999999993</v>
          </cell>
        </row>
        <row r="321">
          <cell r="A321" t="str">
            <v>N4 System Supervisor MaintenanceN4 Supervisor 0 Initial 18 Month Maintenance</v>
          </cell>
          <cell r="B321" t="str">
            <v>N4 System Supervisor Maintenance</v>
          </cell>
          <cell r="C321" t="str">
            <v>N4 Supervisor 0 Initial 18 Month Maintenance</v>
          </cell>
          <cell r="D321" t="str">
            <v>Honeywell</v>
          </cell>
          <cell r="E321" t="str">
            <v>SUP-0-SMA-INIT</v>
          </cell>
          <cell r="F321">
            <v>78.487499999999997</v>
          </cell>
        </row>
        <row r="322">
          <cell r="A322" t="str">
            <v>N4 System Supervisor MaintenanceN4 Supervisor 1 Initial 18 Month Maintenance</v>
          </cell>
          <cell r="B322" t="str">
            <v>N4 System Supervisor Maintenance</v>
          </cell>
          <cell r="C322" t="str">
            <v>N4 Supervisor 1 Initial 18 Month Maintenance</v>
          </cell>
          <cell r="D322" t="str">
            <v>Honeywell</v>
          </cell>
          <cell r="E322" t="str">
            <v>SUP-1-SMA-INIT</v>
          </cell>
          <cell r="F322">
            <v>108.675</v>
          </cell>
        </row>
        <row r="323">
          <cell r="A323" t="str">
            <v>N4 System Supervisor MaintenanceN4 Supervisor 2 Initial 18 Month Maintenance</v>
          </cell>
          <cell r="B323" t="str">
            <v>N4 System Supervisor Maintenance</v>
          </cell>
          <cell r="C323" t="str">
            <v>N4 Supervisor 2 Initial 18 Month Maintenance</v>
          </cell>
          <cell r="D323" t="str">
            <v>Honeywell</v>
          </cell>
          <cell r="E323" t="str">
            <v>SUP-2-SMA-INIT</v>
          </cell>
          <cell r="F323">
            <v>130.8125</v>
          </cell>
        </row>
        <row r="324">
          <cell r="A324" t="str">
            <v>N4 System Supervisor MaintenanceN4 Supervisor 3 Initial 18 Month Maintenance</v>
          </cell>
          <cell r="B324" t="str">
            <v>N4 System Supervisor Maintenance</v>
          </cell>
          <cell r="C324" t="str">
            <v>N4 Supervisor 3 Initial 18 Month Maintenance</v>
          </cell>
          <cell r="D324" t="str">
            <v>Honeywell</v>
          </cell>
          <cell r="E324" t="str">
            <v>SUP-3-SMA-INIT</v>
          </cell>
          <cell r="F324">
            <v>152.94999999999999</v>
          </cell>
        </row>
        <row r="325">
          <cell r="A325" t="str">
            <v>N4 System Supervisor MaintenanceN4 Supervisor 10 Initial 18 Month Maintenance</v>
          </cell>
          <cell r="B325" t="str">
            <v>N4 System Supervisor Maintenance</v>
          </cell>
          <cell r="C325" t="str">
            <v>N4 Supervisor 10 Initial 18 Month Maintenance</v>
          </cell>
          <cell r="D325" t="str">
            <v>Honeywell</v>
          </cell>
          <cell r="E325" t="str">
            <v>SUP-10-SMA-INIT</v>
          </cell>
          <cell r="F325">
            <v>350.18649999999997</v>
          </cell>
        </row>
        <row r="326">
          <cell r="A326" t="str">
            <v>N4 System Supervisor MaintenanceN4 Supervisor 100 Initial 18 Month Maintenance</v>
          </cell>
          <cell r="B326" t="str">
            <v>N4 System Supervisor Maintenance</v>
          </cell>
          <cell r="C326" t="str">
            <v>N4 Supervisor 100 Initial 18 Month Maintenance</v>
          </cell>
          <cell r="D326" t="str">
            <v>Honeywell</v>
          </cell>
          <cell r="E326" t="str">
            <v>SUP-100-SMA-INIT</v>
          </cell>
          <cell r="F326">
            <v>519.22499999999991</v>
          </cell>
        </row>
        <row r="327">
          <cell r="A327" t="str">
            <v>N4 System Supervisor MaintenanceN4 Supervisor Unlimited Initial 18 Month Maintenance</v>
          </cell>
          <cell r="B327" t="str">
            <v>N4 System Supervisor Maintenance</v>
          </cell>
          <cell r="C327" t="str">
            <v>N4 Supervisor Unlimited Initial 18 Month Maintenance</v>
          </cell>
          <cell r="D327" t="str">
            <v>Honeywell</v>
          </cell>
          <cell r="E327" t="str">
            <v>SUP-UNL-SMA-INIT</v>
          </cell>
          <cell r="F327">
            <v>1062.577</v>
          </cell>
        </row>
        <row r="328">
          <cell r="A328" t="str">
            <v>N4 System Supervisor MaintenanceN4 Supervisor 0 Additional 1 Year Maintenance</v>
          </cell>
          <cell r="B328" t="str">
            <v>N4 System Supervisor Maintenance</v>
          </cell>
          <cell r="C328" t="str">
            <v>N4 Supervisor 0 Additional 1 Year Maintenance</v>
          </cell>
          <cell r="D328" t="str">
            <v>Honeywell</v>
          </cell>
          <cell r="E328" t="str">
            <v>SUP-0-SMA-1YR</v>
          </cell>
          <cell r="F328">
            <v>78.487499999999997</v>
          </cell>
        </row>
        <row r="329">
          <cell r="A329" t="str">
            <v>N4 System Supervisor MaintenanceN4 Supervisor 0 Additional 3 Year Maintenance</v>
          </cell>
          <cell r="B329" t="str">
            <v>N4 System Supervisor Maintenance</v>
          </cell>
          <cell r="C329" t="str">
            <v>N4 Supervisor 0 Additional 3 Year Maintenance</v>
          </cell>
          <cell r="D329" t="str">
            <v>Honeywell</v>
          </cell>
          <cell r="E329" t="str">
            <v>SUP-0-SMA-3YR</v>
          </cell>
          <cell r="F329">
            <v>191.18749999999997</v>
          </cell>
        </row>
        <row r="330">
          <cell r="A330" t="str">
            <v>N4 System Supervisor MaintenanceN4 Supervisor 0 Additional 5 Year Maintenance</v>
          </cell>
          <cell r="B330" t="str">
            <v>N4 System Supervisor Maintenance</v>
          </cell>
          <cell r="C330" t="str">
            <v>N4 Supervisor 0 Additional 5 Year Maintenance</v>
          </cell>
          <cell r="D330" t="str">
            <v>Honeywell</v>
          </cell>
          <cell r="E330" t="str">
            <v>SUP-0-SMA-5YR</v>
          </cell>
          <cell r="F330">
            <v>245.52499999999998</v>
          </cell>
        </row>
        <row r="331">
          <cell r="A331" t="str">
            <v>N4 System Supervisor MaintenanceN4 Supervisor 1 Additional 1 Year Maintenance</v>
          </cell>
          <cell r="B331" t="str">
            <v>N4 System Supervisor Maintenance</v>
          </cell>
          <cell r="C331" t="str">
            <v>N4 Supervisor 1 Additional 1 Year Maintenance</v>
          </cell>
          <cell r="D331" t="str">
            <v>Honeywell</v>
          </cell>
          <cell r="E331" t="str">
            <v>SUP-1-SMA-1YR</v>
          </cell>
          <cell r="F331">
            <v>108.675</v>
          </cell>
        </row>
        <row r="332">
          <cell r="A332" t="str">
            <v>N4 System Supervisor MaintenanceN4 Supervisor 1 Additional 3 Year Maintenance</v>
          </cell>
          <cell r="B332" t="str">
            <v>N4 System Supervisor Maintenance</v>
          </cell>
          <cell r="C332" t="str">
            <v>N4 Supervisor 1 Additional 3 Year Maintenance</v>
          </cell>
          <cell r="D332" t="str">
            <v>Honeywell</v>
          </cell>
          <cell r="E332" t="str">
            <v>SUP-1-SMA-3YR</v>
          </cell>
          <cell r="F332">
            <v>267.66249999999997</v>
          </cell>
        </row>
        <row r="333">
          <cell r="A333" t="str">
            <v>N4 System Supervisor MaintenanceN4 Supervisor 1 Additional 5 Year Maintenance</v>
          </cell>
          <cell r="B333" t="str">
            <v>N4 System Supervisor Maintenance</v>
          </cell>
          <cell r="C333" t="str">
            <v>N4 Supervisor 1 Additional 5 Year Maintenance</v>
          </cell>
          <cell r="D333" t="str">
            <v>Honeywell</v>
          </cell>
          <cell r="E333" t="str">
            <v>SUP-1-SMA-5YR</v>
          </cell>
          <cell r="F333">
            <v>342.13649999999996</v>
          </cell>
        </row>
        <row r="334">
          <cell r="A334" t="str">
            <v>N4 System Supervisor MaintenanceN4 Supervisor 2 Additional 1 Year Maintenance</v>
          </cell>
          <cell r="B334" t="str">
            <v>N4 System Supervisor Maintenance</v>
          </cell>
          <cell r="C334" t="str">
            <v>N4 Supervisor 2 Additional 1 Year Maintenance</v>
          </cell>
          <cell r="D334" t="str">
            <v>Honeywell</v>
          </cell>
          <cell r="E334" t="str">
            <v>SUP-2-SMA-1YR</v>
          </cell>
          <cell r="F334">
            <v>130.8125</v>
          </cell>
        </row>
        <row r="335">
          <cell r="A335" t="str">
            <v>N4 System Supervisor MaintenanceN4 Supervisor 2 Additional 3 Year Maintenance</v>
          </cell>
          <cell r="B335" t="str">
            <v>N4 System Supervisor Maintenance</v>
          </cell>
          <cell r="C335" t="str">
            <v>N4 Supervisor 2 Additional 3 Year Maintenance</v>
          </cell>
          <cell r="D335" t="str">
            <v>Honeywell</v>
          </cell>
          <cell r="E335" t="str">
            <v>SUP-2-SMA-3YR</v>
          </cell>
          <cell r="F335">
            <v>317.96350000000001</v>
          </cell>
        </row>
        <row r="336">
          <cell r="A336" t="str">
            <v>N4 System Supervisor MaintenanceN4 Supervisor 2 Additional 5 Year Maintenance</v>
          </cell>
          <cell r="B336" t="str">
            <v>N4 System Supervisor Maintenance</v>
          </cell>
          <cell r="C336" t="str">
            <v>N4 Supervisor 2 Additional 5 Year Maintenance</v>
          </cell>
          <cell r="D336" t="str">
            <v>Honeywell</v>
          </cell>
          <cell r="E336" t="str">
            <v>SUP-2-SMA-5YR</v>
          </cell>
          <cell r="F336">
            <v>408.53749999999997</v>
          </cell>
        </row>
        <row r="337">
          <cell r="A337" t="str">
            <v>N4 System Supervisor MaintenanceN4 Supervisor 3 Additional 1 Year Maintenance</v>
          </cell>
          <cell r="B337" t="str">
            <v>N4 System Supervisor Maintenance</v>
          </cell>
          <cell r="C337" t="str">
            <v>N4 Supervisor 3 Additional 1 Year Maintenance</v>
          </cell>
          <cell r="D337" t="str">
            <v>Honeywell</v>
          </cell>
          <cell r="E337" t="str">
            <v>SUP-3-SMA-1YR</v>
          </cell>
          <cell r="F337">
            <v>152.94999999999999</v>
          </cell>
        </row>
        <row r="338">
          <cell r="A338" t="str">
            <v>N4 System Supervisor MaintenanceN4 Supervisor 3 Additional 3 Year Maintenance</v>
          </cell>
          <cell r="B338" t="str">
            <v>N4 System Supervisor Maintenance</v>
          </cell>
          <cell r="C338" t="str">
            <v>N4 Supervisor 3 Additional 3 Year Maintenance</v>
          </cell>
          <cell r="D338" t="str">
            <v>Honeywell</v>
          </cell>
          <cell r="E338" t="str">
            <v>SUP-3-SMA-3YR</v>
          </cell>
          <cell r="F338">
            <v>374.31349999999998</v>
          </cell>
        </row>
        <row r="339">
          <cell r="A339" t="str">
            <v>N4 System Supervisor MaintenanceN4 Supervisor 3 Additional 5 Year Maintenance</v>
          </cell>
          <cell r="B339" t="str">
            <v>N4 System Supervisor Maintenance</v>
          </cell>
          <cell r="C339" t="str">
            <v>N4 Supervisor 3 Additional 5 Year Maintenance</v>
          </cell>
          <cell r="D339" t="str">
            <v>Honeywell</v>
          </cell>
          <cell r="E339" t="str">
            <v>SUP-3-SMA-5YR</v>
          </cell>
          <cell r="F339">
            <v>478.98649999999998</v>
          </cell>
        </row>
        <row r="340">
          <cell r="A340" t="str">
            <v>N4 System Supervisor MaintenanceN4 Supervisor 10 Additional 1 Year Maintenance</v>
          </cell>
          <cell r="B340" t="str">
            <v>N4 System Supervisor Maintenance</v>
          </cell>
          <cell r="C340" t="str">
            <v>N4 Supervisor 10 Additional 1 Year Maintenance</v>
          </cell>
          <cell r="D340" t="str">
            <v>Honeywell</v>
          </cell>
          <cell r="E340" t="str">
            <v>SUP-10-SMA-1YR</v>
          </cell>
          <cell r="F340">
            <v>350.18649999999997</v>
          </cell>
        </row>
        <row r="341">
          <cell r="A341" t="str">
            <v>N4 System Supervisor MaintenanceN4 Supervisor 10 Additional 3 Year Maintenance</v>
          </cell>
          <cell r="B341" t="str">
            <v>N4 System Supervisor Maintenance</v>
          </cell>
          <cell r="C341" t="str">
            <v>N4 Supervisor 10 Additional 3 Year Maintenance</v>
          </cell>
          <cell r="D341" t="str">
            <v>Honeywell</v>
          </cell>
          <cell r="E341" t="str">
            <v>SUP-10-SMA-3YR</v>
          </cell>
          <cell r="F341">
            <v>851.31049999999993</v>
          </cell>
        </row>
        <row r="342">
          <cell r="A342" t="str">
            <v>N4 System Supervisor MaintenanceN4 Supervisor 10 Additional 5 Year Maintenance</v>
          </cell>
          <cell r="B342" t="str">
            <v>N4 System Supervisor Maintenance</v>
          </cell>
          <cell r="C342" t="str">
            <v>N4 Supervisor 10 Additional 5 Year Maintenance</v>
          </cell>
          <cell r="D342" t="str">
            <v>Honeywell</v>
          </cell>
          <cell r="E342" t="str">
            <v>SUP-10-SMA-5YR</v>
          </cell>
          <cell r="F342">
            <v>1092.7645</v>
          </cell>
        </row>
        <row r="343">
          <cell r="A343" t="str">
            <v>N4 System Supervisor MaintenanceN4 Supervisor 100 Additional 1 Year Maintenance</v>
          </cell>
          <cell r="B343" t="str">
            <v>N4 System Supervisor Maintenance</v>
          </cell>
          <cell r="C343" t="str">
            <v>N4 Supervisor 100 Additional 1 Year Maintenance</v>
          </cell>
          <cell r="D343" t="str">
            <v>Honeywell</v>
          </cell>
          <cell r="E343" t="str">
            <v>SUP-100-SMA-1YR</v>
          </cell>
          <cell r="F343">
            <v>519.22499999999991</v>
          </cell>
        </row>
        <row r="344">
          <cell r="A344" t="str">
            <v>N4 System Supervisor MaintenanceN4 Supervisor 100 Additional 3 Year Maintenance</v>
          </cell>
          <cell r="B344" t="str">
            <v>N4 System Supervisor Maintenance</v>
          </cell>
          <cell r="C344" t="str">
            <v>N4 Supervisor 100 Additional 3 Year Maintenance</v>
          </cell>
          <cell r="D344" t="str">
            <v>Honeywell</v>
          </cell>
          <cell r="E344" t="str">
            <v>SUP-100-SMA-3YR</v>
          </cell>
          <cell r="F344">
            <v>1263.8384999999998</v>
          </cell>
        </row>
        <row r="345">
          <cell r="A345" t="str">
            <v>N4 System Supervisor MaintenanceN4 Supervisor 100 Additional 5 Year Maintenance</v>
          </cell>
          <cell r="B345" t="str">
            <v>N4 System Supervisor Maintenance</v>
          </cell>
          <cell r="C345" t="str">
            <v>N4 Supervisor 100 Additional 5 Year Maintenance</v>
          </cell>
          <cell r="D345" t="str">
            <v>Honeywell</v>
          </cell>
          <cell r="E345" t="str">
            <v>SUP-100-SMA-5YR</v>
          </cell>
          <cell r="F345">
            <v>1619.9935</v>
          </cell>
        </row>
        <row r="346">
          <cell r="A346" t="str">
            <v>N4 System Supervisor MaintenanceN4 Supervisor Unlimited Additional 1 Year Maintenance</v>
          </cell>
          <cell r="B346" t="str">
            <v>N4 System Supervisor Maintenance</v>
          </cell>
          <cell r="C346" t="str">
            <v>N4 Supervisor Unlimited Additional 1 Year Maintenance</v>
          </cell>
          <cell r="D346" t="str">
            <v>Honeywell</v>
          </cell>
          <cell r="E346" t="str">
            <v>SUP-UNL-SMA-1YR</v>
          </cell>
          <cell r="F346">
            <v>1062.577</v>
          </cell>
        </row>
        <row r="347">
          <cell r="A347" t="str">
            <v>N4 System Supervisor MaintenanceN4 Supervisor Unlimited Additional 3 Year Maintenance</v>
          </cell>
          <cell r="B347" t="str">
            <v>N4 System Supervisor Maintenance</v>
          </cell>
          <cell r="C347" t="str">
            <v>N4 Supervisor Unlimited Additional 3 Year Maintenance</v>
          </cell>
          <cell r="D347" t="str">
            <v>Honeywell</v>
          </cell>
          <cell r="E347" t="str">
            <v>SUP-UNL-SMA-3YR</v>
          </cell>
          <cell r="F347">
            <v>2589.9955</v>
          </cell>
        </row>
        <row r="348">
          <cell r="A348" t="str">
            <v>N4 System Supervisor MaintenanceN4 Supervisor Unlimited Additional 5 Year Maintenance</v>
          </cell>
          <cell r="B348" t="str">
            <v>N4 System Supervisor Maintenance</v>
          </cell>
          <cell r="C348" t="str">
            <v>N4 Supervisor Unlimited Additional 5 Year Maintenance</v>
          </cell>
          <cell r="D348" t="str">
            <v>Honeywell</v>
          </cell>
          <cell r="E348" t="str">
            <v>SUP-UNL-SMA-5YR</v>
          </cell>
          <cell r="F348">
            <v>3320.4870000000001</v>
          </cell>
        </row>
        <row r="349">
          <cell r="A349" t="str">
            <v>ControllerSpyder 5 w 4AO, 4UI, 0BI, 4 Relay BO, 2 Triac BO, w TC</v>
          </cell>
          <cell r="B349" t="str">
            <v>Controller</v>
          </cell>
          <cell r="C349" t="str">
            <v>Spyder 5 w 4AO, 4UI, 0BI, 4 Relay BO, 2 Triac BO, w TC</v>
          </cell>
          <cell r="D349" t="str">
            <v>Honeywell</v>
          </cell>
          <cell r="E349" t="str">
            <v>WEB-RS5N</v>
          </cell>
          <cell r="F349">
            <v>194.74099999999999</v>
          </cell>
        </row>
        <row r="350">
          <cell r="A350" t="str">
            <v>ControllerSpyder 6 w 6AO, 10UI, 0BI, 4 Relay BO, 4 Triac BO, w TC</v>
          </cell>
          <cell r="B350" t="str">
            <v>Controller</v>
          </cell>
          <cell r="C350" t="str">
            <v>Spyder 6 w 6AO, 10UI, 0BI, 4 Relay BO, 4 Triac BO, w TC</v>
          </cell>
          <cell r="D350" t="str">
            <v>Honeywell</v>
          </cell>
          <cell r="E350" t="str">
            <v>WEB-RL6N</v>
          </cell>
          <cell r="F350">
            <v>228.36699999999999</v>
          </cell>
        </row>
        <row r="351">
          <cell r="A351" t="str">
            <v>ControllerSpyder Unitary 6438 wo Act or VP</v>
          </cell>
          <cell r="B351" t="str">
            <v>Controller</v>
          </cell>
          <cell r="C351" t="str">
            <v>Spyder Unitary 6438 wo Act or VP</v>
          </cell>
          <cell r="D351" t="str">
            <v>Honeywell</v>
          </cell>
          <cell r="E351" t="str">
            <v>PUL6438S</v>
          </cell>
          <cell r="F351">
            <v>283.10699999999997</v>
          </cell>
        </row>
        <row r="352">
          <cell r="A352" t="str">
            <v>ControllerSpyder Relay 6438 wo Act or VP for SIO</v>
          </cell>
          <cell r="B352" t="str">
            <v>Controller</v>
          </cell>
          <cell r="C352" t="str">
            <v>Spyder Relay 6438 wo Act or VP for SIO</v>
          </cell>
          <cell r="D352" t="str">
            <v>Honeywell</v>
          </cell>
          <cell r="E352" t="str">
            <v>PUL6438SR</v>
          </cell>
          <cell r="F352">
            <v>312.30549999999999</v>
          </cell>
        </row>
        <row r="353">
          <cell r="A353" t="str">
            <v>ControllerSpyder VAV 4024 w VP No Act</v>
          </cell>
          <cell r="B353" t="str">
            <v>Controller</v>
          </cell>
          <cell r="C353" t="str">
            <v>Spyder VAV 4024 w VP No Act</v>
          </cell>
          <cell r="D353" t="str">
            <v>Honeywell</v>
          </cell>
          <cell r="E353" t="str">
            <v>PVL4024NS</v>
          </cell>
          <cell r="F353">
            <v>200.04249999999996</v>
          </cell>
        </row>
        <row r="354">
          <cell r="A354" t="str">
            <v>ControllerSpyder Unitary 4024 wo Act or VP</v>
          </cell>
          <cell r="B354" t="str">
            <v>Controller</v>
          </cell>
          <cell r="C354" t="str">
            <v>Spyder Unitary 4024 wo Act or VP</v>
          </cell>
          <cell r="D354" t="str">
            <v>Honeywell</v>
          </cell>
          <cell r="E354" t="str">
            <v>PUL4024S</v>
          </cell>
          <cell r="F354">
            <v>186.25399999999999</v>
          </cell>
        </row>
        <row r="355">
          <cell r="A355" t="str">
            <v>ControllerSpyder Unitary 1012 wo Act or VP</v>
          </cell>
          <cell r="B355" t="str">
            <v>Controller</v>
          </cell>
          <cell r="C355" t="str">
            <v>Spyder Unitary 1012 wo Act or VP</v>
          </cell>
          <cell r="D355" t="str">
            <v>Honeywell</v>
          </cell>
          <cell r="E355" t="str">
            <v>PUL1012S</v>
          </cell>
          <cell r="F355">
            <v>139.31099999999998</v>
          </cell>
        </row>
        <row r="356">
          <cell r="A356" t="str">
            <v>ControllerSpyder VAV 0000 w Act &amp; VP</v>
          </cell>
          <cell r="B356" t="str">
            <v>Controller</v>
          </cell>
          <cell r="C356" t="str">
            <v>Spyder VAV 0000 w Act &amp; VP</v>
          </cell>
          <cell r="D356" t="str">
            <v>Honeywell</v>
          </cell>
          <cell r="E356" t="str">
            <v>PVL0000AS</v>
          </cell>
          <cell r="F356">
            <v>153.87</v>
          </cell>
        </row>
        <row r="357">
          <cell r="A357" t="str">
            <v>ControllerSpyder VAV 4022 w Act &amp; VP</v>
          </cell>
          <cell r="B357" t="str">
            <v>Controller</v>
          </cell>
          <cell r="C357" t="str">
            <v>Spyder VAV 4022 w Act &amp; VP</v>
          </cell>
          <cell r="D357" t="str">
            <v>Honeywell</v>
          </cell>
          <cell r="E357" t="str">
            <v>PVL4022AS</v>
          </cell>
          <cell r="F357">
            <v>214.82</v>
          </cell>
        </row>
        <row r="358">
          <cell r="A358" t="str">
            <v>ControllerSpyder VAV 6436 w Act &amp; VP</v>
          </cell>
          <cell r="B358" t="str">
            <v>Controller</v>
          </cell>
          <cell r="C358" t="str">
            <v>Spyder VAV 6436 w Act &amp; VP</v>
          </cell>
          <cell r="D358" t="str">
            <v>Honeywell</v>
          </cell>
          <cell r="E358" t="str">
            <v>PVL6436AS</v>
          </cell>
          <cell r="F358">
            <v>389.73499999999996</v>
          </cell>
        </row>
        <row r="359">
          <cell r="A359" t="str">
            <v>ControllerSpyder VAV 6438 w VP No Act</v>
          </cell>
          <cell r="B359" t="str">
            <v>Controller</v>
          </cell>
          <cell r="C359" t="str">
            <v>Spyder VAV 6438 w VP No Act</v>
          </cell>
          <cell r="D359" t="str">
            <v>Honeywell</v>
          </cell>
          <cell r="E359" t="str">
            <v>PVL6438NS</v>
          </cell>
          <cell r="F359">
            <v>339.05449999999996</v>
          </cell>
        </row>
        <row r="360">
          <cell r="A360" t="str">
            <v>ControllerStryker VAV 4022 w Act &amp; VP</v>
          </cell>
          <cell r="B360" t="str">
            <v>Controller</v>
          </cell>
          <cell r="C360" t="str">
            <v>Stryker VAV 4022 w Act &amp; VP</v>
          </cell>
          <cell r="D360" t="str">
            <v>Honeywell</v>
          </cell>
          <cell r="E360" t="str">
            <v>CVL4022AS-VAV1</v>
          </cell>
          <cell r="F360">
            <v>188.66899999999998</v>
          </cell>
        </row>
        <row r="361">
          <cell r="A361" t="str">
            <v>ControllerStryker VAV 4024 wo Act</v>
          </cell>
          <cell r="B361" t="str">
            <v>Controller</v>
          </cell>
          <cell r="C361" t="str">
            <v>Stryker VAV 4024 wo Act</v>
          </cell>
          <cell r="D361" t="str">
            <v>Honeywell</v>
          </cell>
          <cell r="E361" t="str">
            <v>CVL4024NS-VAV1</v>
          </cell>
          <cell r="F361">
            <v>165.3355</v>
          </cell>
        </row>
        <row r="362">
          <cell r="A362" t="str">
            <v>ControllerStryker AHU Controller</v>
          </cell>
          <cell r="B362" t="str">
            <v>Controller</v>
          </cell>
          <cell r="C362" t="str">
            <v>Stryker AHU Controller</v>
          </cell>
          <cell r="D362" t="str">
            <v>Honeywell</v>
          </cell>
          <cell r="E362" t="str">
            <v>CUL6438SR-CV1</v>
          </cell>
          <cell r="F362">
            <v>233.41549999999998</v>
          </cell>
        </row>
        <row r="363">
          <cell r="A363" t="str">
            <v>ControllerStryker BACNet Lighting Controller</v>
          </cell>
          <cell r="B363" t="str">
            <v>Controller</v>
          </cell>
          <cell r="C363" t="str">
            <v>Stryker BACNet Lighting Controller</v>
          </cell>
          <cell r="D363" t="str">
            <v>Honeywell</v>
          </cell>
          <cell r="E363" t="str">
            <v>CLB6438S</v>
          </cell>
          <cell r="F363">
            <v>547.60699999999997</v>
          </cell>
        </row>
        <row r="364">
          <cell r="A364" t="str">
            <v>ControllerStryker BACNet VAV 4022 w Act &amp; VP</v>
          </cell>
          <cell r="B364" t="str">
            <v>Controller</v>
          </cell>
          <cell r="C364" t="str">
            <v>Stryker BACNet VAV 4022 w Act &amp; VP</v>
          </cell>
          <cell r="D364" t="str">
            <v>Honeywell</v>
          </cell>
          <cell r="E364" t="str">
            <v>CVB4022AS-VAV1</v>
          </cell>
          <cell r="F364">
            <v>188.66899999999998</v>
          </cell>
        </row>
        <row r="365">
          <cell r="A365" t="str">
            <v>ControllerStryker BACNet VAV 4024 wo Act</v>
          </cell>
          <cell r="B365" t="str">
            <v>Controller</v>
          </cell>
          <cell r="C365" t="str">
            <v>Stryker BACNet VAV 4024 wo Act</v>
          </cell>
          <cell r="D365" t="str">
            <v>Honeywell</v>
          </cell>
          <cell r="E365" t="str">
            <v>CVB4024NS-VAV1</v>
          </cell>
          <cell r="F365">
            <v>165.3355</v>
          </cell>
        </row>
        <row r="366">
          <cell r="A366" t="str">
            <v>ControllerSpyder BACNet 6438 wo Act or VP</v>
          </cell>
          <cell r="B366" t="str">
            <v>Controller</v>
          </cell>
          <cell r="C366" t="str">
            <v>Spyder BACNet 6438 wo Act or VP</v>
          </cell>
          <cell r="D366" t="str">
            <v>Honeywell</v>
          </cell>
          <cell r="E366" t="str">
            <v>PUB6438S</v>
          </cell>
          <cell r="F366">
            <v>292.19200000000001</v>
          </cell>
        </row>
        <row r="367">
          <cell r="A367" t="str">
            <v>ControllerSpyder BACNet 6438 wo Act or VP for SIO</v>
          </cell>
          <cell r="B367" t="str">
            <v>Controller</v>
          </cell>
          <cell r="C367" t="str">
            <v>Spyder BACNet 6438 wo Act or VP for SIO</v>
          </cell>
          <cell r="D367" t="str">
            <v>Honeywell</v>
          </cell>
          <cell r="E367" t="str">
            <v>PUB6438SR</v>
          </cell>
          <cell r="F367">
            <v>315.95099999999996</v>
          </cell>
        </row>
        <row r="368">
          <cell r="A368" t="str">
            <v>ControllerSpyder BACNet 4024 wo Act or VP</v>
          </cell>
          <cell r="B368" t="str">
            <v>Controller</v>
          </cell>
          <cell r="C368" t="str">
            <v>Spyder BACNet 4024 wo Act or VP</v>
          </cell>
          <cell r="D368" t="str">
            <v>Honeywell</v>
          </cell>
          <cell r="E368" t="str">
            <v>PUB4024S</v>
          </cell>
          <cell r="F368">
            <v>191.67049999999998</v>
          </cell>
        </row>
        <row r="369">
          <cell r="A369" t="str">
            <v>ControllerSpyder BACNet 1012 wo Act or VP</v>
          </cell>
          <cell r="B369" t="str">
            <v>Controller</v>
          </cell>
          <cell r="C369" t="str">
            <v>Spyder BACNet 1012 wo Act or VP</v>
          </cell>
          <cell r="D369" t="str">
            <v>Honeywell</v>
          </cell>
          <cell r="E369" t="str">
            <v>PUB1012S</v>
          </cell>
          <cell r="F369">
            <v>137.98849999999999</v>
          </cell>
        </row>
        <row r="370">
          <cell r="A370" t="str">
            <v>ControllerSpyder BACNet VAV 0000AS w Act &amp; VP</v>
          </cell>
          <cell r="B370" t="str">
            <v>Controller</v>
          </cell>
          <cell r="C370" t="str">
            <v>Spyder BACNet VAV 0000AS w Act &amp; VP</v>
          </cell>
          <cell r="D370" t="str">
            <v>Honeywell</v>
          </cell>
          <cell r="E370" t="str">
            <v>PVB0000AS</v>
          </cell>
          <cell r="F370">
            <v>153.364</v>
          </cell>
        </row>
        <row r="371">
          <cell r="A371" t="str">
            <v>ControllerSpyder BACNet VAV 4022AS w Act &amp; VP</v>
          </cell>
          <cell r="B371" t="str">
            <v>Controller</v>
          </cell>
          <cell r="C371" t="str">
            <v>Spyder BACNet VAV 4022AS w Act &amp; VP</v>
          </cell>
          <cell r="D371" t="str">
            <v>Honeywell</v>
          </cell>
          <cell r="E371" t="str">
            <v>PVB4022AS</v>
          </cell>
          <cell r="F371">
            <v>215.23399999999998</v>
          </cell>
        </row>
        <row r="372">
          <cell r="A372" t="str">
            <v>ControllerSpyder BACNet VAV 4024NS w VP No Act</v>
          </cell>
          <cell r="B372" t="str">
            <v>Controller</v>
          </cell>
          <cell r="C372" t="str">
            <v>Spyder BACNet VAV 4024NS w VP No Act</v>
          </cell>
          <cell r="D372" t="str">
            <v>Honeywell</v>
          </cell>
          <cell r="E372" t="str">
            <v>PVB4024NS</v>
          </cell>
          <cell r="F372">
            <v>191.245</v>
          </cell>
        </row>
        <row r="373">
          <cell r="A373" t="str">
            <v>ControllerSpyder BACNet VAV 6436AS w Act &amp; VP</v>
          </cell>
          <cell r="B373" t="str">
            <v>Controller</v>
          </cell>
          <cell r="C373" t="str">
            <v>Spyder BACNet VAV 6436AS w Act &amp; VP</v>
          </cell>
          <cell r="D373" t="str">
            <v>Honeywell</v>
          </cell>
          <cell r="E373" t="str">
            <v>PVB6436AS</v>
          </cell>
          <cell r="F373">
            <v>293.37650000000002</v>
          </cell>
        </row>
        <row r="374">
          <cell r="A374" t="str">
            <v>ControllerSpyder BACNet VAV 6438NS w VP No Act</v>
          </cell>
          <cell r="B374" t="str">
            <v>Controller</v>
          </cell>
          <cell r="C374" t="str">
            <v>Spyder BACNet VAV 6438NS w VP No Act</v>
          </cell>
          <cell r="D374" t="str">
            <v>Honeywell</v>
          </cell>
          <cell r="E374" t="str">
            <v>PVB6438NS</v>
          </cell>
          <cell r="F374">
            <v>287.69549999999998</v>
          </cell>
        </row>
        <row r="375">
          <cell r="A375" t="str">
            <v>ControllerCIPer 10 Controller, 5 UI, 2 AO, 3 DO</v>
          </cell>
          <cell r="B375" t="str">
            <v>Controller</v>
          </cell>
          <cell r="C375" t="str">
            <v>CIPer 10 Controller, 5 UI, 2 AO, 3 DO</v>
          </cell>
          <cell r="D375" t="str">
            <v>Honeywell</v>
          </cell>
          <cell r="E375" t="str">
            <v>EDGE-10</v>
          </cell>
          <cell r="F375">
            <v>267.33</v>
          </cell>
        </row>
        <row r="376">
          <cell r="A376" t="str">
            <v>ControllerCIPer 30 Controller, 3 UI, 3 AO, 6 DO</v>
          </cell>
          <cell r="B376" t="str">
            <v>Controller</v>
          </cell>
          <cell r="C376" t="str">
            <v>CIPer 30 Controller, 3 UI, 3 AO, 6 DO</v>
          </cell>
          <cell r="D376" t="str">
            <v>Honeywell</v>
          </cell>
          <cell r="E376" t="str">
            <v>WEB-C3036EPUBNH</v>
          </cell>
          <cell r="F376">
            <v>407.78</v>
          </cell>
        </row>
        <row r="377">
          <cell r="A377" t="str">
            <v>ControllerCIPer 30 VAV Controller - No Actuator</v>
          </cell>
          <cell r="B377" t="str">
            <v>Controller</v>
          </cell>
          <cell r="C377" t="str">
            <v>CIPer 30 VAV Controller - No Actuator</v>
          </cell>
          <cell r="D377" t="str">
            <v>Honeywell</v>
          </cell>
          <cell r="E377" t="str">
            <v>WEB-C3036EPVBNH</v>
          </cell>
          <cell r="F377">
            <v>318.39</v>
          </cell>
        </row>
        <row r="378">
          <cell r="A378" t="str">
            <v xml:space="preserve">ControllerCIPer 50 Plant Controller wo Display </v>
          </cell>
          <cell r="B378" t="str">
            <v>Controller</v>
          </cell>
          <cell r="C378" t="str">
            <v xml:space="preserve">CIPer 50 Plant Controller wo Display </v>
          </cell>
          <cell r="D378" t="str">
            <v>Honeywell</v>
          </cell>
          <cell r="E378" t="str">
            <v>WEB-EHSERIESNX26ND</v>
          </cell>
          <cell r="F378">
            <v>652.33749999999998</v>
          </cell>
        </row>
        <row r="379">
          <cell r="A379" t="str">
            <v>ControllerCIPer 50 Plant Controller with Display</v>
          </cell>
          <cell r="B379" t="str">
            <v>Controller</v>
          </cell>
          <cell r="C379" t="str">
            <v>CIPer 50 Plant Controller with Display</v>
          </cell>
          <cell r="D379" t="str">
            <v>Honeywell</v>
          </cell>
          <cell r="E379" t="str">
            <v>WEB-EHSERIESNX26D</v>
          </cell>
          <cell r="F379">
            <v>739.78349999999989</v>
          </cell>
        </row>
        <row r="380">
          <cell r="A380" t="str">
            <v>ControllerJCI BACNet Controller, 6UI, 2BI, 4CO, 3BO, 2AO, ND</v>
          </cell>
          <cell r="B380" t="str">
            <v>Controller</v>
          </cell>
          <cell r="C380" t="str">
            <v>JCI BACNet Controller, 6UI, 2BI, 4CO, 3BO, 2AO, ND</v>
          </cell>
          <cell r="D380" t="str">
            <v>JCI</v>
          </cell>
          <cell r="E380" t="str">
            <v>FX-PCA2611-0</v>
          </cell>
          <cell r="F380">
            <v>602.11080000000004</v>
          </cell>
        </row>
        <row r="381">
          <cell r="A381" t="str">
            <v>ControllerJCI BACNet Controller, 5UI, 4BI, 4CO, 5RO, w TC, ND</v>
          </cell>
          <cell r="B381" t="str">
            <v>Controller</v>
          </cell>
          <cell r="C381" t="str">
            <v>JCI BACNet Controller, 5UI, 4BI, 4CO, 5RO, w TC, ND</v>
          </cell>
          <cell r="D381" t="str">
            <v>JCI</v>
          </cell>
          <cell r="E381" t="str">
            <v>FX-PCA2612-1</v>
          </cell>
          <cell r="F381">
            <v>615.45960000000002</v>
          </cell>
        </row>
        <row r="382">
          <cell r="A382" t="str">
            <v>ControllerJCI BACNet Controller, 8 UI, 6BI, 6BO, 6AO, w TC, ND</v>
          </cell>
          <cell r="B382" t="str">
            <v>Controller</v>
          </cell>
          <cell r="C382" t="str">
            <v>JCI BACNet Controller, 8 UI, 6BI, 6BO, 6AO, w TC, ND</v>
          </cell>
          <cell r="D382" t="str">
            <v>JCI</v>
          </cell>
          <cell r="E382" t="str">
            <v>FX-PCA3613-0</v>
          </cell>
          <cell r="F382">
            <v>801.86760000000004</v>
          </cell>
        </row>
        <row r="383">
          <cell r="A383" t="str">
            <v>ControllerJCI BACNet Controller, 10UI, 6BI, 4BO, 4AO, 4CO, w TC, ND</v>
          </cell>
          <cell r="B383" t="str">
            <v>Controller</v>
          </cell>
          <cell r="C383" t="str">
            <v>JCI BACNet Controller, 10UI, 6BI, 4BO, 4AO, 4CO, w TC, ND</v>
          </cell>
          <cell r="D383" t="str">
            <v>JCI</v>
          </cell>
          <cell r="E383" t="str">
            <v>FX-PCA4911-0</v>
          </cell>
          <cell r="F383">
            <v>804.7296</v>
          </cell>
        </row>
        <row r="384">
          <cell r="A384" t="str">
            <v>ControllerJCI BACNet Controller, 2UI, 1BI, 3BO, 4CO, ND</v>
          </cell>
          <cell r="B384" t="str">
            <v>Controller</v>
          </cell>
          <cell r="C384" t="str">
            <v>JCI BACNet Controller, 2UI, 1BI, 3BO, 4CO, ND</v>
          </cell>
          <cell r="D384" t="str">
            <v>JCI</v>
          </cell>
          <cell r="E384" t="str">
            <v>FX-PCG1611-1</v>
          </cell>
          <cell r="F384">
            <v>254.46960000000001</v>
          </cell>
        </row>
        <row r="385">
          <cell r="A385" t="str">
            <v>ControllerJCI BACNet Controller, 2UI, 1BI, 3BO, 4CO, ND, Ext Temp</v>
          </cell>
          <cell r="B385" t="str">
            <v>Controller</v>
          </cell>
          <cell r="C385" t="str">
            <v>JCI BACNet Controller, 2UI, 1BI, 3BO, 4CO, ND, Ext Temp</v>
          </cell>
          <cell r="D385" t="str">
            <v>JCI</v>
          </cell>
          <cell r="E385" t="str">
            <v>FX-PCG1611-1ET</v>
          </cell>
          <cell r="F385">
            <v>381.8664</v>
          </cell>
        </row>
        <row r="386">
          <cell r="A386" t="str">
            <v>ControllerJCI BACNet Controller, 6UI, 2BI, 3BO, 2AO, 4CO, ND</v>
          </cell>
          <cell r="B386" t="str">
            <v>Controller</v>
          </cell>
          <cell r="C386" t="str">
            <v>JCI BACNet Controller, 6UI, 2BI, 3BO, 2AO, 4CO, ND</v>
          </cell>
          <cell r="D386" t="str">
            <v>JCI</v>
          </cell>
          <cell r="E386" t="str">
            <v>FX-PCG2611-0</v>
          </cell>
          <cell r="F386">
            <v>401.26320000000004</v>
          </cell>
        </row>
        <row r="387">
          <cell r="A387" t="str">
            <v>ControllerJCI BACNet Controller, 6UI, 2BI, 3BO, 2AO, 4CO, ND, E. Temp</v>
          </cell>
          <cell r="B387" t="str">
            <v>Controller</v>
          </cell>
          <cell r="C387" t="str">
            <v>JCI BACNet Controller, 6UI, 2BI, 3BO, 2AO, 4CO, ND, E. Temp</v>
          </cell>
          <cell r="D387" t="str">
            <v>JCI</v>
          </cell>
          <cell r="E387" t="str">
            <v>FX-PCG2611-0ET</v>
          </cell>
          <cell r="F387">
            <v>547.29000000000008</v>
          </cell>
        </row>
        <row r="388">
          <cell r="A388" t="str">
            <v>ControllerJCI BACNet Controller, 6UI, 2BI, 3BO, 2AO, 4CO, w Display</v>
          </cell>
          <cell r="B388" t="str">
            <v>Controller</v>
          </cell>
          <cell r="C388" t="str">
            <v>JCI BACNet Controller, 6UI, 2BI, 3BO, 2AO, 4CO, w Display</v>
          </cell>
          <cell r="D388" t="str">
            <v>JCI</v>
          </cell>
          <cell r="E388" t="str">
            <v>FX-PCG2621-0</v>
          </cell>
          <cell r="F388">
            <v>717.48720000000003</v>
          </cell>
        </row>
        <row r="389">
          <cell r="A389" t="str">
            <v>ControllerJCI BACNet VAV Controller, 3UI, 2BO w Act &amp; VP</v>
          </cell>
          <cell r="B389" t="str">
            <v>Controller</v>
          </cell>
          <cell r="C389" t="str">
            <v>JCI BACNet VAV Controller, 3UI, 2BO w Act &amp; VP</v>
          </cell>
          <cell r="D389" t="str">
            <v>JCI</v>
          </cell>
          <cell r="E389" t="str">
            <v>FX-PCV1615-1</v>
          </cell>
          <cell r="F389">
            <v>199.01160000000002</v>
          </cell>
        </row>
        <row r="390">
          <cell r="A390" t="str">
            <v>ControllerJCI BACNet VAV Controller, 3UI, 3BO, 2AO w Act &amp; VP</v>
          </cell>
          <cell r="B390" t="str">
            <v>Controller</v>
          </cell>
          <cell r="C390" t="str">
            <v>JCI BACNet VAV Controller, 3UI, 3BO, 2AO w Act &amp; VP</v>
          </cell>
          <cell r="D390" t="str">
            <v>JCI</v>
          </cell>
          <cell r="E390" t="str">
            <v>FX-PCV1630-1</v>
          </cell>
          <cell r="F390">
            <v>243.59400000000002</v>
          </cell>
        </row>
        <row r="391">
          <cell r="A391" t="str">
            <v>ControllerJCI BACNet VAV Controller, 3UI, 3BO, 2CO w Act &amp; VP</v>
          </cell>
          <cell r="B391" t="str">
            <v>Controller</v>
          </cell>
          <cell r="C391" t="str">
            <v>JCI BACNet VAV Controller, 3UI, 3BO, 2CO w Act &amp; VP</v>
          </cell>
          <cell r="D391" t="str">
            <v>JCI</v>
          </cell>
          <cell r="E391" t="str">
            <v>F4-CVM3050-0</v>
          </cell>
          <cell r="F391">
            <v>251.5104</v>
          </cell>
        </row>
        <row r="392">
          <cell r="A392" t="str">
            <v>ControllerJCI BACNet Slave Controller for DD Boxes for CVM Controller</v>
          </cell>
          <cell r="B392" t="str">
            <v>Controller</v>
          </cell>
          <cell r="C392" t="str">
            <v>JCI BACNet Slave Controller for DD Boxes for CVM Controller</v>
          </cell>
          <cell r="D392" t="str">
            <v>JCI</v>
          </cell>
          <cell r="E392" t="str">
            <v>M9106-AGS-2N02</v>
          </cell>
          <cell r="F392">
            <v>166.78440000000001</v>
          </cell>
        </row>
        <row r="393">
          <cell r="A393" t="str">
            <v>Carbon Dioxide SensorSpace CO2 w LCD</v>
          </cell>
          <cell r="B393" t="str">
            <v>Carbon Dioxide Sensor</v>
          </cell>
          <cell r="C393" t="str">
            <v>Space CO2 w LCD</v>
          </cell>
          <cell r="D393" t="str">
            <v>Honeywell</v>
          </cell>
          <cell r="E393" t="str">
            <v>C7232A1008</v>
          </cell>
          <cell r="F393">
            <v>193.63699999999997</v>
          </cell>
        </row>
        <row r="394">
          <cell r="A394" t="str">
            <v>Carbon Dioxide SensorSpace CO2 wo LCD</v>
          </cell>
          <cell r="B394" t="str">
            <v>Carbon Dioxide Sensor</v>
          </cell>
          <cell r="C394" t="str">
            <v>Space CO2 wo LCD</v>
          </cell>
          <cell r="D394" t="str">
            <v>Honeywell</v>
          </cell>
          <cell r="E394" t="str">
            <v>C7632A1004</v>
          </cell>
          <cell r="F394">
            <v>165.4965</v>
          </cell>
        </row>
        <row r="395">
          <cell r="A395" t="str">
            <v>Carbon Dioxide SensorDuct CO2 w LCD</v>
          </cell>
          <cell r="B395" t="str">
            <v>Carbon Dioxide Sensor</v>
          </cell>
          <cell r="C395" t="str">
            <v>Duct CO2 w LCD</v>
          </cell>
          <cell r="D395" t="str">
            <v>Honeywell</v>
          </cell>
          <cell r="E395" t="str">
            <v>C7232B1006</v>
          </cell>
          <cell r="F395">
            <v>231.75949999999997</v>
          </cell>
        </row>
        <row r="396">
          <cell r="A396" t="str">
            <v>Carbon Dioxide SensorDuct CO2 wo LCD</v>
          </cell>
          <cell r="B396" t="str">
            <v>Carbon Dioxide Sensor</v>
          </cell>
          <cell r="C396" t="str">
            <v>Duct CO2 wo LCD</v>
          </cell>
          <cell r="D396" t="str">
            <v>Honeywell</v>
          </cell>
          <cell r="E396" t="str">
            <v>C7632B1002</v>
          </cell>
          <cell r="F396">
            <v>191.33699999999999</v>
          </cell>
        </row>
        <row r="397">
          <cell r="A397" t="str">
            <v>Carbon Dioxide SensorACI Space CO2 wo LCD</v>
          </cell>
          <cell r="B397" t="str">
            <v>Carbon Dioxide Sensor</v>
          </cell>
          <cell r="C397" t="str">
            <v>ACI Space CO2 wo LCD</v>
          </cell>
          <cell r="D397" t="str">
            <v>ACI</v>
          </cell>
          <cell r="E397" t="str">
            <v>CO2-VDC-R</v>
          </cell>
          <cell r="F397">
            <v>170</v>
          </cell>
        </row>
        <row r="398">
          <cell r="A398" t="str">
            <v>Carbon Dioxide SensorOutside Air CO2 w Heater</v>
          </cell>
          <cell r="B398" t="str">
            <v>Carbon Dioxide Sensor</v>
          </cell>
          <cell r="C398" t="str">
            <v>Outside Air CO2 w Heater</v>
          </cell>
          <cell r="D398" t="str">
            <v>Kele</v>
          </cell>
          <cell r="E398" t="str">
            <v>050-8-NA01</v>
          </cell>
          <cell r="F398">
            <v>382.62</v>
          </cell>
        </row>
        <row r="399">
          <cell r="A399" t="str">
            <v>Sylk Bus IOCombination</v>
          </cell>
          <cell r="B399" t="str">
            <v>Sylk Bus IO</v>
          </cell>
          <cell r="C399" t="str">
            <v>Combination</v>
          </cell>
          <cell r="D399" t="str">
            <v>Honeywell</v>
          </cell>
          <cell r="E399" t="str">
            <v>SIO4022</v>
          </cell>
          <cell r="F399">
            <v>158.67699999999996</v>
          </cell>
        </row>
        <row r="400">
          <cell r="A400" t="str">
            <v>Sylk Bus IOInput</v>
          </cell>
          <cell r="B400" t="str">
            <v>Sylk Bus IO</v>
          </cell>
          <cell r="C400" t="str">
            <v>Input</v>
          </cell>
          <cell r="D400" t="str">
            <v>Honeywell</v>
          </cell>
          <cell r="E400" t="str">
            <v>SIO12000</v>
          </cell>
          <cell r="F400">
            <v>138.98899999999998</v>
          </cell>
        </row>
        <row r="401">
          <cell r="A401" t="str">
            <v>Sylk Bus IOOutput</v>
          </cell>
          <cell r="B401" t="str">
            <v>Sylk Bus IO</v>
          </cell>
          <cell r="C401" t="str">
            <v>Output</v>
          </cell>
          <cell r="D401" t="str">
            <v>Honeywell</v>
          </cell>
          <cell r="E401" t="str">
            <v>SIO6042</v>
          </cell>
          <cell r="F401">
            <v>176.77799999999999</v>
          </cell>
        </row>
        <row r="402">
          <cell r="A402" t="str">
            <v>Temp SensorAveraging Sensor</v>
          </cell>
          <cell r="B402" t="str">
            <v>Temp Sensor</v>
          </cell>
          <cell r="C402" t="str">
            <v>Averaging Sensor</v>
          </cell>
          <cell r="D402" t="str">
            <v>Honeywell</v>
          </cell>
          <cell r="E402" t="str">
            <v>C7041R2018</v>
          </cell>
          <cell r="F402">
            <v>91.539999999999992</v>
          </cell>
        </row>
        <row r="403">
          <cell r="A403" t="str">
            <v>Temp SensorDuct Temp/Humidity</v>
          </cell>
          <cell r="B403" t="str">
            <v>Temp Sensor</v>
          </cell>
          <cell r="C403" t="str">
            <v>Duct Temp/Humidity</v>
          </cell>
          <cell r="D403" t="str">
            <v>Honeywell</v>
          </cell>
          <cell r="E403" t="str">
            <v>H7635B2018</v>
          </cell>
          <cell r="F403">
            <v>149.53449999999998</v>
          </cell>
        </row>
        <row r="404">
          <cell r="A404" t="str">
            <v>Temp SensorDuct Temp/Humidity SYLK Bus 5%</v>
          </cell>
          <cell r="B404" t="str">
            <v>Temp Sensor</v>
          </cell>
          <cell r="C404" t="str">
            <v>Duct Temp/Humidity SYLK Bus 5%</v>
          </cell>
          <cell r="D404" t="str">
            <v>Honeywell</v>
          </cell>
          <cell r="E404" t="str">
            <v>C7400S1010 + 50053060-001</v>
          </cell>
          <cell r="F404">
            <v>72.81</v>
          </cell>
        </row>
        <row r="405">
          <cell r="A405" t="str">
            <v>Temp SensorDuct Insertion Sensor</v>
          </cell>
          <cell r="B405" t="str">
            <v>Temp Sensor</v>
          </cell>
          <cell r="C405" t="str">
            <v>Duct Insertion Sensor</v>
          </cell>
          <cell r="D405" t="str">
            <v>Honeywell</v>
          </cell>
          <cell r="E405" t="str">
            <v>C7041B2005</v>
          </cell>
          <cell r="F405">
            <v>12.718999999999999</v>
          </cell>
        </row>
        <row r="406">
          <cell r="A406" t="str">
            <v>Temp SensorDuct Sensor w 6' Cable</v>
          </cell>
          <cell r="B406" t="str">
            <v>Temp Sensor</v>
          </cell>
          <cell r="C406" t="str">
            <v>Duct Sensor w 6' Cable</v>
          </cell>
          <cell r="D406" t="str">
            <v>Honeywell</v>
          </cell>
          <cell r="E406" t="str">
            <v>C7770A1040</v>
          </cell>
          <cell r="F406">
            <v>14.225499999999998</v>
          </cell>
        </row>
        <row r="407">
          <cell r="A407" t="str">
            <v>Temp SensorTR21 Space Sensor Only</v>
          </cell>
          <cell r="B407" t="str">
            <v>Temp Sensor</v>
          </cell>
          <cell r="C407" t="str">
            <v>TR21 Space Sensor Only</v>
          </cell>
          <cell r="D407" t="str">
            <v>Honeywell</v>
          </cell>
          <cell r="E407" t="str">
            <v>TR21</v>
          </cell>
          <cell r="F407">
            <v>13.673499999999999</v>
          </cell>
        </row>
        <row r="408">
          <cell r="A408" t="str">
            <v>Temp SensorTR21 Space Sensor with Humd</v>
          </cell>
          <cell r="B408" t="str">
            <v>Temp Sensor</v>
          </cell>
          <cell r="C408" t="str">
            <v>TR21 Space Sensor with Humd</v>
          </cell>
          <cell r="D408" t="str">
            <v>Honeywell</v>
          </cell>
          <cell r="E408" t="str">
            <v>TR21-H</v>
          </cell>
          <cell r="F408">
            <v>93.932000000000002</v>
          </cell>
        </row>
        <row r="409">
          <cell r="A409" t="str">
            <v>Temp SensorTR21 Wireless Sensor with Receiver</v>
          </cell>
          <cell r="B409" t="str">
            <v>Temp Sensor</v>
          </cell>
          <cell r="C409" t="str">
            <v>TR21 Wireless Sensor with Receiver</v>
          </cell>
          <cell r="D409" t="str">
            <v>Honeywell</v>
          </cell>
          <cell r="E409" t="str">
            <v>TR21-WK</v>
          </cell>
          <cell r="F409">
            <v>173.6155</v>
          </cell>
        </row>
        <row r="410">
          <cell r="A410" t="str">
            <v>Temp SensorTR23 Space with SP/OV</v>
          </cell>
          <cell r="B410" t="str">
            <v>Temp Sensor</v>
          </cell>
          <cell r="C410" t="str">
            <v>TR23 Space with SP/OV</v>
          </cell>
          <cell r="D410" t="str">
            <v>Honeywell</v>
          </cell>
          <cell r="E410" t="str">
            <v>TR23</v>
          </cell>
          <cell r="F410">
            <v>40.042999999999999</v>
          </cell>
        </row>
        <row r="411">
          <cell r="A411" t="str">
            <v>Temp SensorTR23 Space with SP/OV/Humd</v>
          </cell>
          <cell r="B411" t="str">
            <v>Temp Sensor</v>
          </cell>
          <cell r="C411" t="str">
            <v>TR23 Space with SP/OV/Humd</v>
          </cell>
          <cell r="D411" t="str">
            <v>Honeywell</v>
          </cell>
          <cell r="E411" t="str">
            <v>TR23-H</v>
          </cell>
          <cell r="F411">
            <v>124.5335</v>
          </cell>
        </row>
        <row r="412">
          <cell r="A412" t="str">
            <v>Temp SensorTR23 Wireless Sensor w SP &amp; Rec</v>
          </cell>
          <cell r="B412" t="str">
            <v>Temp Sensor</v>
          </cell>
          <cell r="C412" t="str">
            <v>TR23 Wireless Sensor w SP &amp; Rec</v>
          </cell>
          <cell r="D412" t="str">
            <v>Honeywell</v>
          </cell>
          <cell r="E412" t="str">
            <v>TR23-WK</v>
          </cell>
          <cell r="F412">
            <v>193.60249999999999</v>
          </cell>
        </row>
        <row r="413">
          <cell r="A413" t="str">
            <v>Temp SensorTR40 Space Sensor Only</v>
          </cell>
          <cell r="B413" t="str">
            <v>Temp Sensor</v>
          </cell>
          <cell r="C413" t="str">
            <v>TR40 Space Sensor Only</v>
          </cell>
          <cell r="D413" t="str">
            <v>Honeywell</v>
          </cell>
          <cell r="E413" t="str">
            <v>TR40</v>
          </cell>
          <cell r="F413">
            <v>26.909999999999997</v>
          </cell>
        </row>
        <row r="414">
          <cell r="A414" t="str">
            <v>Temp SensorTR40 Space with Temp/Humd</v>
          </cell>
          <cell r="B414" t="str">
            <v>Temp Sensor</v>
          </cell>
          <cell r="C414" t="str">
            <v>TR40 Space with Temp/Humd</v>
          </cell>
          <cell r="D414" t="str">
            <v>Honeywell</v>
          </cell>
          <cell r="E414" t="str">
            <v>TR40-H</v>
          </cell>
          <cell r="F414">
            <v>137.12599999999998</v>
          </cell>
        </row>
        <row r="415">
          <cell r="A415" t="str">
            <v>Temp SensorTR40 Space with CO2</v>
          </cell>
          <cell r="B415" t="str">
            <v>Temp Sensor</v>
          </cell>
          <cell r="C415" t="str">
            <v>TR40 Space with CO2</v>
          </cell>
          <cell r="D415" t="str">
            <v>Honeywell</v>
          </cell>
          <cell r="E415" t="str">
            <v>TR40-CO2</v>
          </cell>
          <cell r="F415">
            <v>218.12049999999996</v>
          </cell>
        </row>
        <row r="416">
          <cell r="A416" t="str">
            <v>Temp SensorTR40 Space with Temp/Humd/CO2</v>
          </cell>
          <cell r="B416" t="str">
            <v>Temp Sensor</v>
          </cell>
          <cell r="C416" t="str">
            <v>TR40 Space with Temp/Humd/CO2</v>
          </cell>
          <cell r="D416" t="str">
            <v>Honeywell</v>
          </cell>
          <cell r="E416" t="str">
            <v>TR40-H-CO2</v>
          </cell>
          <cell r="F416">
            <v>266.13299999999998</v>
          </cell>
        </row>
        <row r="417">
          <cell r="A417" t="str">
            <v>Temp SensorTR42 Space Sensor Only/LCD</v>
          </cell>
          <cell r="B417" t="str">
            <v>Temp Sensor</v>
          </cell>
          <cell r="C417" t="str">
            <v>TR42 Space Sensor Only/LCD</v>
          </cell>
          <cell r="D417" t="str">
            <v>Honeywell</v>
          </cell>
          <cell r="E417" t="str">
            <v>TR42</v>
          </cell>
          <cell r="F417">
            <v>57.994499999999995</v>
          </cell>
        </row>
        <row r="418">
          <cell r="A418" t="str">
            <v>Temp SensorTR42 Space with Temp/Humd/LCD</v>
          </cell>
          <cell r="B418" t="str">
            <v>Temp Sensor</v>
          </cell>
          <cell r="C418" t="str">
            <v>TR42 Space with Temp/Humd/LCD</v>
          </cell>
          <cell r="D418" t="str">
            <v>Honeywell</v>
          </cell>
          <cell r="E418" t="str">
            <v>TR42-H</v>
          </cell>
          <cell r="F418">
            <v>152.053</v>
          </cell>
        </row>
        <row r="419">
          <cell r="A419" t="str">
            <v>Temp SensorTR42 Space with CO2/LCD</v>
          </cell>
          <cell r="B419" t="str">
            <v>Temp Sensor</v>
          </cell>
          <cell r="C419" t="str">
            <v>TR42 Space with CO2/LCD</v>
          </cell>
          <cell r="D419" t="str">
            <v>Honeywell</v>
          </cell>
          <cell r="E419" t="str">
            <v>TR42-CO2</v>
          </cell>
          <cell r="F419">
            <v>233.67999999999998</v>
          </cell>
        </row>
        <row r="420">
          <cell r="A420" t="str">
            <v>Temp SensorTR42 Space with Temp/Humd/CO2/LCD</v>
          </cell>
          <cell r="B420" t="str">
            <v>Temp Sensor</v>
          </cell>
          <cell r="C420" t="str">
            <v>TR42 Space with Temp/Humd/CO2/LCD</v>
          </cell>
          <cell r="D420" t="str">
            <v>Honeywell</v>
          </cell>
          <cell r="E420" t="str">
            <v>TR42-H-CO2</v>
          </cell>
          <cell r="F420">
            <v>279.10499999999996</v>
          </cell>
        </row>
        <row r="421">
          <cell r="A421" t="str">
            <v>Temp SensorTR71 Space with LCD</v>
          </cell>
          <cell r="B421" t="str">
            <v>Temp Sensor</v>
          </cell>
          <cell r="C421" t="str">
            <v>TR71 Space with LCD</v>
          </cell>
          <cell r="D421" t="str">
            <v>Honeywell</v>
          </cell>
          <cell r="E421" t="str">
            <v>TR71</v>
          </cell>
          <cell r="F421">
            <v>88.561499999999995</v>
          </cell>
        </row>
        <row r="422">
          <cell r="A422" t="str">
            <v>Temp SensorTR71 Space with Temp/Humd/LCD</v>
          </cell>
          <cell r="B422" t="str">
            <v>Temp Sensor</v>
          </cell>
          <cell r="C422" t="str">
            <v>TR71 Space with Temp/Humd/LCD</v>
          </cell>
          <cell r="D422" t="str">
            <v>Honeywell</v>
          </cell>
          <cell r="E422" t="str">
            <v>TR71H</v>
          </cell>
          <cell r="F422">
            <v>173.13249999999999</v>
          </cell>
        </row>
        <row r="423">
          <cell r="A423" t="str">
            <v>Temp SensorTR75 Space with Time Clock/LCD</v>
          </cell>
          <cell r="B423" t="str">
            <v>Temp Sensor</v>
          </cell>
          <cell r="C423" t="str">
            <v>TR75 Space with Time Clock/LCD</v>
          </cell>
          <cell r="D423" t="str">
            <v>Honeywell</v>
          </cell>
          <cell r="E423" t="str">
            <v>TR75</v>
          </cell>
          <cell r="F423">
            <v>124.1195</v>
          </cell>
        </row>
        <row r="424">
          <cell r="A424" t="str">
            <v>Temp SensorTR75 Space w Temp/Humd/Time Clock/LCD</v>
          </cell>
          <cell r="B424" t="str">
            <v>Temp Sensor</v>
          </cell>
          <cell r="C424" t="str">
            <v>TR75 Space w Temp/Humd/Time Clock/LCD</v>
          </cell>
          <cell r="D424" t="str">
            <v>Honeywell</v>
          </cell>
          <cell r="E424" t="str">
            <v>TR75-H</v>
          </cell>
          <cell r="F424">
            <v>200.767</v>
          </cell>
        </row>
        <row r="425">
          <cell r="A425" t="str">
            <v>Temp SensorTR120 Space Sensor Only/LCD</v>
          </cell>
          <cell r="B425" t="str">
            <v>Temp Sensor</v>
          </cell>
          <cell r="C425" t="str">
            <v>TR120 Space Sensor Only/LCD</v>
          </cell>
          <cell r="D425" t="str">
            <v>Honeywell</v>
          </cell>
          <cell r="E425" t="str">
            <v>TR120</v>
          </cell>
          <cell r="F425">
            <v>124.01599999999999</v>
          </cell>
        </row>
        <row r="426">
          <cell r="A426" t="str">
            <v>Temp SensorTR120H Space with Temp/Humd/LCD</v>
          </cell>
          <cell r="B426" t="str">
            <v>Temp Sensor</v>
          </cell>
          <cell r="C426" t="str">
            <v>TR120H Space with Temp/Humd/LCD</v>
          </cell>
          <cell r="D426" t="str">
            <v>Honeywell</v>
          </cell>
          <cell r="E426" t="str">
            <v>TR120-H</v>
          </cell>
          <cell r="F426">
            <v>193.53349999999998</v>
          </cell>
        </row>
        <row r="427">
          <cell r="A427" t="str">
            <v>Temp SensorOA Temp/Humidity</v>
          </cell>
          <cell r="B427" t="str">
            <v>Temp Sensor</v>
          </cell>
          <cell r="C427" t="str">
            <v>OA Temp/Humidity</v>
          </cell>
          <cell r="D427" t="str">
            <v>Honeywell</v>
          </cell>
          <cell r="E427" t="str">
            <v>H7635C2015</v>
          </cell>
          <cell r="F427">
            <v>156.99799999999999</v>
          </cell>
        </row>
        <row r="428">
          <cell r="A428" t="str">
            <v>Temp SensorOA Temp Only</v>
          </cell>
          <cell r="B428" t="str">
            <v>Temp Sensor</v>
          </cell>
          <cell r="C428" t="str">
            <v>OA Temp Only</v>
          </cell>
          <cell r="D428" t="str">
            <v>Honeywell</v>
          </cell>
          <cell r="E428" t="str">
            <v>C7041F2006</v>
          </cell>
          <cell r="F428">
            <v>18.146999999999998</v>
          </cell>
        </row>
        <row r="429">
          <cell r="A429" t="str">
            <v>Temp SensorImmersion</v>
          </cell>
          <cell r="B429" t="str">
            <v>Temp Sensor</v>
          </cell>
          <cell r="C429" t="str">
            <v>Immersion</v>
          </cell>
          <cell r="D429" t="str">
            <v>Honeywell</v>
          </cell>
          <cell r="E429" t="str">
            <v>C7041D2001</v>
          </cell>
          <cell r="F429">
            <v>13.282500000000001</v>
          </cell>
        </row>
        <row r="430">
          <cell r="A430" t="str">
            <v>Temp SensorWell - Stainless Steel</v>
          </cell>
          <cell r="B430" t="str">
            <v>Temp Sensor</v>
          </cell>
          <cell r="C430" t="str">
            <v>Well - Stainless Steel</v>
          </cell>
          <cell r="D430" t="str">
            <v>Honeywell</v>
          </cell>
          <cell r="E430" t="str">
            <v>50001774-001</v>
          </cell>
          <cell r="F430">
            <v>17.986000000000001</v>
          </cell>
        </row>
        <row r="431">
          <cell r="A431" t="str">
            <v>Temp SensorStrap On Sensor</v>
          </cell>
          <cell r="B431" t="str">
            <v>Temp Sensor</v>
          </cell>
          <cell r="C431" t="str">
            <v>Strap On Sensor</v>
          </cell>
          <cell r="D431" t="str">
            <v>Honeywell</v>
          </cell>
          <cell r="E431" t="str">
            <v>C7041K2005</v>
          </cell>
          <cell r="F431">
            <v>14.961499999999999</v>
          </cell>
        </row>
        <row r="432">
          <cell r="A432" t="str">
            <v>Temp SensorFreezer Sensor for Honeywell</v>
          </cell>
          <cell r="B432" t="str">
            <v>Temp Sensor</v>
          </cell>
          <cell r="C432" t="str">
            <v>Freezer Sensor for Honeywell</v>
          </cell>
          <cell r="D432" t="str">
            <v>ACI</v>
          </cell>
          <cell r="E432" t="str">
            <v>A/20K-FR22"-30"-4X</v>
          </cell>
          <cell r="F432">
            <v>55.5</v>
          </cell>
        </row>
        <row r="433">
          <cell r="A433" t="str">
            <v>Temp SensorJCI Network LCD Space Temp Sensor</v>
          </cell>
          <cell r="B433" t="str">
            <v>Temp Sensor</v>
          </cell>
          <cell r="C433" t="str">
            <v>JCI Network LCD Space Temp Sensor</v>
          </cell>
          <cell r="D433" t="str">
            <v>JCI</v>
          </cell>
          <cell r="E433" t="str">
            <v>NSB8BTN240-0</v>
          </cell>
          <cell r="F433">
            <v>79.315200000000004</v>
          </cell>
        </row>
        <row r="434">
          <cell r="A434" t="str">
            <v>Temp SensorJCI Network Space Temp/Humd Sensor</v>
          </cell>
          <cell r="B434" t="str">
            <v>Temp Sensor</v>
          </cell>
          <cell r="C434" t="str">
            <v>JCI Network Space Temp/Humd Sensor</v>
          </cell>
          <cell r="D434" t="str">
            <v>JCI</v>
          </cell>
          <cell r="E434" t="str">
            <v>NSB8BHN240-0</v>
          </cell>
          <cell r="F434">
            <v>213.63480000000001</v>
          </cell>
        </row>
        <row r="435">
          <cell r="A435" t="str">
            <v>Temp SensorJCI Network Space Temp/Humd/CO2 Sensor</v>
          </cell>
          <cell r="B435" t="str">
            <v>Temp Sensor</v>
          </cell>
          <cell r="C435" t="str">
            <v>JCI Network Space Temp/Humd/CO2 Sensor</v>
          </cell>
          <cell r="D435" t="str">
            <v>JCI</v>
          </cell>
          <cell r="E435" t="str">
            <v>NSB8BHC241-0</v>
          </cell>
          <cell r="F435">
            <v>355.06080000000003</v>
          </cell>
        </row>
        <row r="436">
          <cell r="A436" t="str">
            <v>Temp SensorJCI Network Space Temp Sensor w Occupancy Sensor</v>
          </cell>
          <cell r="B436" t="str">
            <v>Temp Sensor</v>
          </cell>
          <cell r="C436" t="str">
            <v>JCI Network Space Temp Sensor w Occupancy Sensor</v>
          </cell>
          <cell r="D436" t="str">
            <v>JCI</v>
          </cell>
          <cell r="E436" t="str">
            <v>NSB8MTN240-0</v>
          </cell>
          <cell r="F436">
            <v>140.59440000000001</v>
          </cell>
        </row>
        <row r="437">
          <cell r="A437" t="str">
            <v>Temp SensorJCI Network Space CO2 Sensor Only</v>
          </cell>
          <cell r="B437" t="str">
            <v>Temp Sensor</v>
          </cell>
          <cell r="C437" t="str">
            <v>JCI Network Space CO2 Sensor Only</v>
          </cell>
          <cell r="D437" t="str">
            <v>JCI</v>
          </cell>
          <cell r="E437" t="str">
            <v>NSB8BNC040-0</v>
          </cell>
          <cell r="F437">
            <v>194.98320000000001</v>
          </cell>
        </row>
        <row r="438">
          <cell r="A438" t="str">
            <v>Temp SensorJCI Network Space Temp/CO2 Sensor</v>
          </cell>
          <cell r="B438" t="str">
            <v>Temp Sensor</v>
          </cell>
          <cell r="C438" t="str">
            <v>JCI Network Space Temp/CO2 Sensor</v>
          </cell>
          <cell r="D438" t="str">
            <v>JCI</v>
          </cell>
          <cell r="E438" t="str">
            <v xml:space="preserve">NSB8BTC240-0 </v>
          </cell>
          <cell r="F438">
            <v>243.84240000000003</v>
          </cell>
        </row>
        <row r="439">
          <cell r="A439" t="str">
            <v>Temp SensorJCI Network LCD Space Temp Sensor w JCI Logo</v>
          </cell>
          <cell r="B439" t="str">
            <v>Temp Sensor</v>
          </cell>
          <cell r="C439" t="str">
            <v>JCI Network LCD Space Temp Sensor w JCI Logo</v>
          </cell>
          <cell r="D439" t="str">
            <v>JCI</v>
          </cell>
          <cell r="E439" t="str">
            <v>NSB8BTN140-0</v>
          </cell>
          <cell r="F439">
            <v>66.11760000000001</v>
          </cell>
        </row>
        <row r="440">
          <cell r="A440" t="str">
            <v>Temp SensorJCI Wireless Receiver - Needs FX-WRZTTB00-0 Sensor (1-1)</v>
          </cell>
          <cell r="B440" t="str">
            <v>Temp Sensor</v>
          </cell>
          <cell r="C440" t="str">
            <v>JCI Wireless Receiver - Needs FX-WRZTTB00-0 Sensor (1-1)</v>
          </cell>
          <cell r="D440" t="str">
            <v>JCI</v>
          </cell>
          <cell r="E440" t="str">
            <v>FX-ZFR1821-0</v>
          </cell>
          <cell r="F440">
            <v>134.4384</v>
          </cell>
        </row>
        <row r="441">
          <cell r="A441" t="str">
            <v>Temp SensorJCI Wireless Room Temp Sensor - Needs FX-ZFR1821-0 (1-1)</v>
          </cell>
          <cell r="B441" t="str">
            <v>Temp Sensor</v>
          </cell>
          <cell r="C441" t="str">
            <v>JCI Wireless Room Temp Sensor - Needs FX-ZFR1821-0 (1-1)</v>
          </cell>
          <cell r="D441" t="str">
            <v>JCI</v>
          </cell>
          <cell r="E441" t="str">
            <v>FX-WRZTTB00-0</v>
          </cell>
          <cell r="F441">
            <v>137.7756</v>
          </cell>
        </row>
        <row r="442">
          <cell r="A442" t="str">
            <v>Temp SensorOA Combo Temp/Humd Sensor for JCI</v>
          </cell>
          <cell r="B442" t="str">
            <v>Temp Sensor</v>
          </cell>
          <cell r="C442" t="str">
            <v>OA Combo Temp/Humd Sensor for JCI</v>
          </cell>
          <cell r="D442" t="str">
            <v>ACI</v>
          </cell>
          <cell r="E442" t="str">
            <v>A/RH3-1K-NI-0</v>
          </cell>
          <cell r="F442">
            <v>94.24</v>
          </cell>
        </row>
        <row r="443">
          <cell r="A443" t="str">
            <v>Temp SensorDuct Temp/Humidity for JCI</v>
          </cell>
          <cell r="B443" t="str">
            <v>Temp Sensor</v>
          </cell>
          <cell r="C443" t="str">
            <v>Duct Temp/Humidity for JCI</v>
          </cell>
          <cell r="D443" t="str">
            <v>ACI</v>
          </cell>
          <cell r="E443" t="str">
            <v>A/RH3-1K-NI-D</v>
          </cell>
          <cell r="F443">
            <v>91.14</v>
          </cell>
        </row>
        <row r="444">
          <cell r="A444" t="str">
            <v>Temp SensorDuct Insertion Sensor for JCI</v>
          </cell>
          <cell r="B444" t="str">
            <v>Temp Sensor</v>
          </cell>
          <cell r="C444" t="str">
            <v>Duct Insertion Sensor for JCI</v>
          </cell>
          <cell r="D444" t="str">
            <v>JCI</v>
          </cell>
          <cell r="E444" t="str">
            <v>TE-6311M-1</v>
          </cell>
          <cell r="F444">
            <v>13.845600000000001</v>
          </cell>
        </row>
        <row r="445">
          <cell r="A445" t="str">
            <v>Temp SensorAveraging Sensor for JCI</v>
          </cell>
          <cell r="B445" t="str">
            <v>Temp Sensor</v>
          </cell>
          <cell r="C445" t="str">
            <v>Averaging Sensor for JCI</v>
          </cell>
          <cell r="D445" t="str">
            <v>JCI</v>
          </cell>
          <cell r="E445" t="str">
            <v>TE-6316M-1</v>
          </cell>
          <cell r="F445">
            <v>81.820800000000006</v>
          </cell>
        </row>
        <row r="446">
          <cell r="A446" t="str">
            <v>Temp SensorBlank Wall Temp Sensor for JCI</v>
          </cell>
          <cell r="B446" t="str">
            <v>Temp Sensor</v>
          </cell>
          <cell r="C446" t="str">
            <v>Blank Wall Temp Sensor for JCI</v>
          </cell>
          <cell r="D446" t="str">
            <v>JCI</v>
          </cell>
          <cell r="E446" t="str">
            <v>TE-6314P-1</v>
          </cell>
          <cell r="F446">
            <v>14.0832</v>
          </cell>
        </row>
        <row r="447">
          <cell r="A447" t="str">
            <v>Temp SensorImmersion Sensor for JCI</v>
          </cell>
          <cell r="B447" t="str">
            <v>Temp Sensor</v>
          </cell>
          <cell r="C447" t="str">
            <v>Immersion Sensor for JCI</v>
          </cell>
          <cell r="D447" t="str">
            <v>JCI</v>
          </cell>
          <cell r="E447" t="str">
            <v>TE-631AM-2</v>
          </cell>
          <cell r="F447">
            <v>19.3644</v>
          </cell>
        </row>
        <row r="448">
          <cell r="A448" t="str">
            <v>Temp SensorImmersion Well for JCI Sensor</v>
          </cell>
          <cell r="B448" t="str">
            <v>Temp Sensor</v>
          </cell>
          <cell r="C448" t="str">
            <v>Immersion Well for JCI Sensor</v>
          </cell>
          <cell r="D448" t="str">
            <v>JCI</v>
          </cell>
          <cell r="E448" t="str">
            <v>TE-6300W-102</v>
          </cell>
          <cell r="F448">
            <v>59.464800000000004</v>
          </cell>
        </row>
        <row r="449">
          <cell r="A449" t="str">
            <v>Temp SensorFreezer Sensor for JCI</v>
          </cell>
          <cell r="B449" t="str">
            <v>Temp Sensor</v>
          </cell>
          <cell r="C449" t="str">
            <v>Freezer Sensor for JCI</v>
          </cell>
          <cell r="D449" t="str">
            <v>ACI</v>
          </cell>
          <cell r="E449" t="str">
            <v>A/1K--NI-FR22"-30'-4X</v>
          </cell>
          <cell r="F449">
            <v>63</v>
          </cell>
        </row>
        <row r="450">
          <cell r="A450" t="str">
            <v>ThermostatLow Limit</v>
          </cell>
          <cell r="B450" t="str">
            <v>Thermostat</v>
          </cell>
          <cell r="C450" t="str">
            <v>Low Limit</v>
          </cell>
          <cell r="D450" t="str">
            <v>Honeywell</v>
          </cell>
          <cell r="E450" t="str">
            <v>L480G1044</v>
          </cell>
          <cell r="F450">
            <v>172.74</v>
          </cell>
        </row>
        <row r="451">
          <cell r="A451" t="str">
            <v>ThermostatSpace Line Voltage</v>
          </cell>
          <cell r="B451" t="str">
            <v>Thermostat</v>
          </cell>
          <cell r="C451" t="str">
            <v>Space Line Voltage</v>
          </cell>
          <cell r="D451" t="str">
            <v>Kele</v>
          </cell>
          <cell r="E451" t="str">
            <v>T26S-18</v>
          </cell>
          <cell r="F451">
            <v>87.78</v>
          </cell>
        </row>
        <row r="452">
          <cell r="A452" t="str">
            <v>ThermostatDuct Temperature High Limit</v>
          </cell>
          <cell r="B452" t="str">
            <v>Thermostat</v>
          </cell>
          <cell r="C452" t="str">
            <v>Duct Temperature High Limit</v>
          </cell>
          <cell r="D452" t="str">
            <v>ICD</v>
          </cell>
          <cell r="E452" t="str">
            <v>A25AN-1C</v>
          </cell>
          <cell r="F452">
            <v>99.88</v>
          </cell>
        </row>
        <row r="453">
          <cell r="A453" t="str">
            <v>ThermostatStrap On Thermostat</v>
          </cell>
          <cell r="B453" t="str">
            <v>Thermostat</v>
          </cell>
          <cell r="C453" t="str">
            <v>Strap On Thermostat</v>
          </cell>
          <cell r="D453" t="str">
            <v>Kele</v>
          </cell>
          <cell r="E453" t="str">
            <v>A19DAC-1C</v>
          </cell>
          <cell r="F453">
            <v>69.3</v>
          </cell>
        </row>
        <row r="454">
          <cell r="A454" t="str">
            <v>Timed OverrideMH Rhodes TOS without Hold</v>
          </cell>
          <cell r="B454" t="str">
            <v>Timed Override</v>
          </cell>
          <cell r="C454" t="str">
            <v>MH Rhodes TOS without Hold</v>
          </cell>
          <cell r="D454" t="str">
            <v>Kele</v>
          </cell>
          <cell r="E454" t="str">
            <v>93300 Series</v>
          </cell>
          <cell r="F454">
            <v>40.32</v>
          </cell>
        </row>
        <row r="455">
          <cell r="A455" t="str">
            <v>Timed OverrideMH Rhodes TOS with Hold</v>
          </cell>
          <cell r="B455" t="str">
            <v>Timed Override</v>
          </cell>
          <cell r="C455" t="str">
            <v>MH Rhodes TOS with Hold</v>
          </cell>
          <cell r="D455" t="str">
            <v>Kele</v>
          </cell>
          <cell r="E455">
            <v>93317</v>
          </cell>
          <cell r="F455">
            <v>40.32</v>
          </cell>
        </row>
        <row r="456">
          <cell r="A456" t="str">
            <v>Transformer100 VA with circuit breaker</v>
          </cell>
          <cell r="B456" t="str">
            <v>Transformer</v>
          </cell>
          <cell r="C456" t="str">
            <v>100 VA with circuit breaker</v>
          </cell>
          <cell r="D456" t="str">
            <v>ICD</v>
          </cell>
          <cell r="E456" t="str">
            <v>TR100VA004</v>
          </cell>
          <cell r="F456">
            <v>21.21</v>
          </cell>
        </row>
        <row r="457">
          <cell r="A457" t="str">
            <v>Transformer75 VA with circuit breaker</v>
          </cell>
          <cell r="B457" t="str">
            <v>Transformer</v>
          </cell>
          <cell r="C457" t="str">
            <v>75 VA with circuit breaker</v>
          </cell>
          <cell r="D457" t="str">
            <v>ICD</v>
          </cell>
          <cell r="E457" t="str">
            <v>TR75VA004</v>
          </cell>
          <cell r="F457">
            <v>18.329999999999998</v>
          </cell>
        </row>
        <row r="458">
          <cell r="A458" t="str">
            <v>Transformer50 VA with circuit breaker</v>
          </cell>
          <cell r="B458" t="str">
            <v>Transformer</v>
          </cell>
          <cell r="C458" t="str">
            <v>50 VA with circuit breaker</v>
          </cell>
          <cell r="D458" t="str">
            <v>ICD</v>
          </cell>
          <cell r="E458" t="str">
            <v>TR50VA015</v>
          </cell>
          <cell r="F458">
            <v>16.600000000000001</v>
          </cell>
        </row>
        <row r="459">
          <cell r="A459" t="str">
            <v>Transformer40 VA</v>
          </cell>
          <cell r="B459" t="str">
            <v>Transformer</v>
          </cell>
          <cell r="C459" t="str">
            <v>40 VA</v>
          </cell>
          <cell r="D459" t="str">
            <v>ICD</v>
          </cell>
          <cell r="E459" t="str">
            <v>TR40VA001</v>
          </cell>
          <cell r="F459">
            <v>9.24</v>
          </cell>
        </row>
        <row r="460">
          <cell r="A460" t="str">
            <v>Transformer(3) - 100 VA w Enclosure</v>
          </cell>
          <cell r="B460" t="str">
            <v>Transformer</v>
          </cell>
          <cell r="C460" t="str">
            <v>(3) - 100 VA w Enclosure</v>
          </cell>
          <cell r="D460" t="str">
            <v>ICD</v>
          </cell>
          <cell r="E460" t="str">
            <v>PSH300A</v>
          </cell>
          <cell r="F460">
            <v>180.61</v>
          </cell>
        </row>
        <row r="461">
          <cell r="A461" t="str">
            <v>Transformer(5) - 100 VA w Enclosure</v>
          </cell>
          <cell r="B461" t="str">
            <v>Transformer</v>
          </cell>
          <cell r="C461" t="str">
            <v>(5) - 100 VA w Enclosure</v>
          </cell>
          <cell r="D461" t="str">
            <v>ICD</v>
          </cell>
          <cell r="E461" t="str">
            <v>PSH500A</v>
          </cell>
          <cell r="F461">
            <v>243.87</v>
          </cell>
        </row>
        <row r="462">
          <cell r="A462" t="str">
            <v>UPS/Surge Protection</v>
          </cell>
          <cell r="B462" t="str">
            <v>UPS/Surge Protection</v>
          </cell>
          <cell r="C462"/>
          <cell r="D462" t="str">
            <v>Broudy</v>
          </cell>
          <cell r="E462" t="str">
            <v>BAS34U24V</v>
          </cell>
          <cell r="F462">
            <v>246</v>
          </cell>
        </row>
        <row r="463">
          <cell r="A463" t="str">
            <v>VAV HW Valve 2W &amp; 3-way NSR</v>
          </cell>
          <cell r="B463" t="str">
            <v>VAV HW Valve 2W &amp; 3-way NSR</v>
          </cell>
          <cell r="C463"/>
          <cell r="D463"/>
          <cell r="E463" t="str">
            <v>N/A</v>
          </cell>
          <cell r="F463">
            <v>95</v>
          </cell>
        </row>
        <row r="464">
          <cell r="A464" t="str">
            <v>VFDHoneywell 3 HP wo Bypass, Fused, Nema-1, 460V</v>
          </cell>
          <cell r="B464" t="str">
            <v>VFD</v>
          </cell>
          <cell r="C464" t="str">
            <v>Honeywell 3 HP wo Bypass, Fused, Nema-1, 460V</v>
          </cell>
          <cell r="D464" t="str">
            <v>Honeywell</v>
          </cell>
          <cell r="E464" t="str">
            <v>HVFDSB3C0030G110/U</v>
          </cell>
          <cell r="F464">
            <v>1272.1644999999999</v>
          </cell>
        </row>
        <row r="465">
          <cell r="A465" t="str">
            <v>VFDHoneywell 5 HP wo Bypass, Fused, Nema-1, 460V</v>
          </cell>
          <cell r="B465" t="str">
            <v>VFD</v>
          </cell>
          <cell r="C465" t="str">
            <v>Honeywell 5 HP wo Bypass, Fused, Nema-1, 460V</v>
          </cell>
          <cell r="D465" t="str">
            <v>Honeywell</v>
          </cell>
          <cell r="E465" t="str">
            <v>HVFDSB3C0050G110/U</v>
          </cell>
          <cell r="F465">
            <v>1372.6975</v>
          </cell>
        </row>
        <row r="466">
          <cell r="A466" t="str">
            <v>VFDHoneywell 7.5 HP wo Bypass, Fused, Nema-1, 460V</v>
          </cell>
          <cell r="B466" t="str">
            <v>VFD</v>
          </cell>
          <cell r="C466" t="str">
            <v>Honeywell 7.5 HP wo Bypass, Fused, Nema-1, 460V</v>
          </cell>
          <cell r="D466" t="str">
            <v>Honeywell</v>
          </cell>
          <cell r="E466" t="str">
            <v>HVFDSB3C0075G110/U</v>
          </cell>
          <cell r="F466">
            <v>1454.8189999999997</v>
          </cell>
        </row>
        <row r="467">
          <cell r="A467" t="str">
            <v>VFDHoneywell 10 HP wo Bypass, Fused, Nema-1, 460V</v>
          </cell>
          <cell r="B467" t="str">
            <v>VFD</v>
          </cell>
          <cell r="C467" t="str">
            <v>Honeywell 10 HP wo Bypass, Fused, Nema-1, 460V</v>
          </cell>
          <cell r="D467" t="str">
            <v>Honeywell</v>
          </cell>
          <cell r="E467" t="str">
            <v>HVFDSB3C0100G110/U</v>
          </cell>
          <cell r="F467">
            <v>1670.4439999999997</v>
          </cell>
        </row>
        <row r="468">
          <cell r="A468" t="str">
            <v>VFDHoneywell 15 HP wo Bypass, Fused, Nema-1, 460V</v>
          </cell>
          <cell r="B468" t="str">
            <v>VFD</v>
          </cell>
          <cell r="C468" t="str">
            <v>Honeywell 15 HP wo Bypass, Fused, Nema-1, 460V</v>
          </cell>
          <cell r="D468" t="str">
            <v>Honeywell</v>
          </cell>
          <cell r="E468" t="str">
            <v>HVFDSB3C0150G110/U</v>
          </cell>
          <cell r="F468">
            <v>1892.7844249999996</v>
          </cell>
        </row>
        <row r="469">
          <cell r="A469" t="str">
            <v>VFDHoneywell 20 HP wo Bypass, Nema-1, Fused, 460V</v>
          </cell>
          <cell r="B469" t="str">
            <v>VFD</v>
          </cell>
          <cell r="C469" t="str">
            <v>Honeywell 20 HP wo Bypass, Nema-1, Fused, 460V</v>
          </cell>
          <cell r="D469" t="str">
            <v>Honeywell</v>
          </cell>
          <cell r="E469" t="str">
            <v>HVFDSB3C0200G110/U</v>
          </cell>
          <cell r="F469">
            <v>2229.1939249999996</v>
          </cell>
        </row>
        <row r="470">
          <cell r="A470" t="str">
            <v>VFDHoneywell 25 HP wo Bypass, Fused, Nema-1, 460V</v>
          </cell>
          <cell r="B470" t="str">
            <v>VFD</v>
          </cell>
          <cell r="C470" t="str">
            <v>Honeywell 25 HP wo Bypass, Fused, Nema-1, 460V</v>
          </cell>
          <cell r="D470" t="str">
            <v>Honeywell</v>
          </cell>
          <cell r="E470" t="str">
            <v>HVFDSB3C0250G110/U</v>
          </cell>
          <cell r="F470">
            <v>2668.0678499999995</v>
          </cell>
        </row>
        <row r="471">
          <cell r="A471" t="str">
            <v>VFDHoneywell 30 HP wo Bypass, Fused, Nema-1, 460V</v>
          </cell>
          <cell r="B471" t="str">
            <v>VFD</v>
          </cell>
          <cell r="C471" t="str">
            <v>Honeywell 30 HP wo Bypass, Fused, Nema-1, 460V</v>
          </cell>
          <cell r="D471" t="str">
            <v>Honeywell</v>
          </cell>
          <cell r="E471" t="str">
            <v>HVFDSB3C0300G110/U</v>
          </cell>
          <cell r="F471">
            <v>2938.7450749999994</v>
          </cell>
        </row>
        <row r="472">
          <cell r="A472" t="str">
            <v>VFDHoneywell 40 HP wo Bypass, Fused, Nema-1, 460V</v>
          </cell>
          <cell r="B472" t="str">
            <v>VFD</v>
          </cell>
          <cell r="C472" t="str">
            <v>Honeywell 40 HP wo Bypass, Fused, Nema-1, 460V</v>
          </cell>
          <cell r="D472" t="str">
            <v>Honeywell</v>
          </cell>
          <cell r="E472" t="str">
            <v>HVFDSB3C0400G110/U</v>
          </cell>
          <cell r="F472">
            <v>3538.1037999999994</v>
          </cell>
        </row>
        <row r="473">
          <cell r="A473" t="str">
            <v>VFDHoneywell 50 HP wo Bypass, Non-Fused, Nema-1, 460V</v>
          </cell>
          <cell r="B473" t="str">
            <v>VFD</v>
          </cell>
          <cell r="C473" t="str">
            <v>Honeywell 50 HP wo Bypass, Non-Fused, Nema-1, 460V</v>
          </cell>
          <cell r="D473" t="str">
            <v>Honeywell</v>
          </cell>
          <cell r="E473" t="str">
            <v>HVFDSD3C0500G100A</v>
          </cell>
          <cell r="F473">
            <v>3023.0084499999998</v>
          </cell>
        </row>
        <row r="474">
          <cell r="A474" t="str">
            <v>VFDHoneywell 60 HP wo Bypass, Non-Fused, Nema-1, 460V</v>
          </cell>
          <cell r="B474" t="str">
            <v>VFD</v>
          </cell>
          <cell r="C474" t="str">
            <v>Honeywell 60 HP wo Bypass, Non-Fused, Nema-1, 460V</v>
          </cell>
          <cell r="D474" t="str">
            <v>Honeywell</v>
          </cell>
          <cell r="E474" t="str">
            <v>HVFDSD3C0600G100A</v>
          </cell>
          <cell r="F474">
            <v>3734.3064499999996</v>
          </cell>
        </row>
        <row r="475">
          <cell r="A475" t="str">
            <v>VFDHoneywell 75 HP wo Bypass, Non-Fused, Nema-1, 460V</v>
          </cell>
          <cell r="B475" t="str">
            <v>VFD</v>
          </cell>
          <cell r="C475" t="str">
            <v>Honeywell 75 HP wo Bypass, Non-Fused, Nema-1, 460V</v>
          </cell>
          <cell r="D475" t="str">
            <v>Honeywell</v>
          </cell>
          <cell r="E475" t="str">
            <v>HVFDSD3C0750G100A</v>
          </cell>
          <cell r="F475">
            <v>4454.4191999999994</v>
          </cell>
        </row>
        <row r="476">
          <cell r="A476" t="str">
            <v>VFDHoneywell 100 HP wo Bypass, Non-Fused, Nema-1, 460V</v>
          </cell>
          <cell r="B476" t="str">
            <v>VFD</v>
          </cell>
          <cell r="C476" t="str">
            <v>Honeywell 100 HP wo Bypass, Non-Fused, Nema-1, 460V</v>
          </cell>
          <cell r="D476" t="str">
            <v>Honeywell</v>
          </cell>
          <cell r="E476" t="str">
            <v>HVFDSD3C1000G100A</v>
          </cell>
          <cell r="F476">
            <v>5634.0259499999984</v>
          </cell>
        </row>
        <row r="477">
          <cell r="A477" t="str">
            <v>VFDHoneywell 3 HP w Bypass, Nema-1, 460V</v>
          </cell>
          <cell r="B477" t="str">
            <v>VFD</v>
          </cell>
          <cell r="C477" t="str">
            <v>Honeywell 3 HP w Bypass, Nema-1, 460V</v>
          </cell>
          <cell r="D477" t="str">
            <v>Honeywell</v>
          </cell>
          <cell r="E477" t="str">
            <v>HVFDSB3C0030G131/U</v>
          </cell>
          <cell r="F477">
            <v>2165.3936499999995</v>
          </cell>
        </row>
        <row r="478">
          <cell r="A478" t="str">
            <v>VFDHoneywell 5 HP w Bypass, Nema-1, 460V</v>
          </cell>
          <cell r="B478" t="str">
            <v>VFD</v>
          </cell>
          <cell r="C478" t="str">
            <v>Honeywell 5 HP w Bypass, Nema-1, 460V</v>
          </cell>
          <cell r="D478" t="str">
            <v>Honeywell</v>
          </cell>
          <cell r="E478" t="str">
            <v>HVFDSB3C0050G131/U</v>
          </cell>
          <cell r="F478">
            <v>2223.4019499999995</v>
          </cell>
        </row>
        <row r="479">
          <cell r="A479" t="str">
            <v>VFDHoneywell 7.5 HP w Bypass, Nema-1, 460V</v>
          </cell>
          <cell r="B479" t="str">
            <v>VFD</v>
          </cell>
          <cell r="C479" t="str">
            <v>Honeywell 7.5 HP w Bypass, Nema-1, 460V</v>
          </cell>
          <cell r="D479" t="str">
            <v>Honeywell</v>
          </cell>
          <cell r="E479" t="str">
            <v>HVFDSB3C0075G131/U</v>
          </cell>
          <cell r="F479">
            <v>2436.0628249999995</v>
          </cell>
        </row>
        <row r="480">
          <cell r="A480" t="str">
            <v>VFDHoneywell 10 HP w Bypass, Nema-1, 460V</v>
          </cell>
          <cell r="B480" t="str">
            <v>VFD</v>
          </cell>
          <cell r="C480" t="str">
            <v>Honeywell 10 HP w Bypass, Nema-1, 460V</v>
          </cell>
          <cell r="D480" t="str">
            <v>Honeywell</v>
          </cell>
          <cell r="E480" t="str">
            <v>HVFDSB3C0100G131/U</v>
          </cell>
          <cell r="F480">
            <v>2706.7440749999996</v>
          </cell>
        </row>
        <row r="481">
          <cell r="A481" t="str">
            <v>VFDHoneywell 15 HP w Bypass, Nema-1, 460V</v>
          </cell>
          <cell r="B481" t="str">
            <v>VFD</v>
          </cell>
          <cell r="C481" t="str">
            <v>Honeywell 15 HP w Bypass, Nema-1, 460V</v>
          </cell>
          <cell r="D481" t="str">
            <v>Honeywell</v>
          </cell>
          <cell r="E481" t="str">
            <v>HVFDSB3C0150G131/U</v>
          </cell>
          <cell r="F481">
            <v>2977.4092249999999</v>
          </cell>
        </row>
        <row r="482">
          <cell r="A482" t="str">
            <v>VFDHoneywell 20 HP w Bypass, Nema-1, 460V</v>
          </cell>
          <cell r="B482" t="str">
            <v>VFD</v>
          </cell>
          <cell r="C482" t="str">
            <v>Honeywell 20 HP w Bypass, Nema-1, 460V</v>
          </cell>
          <cell r="D482" t="str">
            <v>Honeywell</v>
          </cell>
          <cell r="E482" t="str">
            <v>HVFDSB3C0200G131/U</v>
          </cell>
          <cell r="F482">
            <v>3537.5201749999997</v>
          </cell>
        </row>
        <row r="483">
          <cell r="A483" t="str">
            <v>VFDHoneywell 25 HP w Bypass, Nema-1, 460V</v>
          </cell>
          <cell r="B483" t="str">
            <v>VFD</v>
          </cell>
          <cell r="C483" t="str">
            <v>Honeywell 25 HP w Bypass, Nema-1, 460V</v>
          </cell>
          <cell r="D483" t="str">
            <v>Honeywell</v>
          </cell>
          <cell r="E483" t="str">
            <v>HVFDSB3C0250G131/U</v>
          </cell>
          <cell r="F483">
            <v>3866.7691999999993</v>
          </cell>
        </row>
        <row r="484">
          <cell r="A484" t="str">
            <v>VFDHoneywell 30 HP w Bypass, Nema-1, 460V</v>
          </cell>
          <cell r="B484" t="str">
            <v>VFD</v>
          </cell>
          <cell r="C484" t="str">
            <v>Honeywell 30 HP w Bypass, Nema-1, 460V</v>
          </cell>
          <cell r="D484" t="str">
            <v>Honeywell</v>
          </cell>
          <cell r="E484" t="str">
            <v>HVFDSB3C0300G131/U</v>
          </cell>
          <cell r="F484">
            <v>4214.7787499999995</v>
          </cell>
        </row>
        <row r="485">
          <cell r="A485" t="str">
            <v>VFDHoneywell 40 HP w Bypass, Nema-1, 460V</v>
          </cell>
          <cell r="B485" t="str">
            <v>VFD</v>
          </cell>
          <cell r="C485" t="str">
            <v>Honeywell 40 HP w Bypass, Nema-1, 460V</v>
          </cell>
          <cell r="D485" t="str">
            <v>Honeywell</v>
          </cell>
          <cell r="E485" t="str">
            <v>HVFDSB3C0400G131/U</v>
          </cell>
          <cell r="F485">
            <v>4843.0369749999991</v>
          </cell>
        </row>
        <row r="486">
          <cell r="A486" t="str">
            <v>VFDHoneywell 50 HP w Bypass, Nema-1, 460V</v>
          </cell>
          <cell r="B486" t="str">
            <v>VFD</v>
          </cell>
          <cell r="C486" t="str">
            <v>Honeywell 50 HP w Bypass, Nema-1, 460V</v>
          </cell>
          <cell r="D486" t="str">
            <v>Honeywell</v>
          </cell>
          <cell r="E486" t="str">
            <v>HVFDSB3C0500G131/U</v>
          </cell>
          <cell r="F486">
            <v>6068.1543999999994</v>
          </cell>
        </row>
        <row r="487">
          <cell r="A487" t="str">
            <v>VFDHoneywell 60 HP w Bypass, Nema-1, 460V</v>
          </cell>
          <cell r="B487" t="str">
            <v>VFD</v>
          </cell>
          <cell r="C487" t="str">
            <v>Honeywell 60 HP w Bypass, Nema-1, 460V</v>
          </cell>
          <cell r="D487" t="str">
            <v>Honeywell</v>
          </cell>
          <cell r="E487" t="str">
            <v>HVFDSB3C0600G131/U</v>
          </cell>
          <cell r="F487">
            <v>7274.1289249999982</v>
          </cell>
        </row>
        <row r="488">
          <cell r="A488" t="str">
            <v>VFDHoneywell 75 HP w Bypass, Nema-1, 460V</v>
          </cell>
          <cell r="B488" t="str">
            <v>VFD</v>
          </cell>
          <cell r="C488" t="str">
            <v>Honeywell 75 HP w Bypass, Nema-1, 460V</v>
          </cell>
          <cell r="D488" t="str">
            <v>Honeywell</v>
          </cell>
          <cell r="E488" t="str">
            <v>HVFDSB3C0750G131/U</v>
          </cell>
          <cell r="F488">
            <v>8614.095699999998</v>
          </cell>
        </row>
        <row r="489">
          <cell r="A489" t="str">
            <v>VFDHoneywell 100 HP w Bypass, Nema-1, 460V</v>
          </cell>
          <cell r="B489" t="str">
            <v>VFD</v>
          </cell>
          <cell r="C489" t="str">
            <v>Honeywell 100 HP w Bypass, Nema-1, 460V</v>
          </cell>
          <cell r="D489" t="str">
            <v>Honeywell</v>
          </cell>
          <cell r="E489" t="str">
            <v>HVFDSB3C1000G131/U</v>
          </cell>
          <cell r="F489">
            <v>9898.7549499999986</v>
          </cell>
        </row>
        <row r="490">
          <cell r="A490" t="str">
            <v>Water DetectionFloat Switch</v>
          </cell>
          <cell r="B490" t="str">
            <v>Water Detection</v>
          </cell>
          <cell r="C490" t="str">
            <v>Float Switch</v>
          </cell>
          <cell r="D490" t="str">
            <v>Kele</v>
          </cell>
          <cell r="E490" t="str">
            <v>KCFS-LB</v>
          </cell>
          <cell r="F490">
            <v>19.739999999999998</v>
          </cell>
        </row>
        <row r="491">
          <cell r="A491" t="str">
            <v>Water Detection10' Rope Sensor, 5A</v>
          </cell>
          <cell r="B491" t="str">
            <v>Water Detection</v>
          </cell>
          <cell r="C491" t="str">
            <v>10' Rope Sensor, 5A</v>
          </cell>
          <cell r="D491" t="str">
            <v>Kele</v>
          </cell>
          <cell r="E491" t="str">
            <v>BA/LDT3-RR10-BB</v>
          </cell>
          <cell r="F491">
            <v>181.02</v>
          </cell>
        </row>
        <row r="492">
          <cell r="A492" t="str">
            <v>Water Detection25' Rope Sensor, 5A</v>
          </cell>
          <cell r="B492" t="str">
            <v>Water Detection</v>
          </cell>
          <cell r="C492" t="str">
            <v>25' Rope Sensor, 5A</v>
          </cell>
          <cell r="D492" t="str">
            <v>Kele</v>
          </cell>
          <cell r="E492" t="str">
            <v>BA/LDT3-RR25-BB</v>
          </cell>
          <cell r="F492">
            <v>287.7</v>
          </cell>
        </row>
        <row r="493">
          <cell r="A493" t="str">
            <v>Water Detection100' Rope Sensor, 5A</v>
          </cell>
          <cell r="B493" t="str">
            <v>Water Detection</v>
          </cell>
          <cell r="C493" t="str">
            <v>100' Rope Sensor, 5A</v>
          </cell>
          <cell r="D493" t="str">
            <v>Kele</v>
          </cell>
          <cell r="E493" t="str">
            <v>BA/LDT3-RR100-BB</v>
          </cell>
          <cell r="F493">
            <v>914.76</v>
          </cell>
        </row>
        <row r="494">
          <cell r="A494" t="str">
            <v>Water Detection10' Spot Sensor, .5A</v>
          </cell>
          <cell r="B494" t="str">
            <v>Water Detection</v>
          </cell>
          <cell r="C494" t="str">
            <v>10' Spot Sensor, .5A</v>
          </cell>
          <cell r="D494" t="str">
            <v>Kele</v>
          </cell>
          <cell r="E494" t="str">
            <v>BA/LDT2-RS10-BB</v>
          </cell>
          <cell r="F494">
            <v>104.16</v>
          </cell>
        </row>
        <row r="495">
          <cell r="A495" t="str">
            <v>Water Detection25' Spot Sensor, .5A</v>
          </cell>
          <cell r="B495" t="str">
            <v>Water Detection</v>
          </cell>
          <cell r="C495" t="str">
            <v>25' Spot Sensor, .5A</v>
          </cell>
          <cell r="D495" t="str">
            <v>Kele</v>
          </cell>
          <cell r="E495" t="str">
            <v>BA/LDT2-RS25-BB</v>
          </cell>
          <cell r="F495">
            <v>112.98</v>
          </cell>
        </row>
        <row r="496">
          <cell r="A496" t="str">
            <v>Water DetectionCooling Tower Level Controller w 4 Probes</v>
          </cell>
          <cell r="B496" t="str">
            <v>Water Detection</v>
          </cell>
          <cell r="C496" t="str">
            <v>Cooling Tower Level Controller w 4 Probes</v>
          </cell>
          <cell r="D496" t="str">
            <v>Kele</v>
          </cell>
          <cell r="E496" t="str">
            <v>WLC-4000</v>
          </cell>
          <cell r="F496">
            <v>1202.57</v>
          </cell>
        </row>
        <row r="497">
          <cell r="A497" t="str">
            <v>Wireless TransmitterMSTP Nema 4 Master Transmitter</v>
          </cell>
          <cell r="B497" t="str">
            <v>Wireless Transmitter</v>
          </cell>
          <cell r="C497" t="str">
            <v>MSTP Nema 4 Master Transmitter</v>
          </cell>
          <cell r="D497" t="str">
            <v>DCS</v>
          </cell>
          <cell r="E497" t="str">
            <v>WBT900-MSTP Combo Kit-1/</v>
          </cell>
          <cell r="F497">
            <v>910</v>
          </cell>
        </row>
        <row r="498">
          <cell r="A498" t="str">
            <v>Wireless TransmitterMSTP Nema 4 Client Transmitter</v>
          </cell>
          <cell r="B498" t="str">
            <v>Wireless Transmitter</v>
          </cell>
          <cell r="C498" t="str">
            <v>MSTP Nema 4 Client Transmitter</v>
          </cell>
          <cell r="D498" t="str">
            <v>DCS</v>
          </cell>
          <cell r="E498" t="str">
            <v xml:space="preserve">WBT900-MSTP Combo Kit-3/LP9023 </v>
          </cell>
          <cell r="F498">
            <v>742.5</v>
          </cell>
        </row>
        <row r="499">
          <cell r="A499" t="str">
            <v>Wireless TransmitterProgramming/Config.</v>
          </cell>
          <cell r="B499" t="str">
            <v>Wireless Transmitter</v>
          </cell>
          <cell r="C499" t="str">
            <v>Programming/Config.</v>
          </cell>
          <cell r="D499" t="str">
            <v>DCS</v>
          </cell>
          <cell r="E499"/>
          <cell r="F499">
            <v>60</v>
          </cell>
        </row>
        <row r="500">
          <cell r="A500" t="str">
            <v>Master PanelAir Alert</v>
          </cell>
          <cell r="B500" t="str">
            <v>Master Panel</v>
          </cell>
          <cell r="C500" t="str">
            <v>Air Alert</v>
          </cell>
          <cell r="D500" t="str">
            <v>ICD</v>
          </cell>
          <cell r="E500" t="str">
            <v>AA96D-DLC</v>
          </cell>
          <cell r="F500">
            <v>1712</v>
          </cell>
        </row>
        <row r="501">
          <cell r="A501" t="str">
            <v>Master Panel301-C w/o BACnet</v>
          </cell>
          <cell r="B501" t="str">
            <v>Master Panel</v>
          </cell>
          <cell r="C501" t="str">
            <v>301-C w/o BACnet</v>
          </cell>
          <cell r="D501" t="str">
            <v xml:space="preserve">Broudy </v>
          </cell>
          <cell r="E501" t="str">
            <v>301-C-DLC</v>
          </cell>
          <cell r="F501">
            <v>1171.2</v>
          </cell>
        </row>
        <row r="502">
          <cell r="A502" t="str">
            <v>Master Panel301-C BACnet</v>
          </cell>
          <cell r="B502" t="str">
            <v>Master Panel</v>
          </cell>
          <cell r="C502" t="str">
            <v>301-C BACnet</v>
          </cell>
          <cell r="D502" t="str">
            <v>Broudy</v>
          </cell>
          <cell r="E502" t="str">
            <v>301-C-DLC-BIP</v>
          </cell>
          <cell r="F502">
            <v>2560.8000000000002</v>
          </cell>
        </row>
        <row r="503">
          <cell r="A503"/>
          <cell r="B503"/>
          <cell r="C503"/>
          <cell r="D503"/>
          <cell r="E503"/>
          <cell r="F503"/>
        </row>
        <row r="504">
          <cell r="B504"/>
          <cell r="C504"/>
          <cell r="D504"/>
          <cell r="E504"/>
          <cell r="F504"/>
        </row>
        <row r="505">
          <cell r="A505" t="str">
            <v>Miscellanous Items</v>
          </cell>
          <cell r="B505"/>
          <cell r="C505"/>
          <cell r="D505"/>
          <cell r="E505"/>
          <cell r="F505"/>
        </row>
        <row r="506">
          <cell r="A506" t="str">
            <v>MiscellanousDisplay - Reveal Grey Touchscreen</v>
          </cell>
          <cell r="B506" t="str">
            <v>Miscellanous</v>
          </cell>
          <cell r="C506" t="str">
            <v>Display - Reveal Grey Touchscreen</v>
          </cell>
          <cell r="D506" t="str">
            <v>Honeywell</v>
          </cell>
          <cell r="E506" t="str">
            <v>LCD-GT043A100</v>
          </cell>
          <cell r="F506">
            <v>330.38</v>
          </cell>
        </row>
        <row r="507">
          <cell r="A507" t="str">
            <v>MiscellanousDisplay - Reveal Color Touchcreen</v>
          </cell>
          <cell r="B507" t="str">
            <v>Miscellanous</v>
          </cell>
          <cell r="C507" t="str">
            <v>Display - Reveal Color Touchcreen</v>
          </cell>
          <cell r="D507" t="str">
            <v>Honeywell</v>
          </cell>
          <cell r="E507" t="str">
            <v>LCD-CT043A100</v>
          </cell>
          <cell r="F507">
            <v>365.67</v>
          </cell>
        </row>
        <row r="508">
          <cell r="A508" t="str">
            <v>MiscellanousDisplay - LOYTEC 7" Color</v>
          </cell>
          <cell r="B508" t="str">
            <v>Miscellanous</v>
          </cell>
          <cell r="C508" t="str">
            <v>Display - LOYTEC 7" Color</v>
          </cell>
          <cell r="D508" t="str">
            <v>Kele</v>
          </cell>
          <cell r="E508" t="str">
            <v>LVIS-3ME7-G2</v>
          </cell>
          <cell r="F508">
            <v>1446.48</v>
          </cell>
        </row>
        <row r="509">
          <cell r="A509" t="str">
            <v>MiscellanousCIPer Remote Display</v>
          </cell>
          <cell r="B509" t="str">
            <v>Miscellanous</v>
          </cell>
          <cell r="C509" t="str">
            <v>CIPer Remote Display</v>
          </cell>
          <cell r="D509" t="str">
            <v>Honeywell</v>
          </cell>
          <cell r="E509" t="str">
            <v>XL2000HMI-A</v>
          </cell>
          <cell r="F509">
            <v>148.96</v>
          </cell>
        </row>
        <row r="510">
          <cell r="A510" t="str">
            <v>MiscellanousEasyIO 10" Android Panel Mount Display</v>
          </cell>
          <cell r="B510" t="str">
            <v>Miscellanous</v>
          </cell>
          <cell r="C510" t="str">
            <v>EasyIO 10" Android Panel Mount Display</v>
          </cell>
          <cell r="D510" t="str">
            <v>Broudy</v>
          </cell>
          <cell r="E510" t="str">
            <v>EZSH-SYSTEMVIEW10</v>
          </cell>
          <cell r="F510">
            <v>552</v>
          </cell>
        </row>
        <row r="511">
          <cell r="A511" t="str">
            <v>MiscellanousJace - License Change Fee</v>
          </cell>
          <cell r="B511" t="str">
            <v>Miscellanous</v>
          </cell>
          <cell r="C511" t="str">
            <v>Jace - License Change Fee</v>
          </cell>
          <cell r="D511" t="str">
            <v>Honeywell</v>
          </cell>
          <cell r="E511" t="str">
            <v>LIC-CHG</v>
          </cell>
          <cell r="F511">
            <v>119</v>
          </cell>
        </row>
        <row r="512">
          <cell r="A512" t="str">
            <v>MiscellanousJace - Web Controller Software Upgrade</v>
          </cell>
          <cell r="B512" t="str">
            <v>Miscellanous</v>
          </cell>
          <cell r="C512" t="str">
            <v>Jace - Web Controller Software Upgrade</v>
          </cell>
          <cell r="D512" t="str">
            <v>Honeywell</v>
          </cell>
          <cell r="E512" t="str">
            <v>WEB-U-AX</v>
          </cell>
          <cell r="F512">
            <v>210</v>
          </cell>
        </row>
        <row r="513">
          <cell r="A513" t="str">
            <v>MiscellanousOccupancy Sensor  w Wall Plate</v>
          </cell>
          <cell r="B513" t="str">
            <v>Miscellanous</v>
          </cell>
          <cell r="C513" t="str">
            <v>Occupancy Sensor  w Wall Plate</v>
          </cell>
          <cell r="D513" t="str">
            <v>Kele</v>
          </cell>
          <cell r="E513" t="str">
            <v>PW100-24-W-P</v>
          </cell>
          <cell r="F513">
            <v>72.12</v>
          </cell>
        </row>
        <row r="514">
          <cell r="A514" t="str">
            <v>MiscellanousHOA Board - Binary 4 Output</v>
          </cell>
          <cell r="B514" t="str">
            <v>Miscellanous</v>
          </cell>
          <cell r="C514" t="str">
            <v>HOA Board - Binary 4 Output</v>
          </cell>
          <cell r="D514" t="str">
            <v>Kele</v>
          </cell>
          <cell r="E514" t="str">
            <v>MOB-4</v>
          </cell>
          <cell r="F514">
            <v>76.44</v>
          </cell>
        </row>
        <row r="515">
          <cell r="A515" t="str">
            <v>MiscellanousHOA Board - Binary 8 Output</v>
          </cell>
          <cell r="B515" t="str">
            <v>Miscellanous</v>
          </cell>
          <cell r="C515" t="str">
            <v>HOA Board - Binary 8 Output</v>
          </cell>
          <cell r="D515" t="str">
            <v>Kele</v>
          </cell>
          <cell r="E515" t="str">
            <v>MOB-8</v>
          </cell>
          <cell r="F515">
            <v>123.48</v>
          </cell>
        </row>
        <row r="516">
          <cell r="A516" t="str">
            <v>MiscellanousHOA Board - Analog 2 Output</v>
          </cell>
          <cell r="B516" t="str">
            <v>Miscellanous</v>
          </cell>
          <cell r="C516" t="str">
            <v>HOA Board - Analog 2 Output</v>
          </cell>
          <cell r="D516" t="str">
            <v>Atkinson Elec</v>
          </cell>
          <cell r="E516" t="str">
            <v>HOA-102S</v>
          </cell>
          <cell r="F516">
            <v>72</v>
          </cell>
        </row>
        <row r="517">
          <cell r="A517" t="str">
            <v>MiscellanousHOA Board - Analog 4 Output</v>
          </cell>
          <cell r="B517" t="str">
            <v>Miscellanous</v>
          </cell>
          <cell r="C517" t="str">
            <v>HOA Board - Analog 4 Output</v>
          </cell>
          <cell r="D517" t="str">
            <v>Atkinson Elec</v>
          </cell>
          <cell r="E517" t="str">
            <v>HOA-100S</v>
          </cell>
          <cell r="F517">
            <v>134</v>
          </cell>
        </row>
        <row r="518">
          <cell r="B518"/>
          <cell r="C518"/>
          <cell r="D518"/>
          <cell r="E518"/>
          <cell r="F518"/>
        </row>
        <row r="519">
          <cell r="A519"/>
          <cell r="B519"/>
          <cell r="C519"/>
          <cell r="D519"/>
          <cell r="E519"/>
          <cell r="F519"/>
        </row>
        <row r="520">
          <cell r="A520" t="str">
            <v>MiscellanousEbtron Under 8K CFM</v>
          </cell>
          <cell r="B520" t="str">
            <v>Miscellanous</v>
          </cell>
          <cell r="C520" t="str">
            <v>Ebtron Under 8K CFM</v>
          </cell>
          <cell r="D520" t="str">
            <v>Mike Moore Sales</v>
          </cell>
          <cell r="E520" t="str">
            <v>Ebtron Gold Series</v>
          </cell>
          <cell r="F520">
            <v>1800</v>
          </cell>
        </row>
        <row r="521">
          <cell r="A521" t="str">
            <v>MiscellanousEbtron 8K to 20K CFM</v>
          </cell>
          <cell r="B521" t="str">
            <v>Miscellanous</v>
          </cell>
          <cell r="C521" t="str">
            <v>Ebtron 8K to 20K CFM</v>
          </cell>
          <cell r="D521" t="str">
            <v>Mike Moore Sales</v>
          </cell>
          <cell r="E521" t="str">
            <v>Ebtron Gold Series</v>
          </cell>
          <cell r="F521">
            <v>2200</v>
          </cell>
        </row>
        <row r="522">
          <cell r="A522" t="str">
            <v>MiscellanousEbtron Over 20K CFM</v>
          </cell>
          <cell r="B522" t="str">
            <v>Miscellanous</v>
          </cell>
          <cell r="C522" t="str">
            <v>Ebtron Over 20K CFM</v>
          </cell>
          <cell r="D522" t="str">
            <v>Mike Moore Sales</v>
          </cell>
          <cell r="E522" t="str">
            <v>Ebtron Gold Series</v>
          </cell>
          <cell r="F522">
            <v>2500</v>
          </cell>
        </row>
        <row r="523">
          <cell r="A523" t="str">
            <v>MiscellanousEbtron Fan Array for 2 or 4 Fans</v>
          </cell>
          <cell r="B523" t="str">
            <v>Miscellanous</v>
          </cell>
          <cell r="C523" t="str">
            <v>Ebtron Fan Array for 2 or 4 Fans</v>
          </cell>
          <cell r="D523" t="str">
            <v>Mike Moore Sales</v>
          </cell>
          <cell r="E523" t="str">
            <v>GTC108-F/A4</v>
          </cell>
          <cell r="F523">
            <v>1561</v>
          </cell>
        </row>
        <row r="524">
          <cell r="A524" t="str">
            <v>MiscellanousEbtron Fan Array for 3 or 6 Fans</v>
          </cell>
          <cell r="B524" t="str">
            <v>Miscellanous</v>
          </cell>
          <cell r="C524" t="str">
            <v>Ebtron Fan Array for 3 or 6 Fans</v>
          </cell>
          <cell r="D524" t="str">
            <v>Mike Moore Sales</v>
          </cell>
          <cell r="E524" t="str">
            <v>GTC108-F/A6</v>
          </cell>
          <cell r="F524">
            <v>2000</v>
          </cell>
        </row>
        <row r="525">
          <cell r="A525" t="str">
            <v>MiscellanousEbtron Fan Array for 4 or 8 Fans</v>
          </cell>
          <cell r="B525" t="str">
            <v>Miscellanous</v>
          </cell>
          <cell r="C525" t="str">
            <v>Ebtron Fan Array for 4 or 8 Fans</v>
          </cell>
          <cell r="D525" t="str">
            <v>Mike Moore Sales</v>
          </cell>
          <cell r="E525" t="str">
            <v>GTC108-F/A8</v>
          </cell>
          <cell r="F525">
            <v>2437</v>
          </cell>
        </row>
        <row r="526">
          <cell r="A526" t="str">
            <v>MiscellanousVoluflo OA Diff Press Low Flow Monitor</v>
          </cell>
          <cell r="B526" t="str">
            <v>Miscellanous</v>
          </cell>
          <cell r="C526" t="str">
            <v>Voluflo OA Diff Press Low Flow Monitor</v>
          </cell>
          <cell r="D526" t="str">
            <v xml:space="preserve">TRS </v>
          </cell>
          <cell r="E526"/>
          <cell r="F526">
            <v>2100</v>
          </cell>
        </row>
        <row r="527">
          <cell r="A527" t="str">
            <v>MiscellanousElectraflo SD OA Monitor - Small Duct</v>
          </cell>
          <cell r="B527" t="str">
            <v>Miscellanous</v>
          </cell>
          <cell r="C527" t="str">
            <v>Electraflo SD OA Monitor - Small Duct</v>
          </cell>
          <cell r="D527" t="str">
            <v xml:space="preserve">TRS </v>
          </cell>
          <cell r="E527"/>
          <cell r="F527">
            <v>375</v>
          </cell>
        </row>
        <row r="528">
          <cell r="B528" t="str">
            <v>Miscellanous</v>
          </cell>
          <cell r="C528" t="str">
            <v>Retrofit Flow Ring for VAV Boxes</v>
          </cell>
          <cell r="D528" t="str">
            <v>Nailor</v>
          </cell>
          <cell r="E528" t="str">
            <v>36FMI</v>
          </cell>
          <cell r="F528">
            <v>0</v>
          </cell>
        </row>
        <row r="529">
          <cell r="A529" t="str">
            <v>MiscellanousAlarm Indication Panel - Flush Mtd</v>
          </cell>
          <cell r="B529" t="str">
            <v>Miscellanous</v>
          </cell>
          <cell r="C529" t="str">
            <v>Alarm Indication Panel - Flush Mtd</v>
          </cell>
          <cell r="D529" t="str">
            <v>Kele</v>
          </cell>
          <cell r="E529" t="str">
            <v>RAD-1</v>
          </cell>
          <cell r="F529">
            <v>136.88</v>
          </cell>
        </row>
        <row r="530">
          <cell r="A530" t="str">
            <v xml:space="preserve">MiscellanousAlarm Indication Panel - Surface Mtd </v>
          </cell>
          <cell r="B530" t="str">
            <v>Miscellanous</v>
          </cell>
          <cell r="C530" t="str">
            <v xml:space="preserve">Alarm Indication Panel - Surface Mtd </v>
          </cell>
          <cell r="D530" t="str">
            <v>Kele</v>
          </cell>
          <cell r="E530" t="str">
            <v>AIS-24A</v>
          </cell>
          <cell r="F530">
            <v>128</v>
          </cell>
        </row>
        <row r="531">
          <cell r="A531" t="str">
            <v>MiscellanousCard - BacNet</v>
          </cell>
          <cell r="B531" t="str">
            <v>Miscellanous</v>
          </cell>
          <cell r="C531" t="str">
            <v>Card - BacNet</v>
          </cell>
          <cell r="D531" t="str">
            <v>Honeywell</v>
          </cell>
          <cell r="E531" t="str">
            <v>DR-MSTP-AX</v>
          </cell>
          <cell r="F531">
            <v>402.5</v>
          </cell>
        </row>
        <row r="532">
          <cell r="A532" t="str">
            <v>MiscellanousCard - Modbus</v>
          </cell>
          <cell r="B532" t="str">
            <v>Miscellanous</v>
          </cell>
          <cell r="C532" t="str">
            <v>Card - Modbus</v>
          </cell>
          <cell r="D532" t="str">
            <v>Honeywell</v>
          </cell>
          <cell r="E532" t="str">
            <v>N/A</v>
          </cell>
          <cell r="F532">
            <v>359</v>
          </cell>
        </row>
        <row r="533">
          <cell r="A533" t="str">
            <v>MiscellanousBTU Meter</v>
          </cell>
          <cell r="B533" t="str">
            <v>Miscellanous</v>
          </cell>
          <cell r="C533" t="str">
            <v>BTU Meter</v>
          </cell>
          <cell r="D533" t="str">
            <v>Onicon</v>
          </cell>
          <cell r="E533" t="str">
            <v>System 10 + F3500 Flow Meter</v>
          </cell>
          <cell r="F533">
            <v>4300</v>
          </cell>
        </row>
        <row r="534">
          <cell r="A534" t="str">
            <v>MiscellanousComputer - Laptop</v>
          </cell>
          <cell r="B534" t="str">
            <v>Miscellanous</v>
          </cell>
          <cell r="C534" t="str">
            <v>Computer - Laptop</v>
          </cell>
          <cell r="D534"/>
          <cell r="E534" t="str">
            <v>N/A</v>
          </cell>
          <cell r="F534">
            <v>1200</v>
          </cell>
        </row>
        <row r="535">
          <cell r="A535" t="str">
            <v>MiscellanousComputer - Desktop</v>
          </cell>
          <cell r="B535" t="str">
            <v>Miscellanous</v>
          </cell>
          <cell r="C535" t="str">
            <v>Computer - Desktop</v>
          </cell>
          <cell r="D535"/>
          <cell r="E535" t="str">
            <v>N/A</v>
          </cell>
          <cell r="F535">
            <v>2200</v>
          </cell>
        </row>
        <row r="536">
          <cell r="A536" t="str">
            <v>MiscellanousComputer - Server</v>
          </cell>
          <cell r="B536" t="str">
            <v>Miscellanous</v>
          </cell>
          <cell r="C536" t="str">
            <v>Computer - Server</v>
          </cell>
          <cell r="D536"/>
          <cell r="E536" t="str">
            <v>N/A</v>
          </cell>
          <cell r="F536">
            <v>3500</v>
          </cell>
        </row>
        <row r="537">
          <cell r="A537" t="str">
            <v>Miscellanous2H/2C, 2BIs, OAT, Econ- BACnet</v>
          </cell>
          <cell r="B537" t="str">
            <v>Miscellanous</v>
          </cell>
          <cell r="C537" t="str">
            <v>2H/2C, 2BIs, OAT, Econ- BACnet</v>
          </cell>
          <cell r="D537" t="str">
            <v>Broudy</v>
          </cell>
          <cell r="E537" t="str">
            <v>TEC3630-14-000</v>
          </cell>
          <cell r="F537">
            <v>318</v>
          </cell>
        </row>
        <row r="538">
          <cell r="A538" t="str">
            <v>Miscellanous2H/2C, Occ. Sensor, 2BIs, OAT, Econ- BACnet</v>
          </cell>
          <cell r="B538" t="str">
            <v>Miscellanous</v>
          </cell>
          <cell r="C538" t="str">
            <v>2H/2C, Occ. Sensor, 2BIs, OAT, Econ- BACnet</v>
          </cell>
          <cell r="D538" t="str">
            <v>Broudy</v>
          </cell>
          <cell r="E538" t="str">
            <v>TEC3631-14-000G</v>
          </cell>
          <cell r="F538">
            <v>335.7</v>
          </cell>
        </row>
        <row r="539">
          <cell r="A539" t="str">
            <v>MiscellanousFCU/VAV on/off floating Dehumid- BACnet</v>
          </cell>
          <cell r="B539" t="str">
            <v>Miscellanous</v>
          </cell>
          <cell r="C539" t="str">
            <v>FCU/VAV on/off floating Dehumid- BACnet</v>
          </cell>
          <cell r="D539" t="str">
            <v>Broudy</v>
          </cell>
          <cell r="E539" t="str">
            <v>TEC3612-14-000</v>
          </cell>
          <cell r="F539">
            <v>306.8</v>
          </cell>
        </row>
        <row r="540">
          <cell r="A540" t="str">
            <v>MiscellanousFCU/VAV 0-10VDC Dehumid- BACnet</v>
          </cell>
          <cell r="B540" t="str">
            <v>Miscellanous</v>
          </cell>
          <cell r="C540" t="str">
            <v>FCU/VAV 0-10VDC Dehumid- BACnet</v>
          </cell>
          <cell r="D540" t="str">
            <v>Broudy</v>
          </cell>
          <cell r="E540" t="str">
            <v>TEC3622-16-000</v>
          </cell>
          <cell r="F540">
            <v>342</v>
          </cell>
        </row>
        <row r="541">
          <cell r="A541" t="str">
            <v>Miscellanous2H/2C, 2BIs, OAT, Econ- Wireless</v>
          </cell>
          <cell r="B541" t="str">
            <v>Miscellanous</v>
          </cell>
          <cell r="C541" t="str">
            <v>2H/2C, 2BIs, OAT, Econ- Wireless</v>
          </cell>
          <cell r="D541" t="str">
            <v>Broudy</v>
          </cell>
          <cell r="E541" t="str">
            <v>TEC3030-14-000</v>
          </cell>
          <cell r="F541">
            <v>269</v>
          </cell>
        </row>
        <row r="542">
          <cell r="A542" t="str">
            <v>MiscellanousCurrent Status Sw - Analog</v>
          </cell>
          <cell r="B542" t="str">
            <v>Miscellanous</v>
          </cell>
          <cell r="C542" t="str">
            <v>Current Status Sw - Analog</v>
          </cell>
          <cell r="D542" t="str">
            <v>Veris</v>
          </cell>
          <cell r="E542" t="str">
            <v>H921</v>
          </cell>
          <cell r="F542">
            <v>34.5</v>
          </cell>
        </row>
        <row r="543">
          <cell r="A543" t="str">
            <v>MiscellanousCurrent Status Switch - Digital</v>
          </cell>
          <cell r="B543" t="str">
            <v>Miscellanous</v>
          </cell>
          <cell r="C543" t="str">
            <v>Current Status Switch - Digital</v>
          </cell>
          <cell r="D543" t="str">
            <v>Veris</v>
          </cell>
          <cell r="E543" t="str">
            <v>H600</v>
          </cell>
          <cell r="F543">
            <v>15.68</v>
          </cell>
        </row>
        <row r="544">
          <cell r="A544" t="str">
            <v>MiscellanousCurrent Status Switch - Digital for VFD</v>
          </cell>
          <cell r="B544" t="str">
            <v>Miscellanous</v>
          </cell>
          <cell r="C544" t="str">
            <v>Current Status Switch - Digital for VFD</v>
          </cell>
          <cell r="D544" t="str">
            <v>Veris</v>
          </cell>
          <cell r="E544" t="str">
            <v>H904</v>
          </cell>
          <cell r="F544">
            <v>43.08</v>
          </cell>
        </row>
        <row r="545">
          <cell r="A545" t="str">
            <v>MiscellanousCO Sensor - Non UL Listed</v>
          </cell>
          <cell r="B545" t="str">
            <v>Miscellanous</v>
          </cell>
          <cell r="C545" t="str">
            <v>CO Sensor - Non UL Listed</v>
          </cell>
          <cell r="D545" t="str">
            <v>Kele</v>
          </cell>
          <cell r="E545" t="str">
            <v>CMD5B1100</v>
          </cell>
          <cell r="F545">
            <v>215.46</v>
          </cell>
        </row>
        <row r="546">
          <cell r="A546" t="str">
            <v>MiscellanousCO Sensor - UL Listed</v>
          </cell>
          <cell r="B546" t="str">
            <v>Miscellanous</v>
          </cell>
          <cell r="C546" t="str">
            <v>CO Sensor - UL Listed</v>
          </cell>
          <cell r="D546" t="str">
            <v>ICD</v>
          </cell>
          <cell r="E546" t="str">
            <v>E3SA + E3SCO</v>
          </cell>
          <cell r="F546">
            <v>385.59999999999997</v>
          </cell>
        </row>
        <row r="547">
          <cell r="A547" t="str">
            <v>MiscellanousNO2 Sensor - Non UL Listed</v>
          </cell>
          <cell r="B547" t="str">
            <v>Miscellanous</v>
          </cell>
          <cell r="C547" t="str">
            <v>NO2 Sensor - Non UL Listed</v>
          </cell>
          <cell r="D547" t="str">
            <v>Kele</v>
          </cell>
          <cell r="E547" t="str">
            <v>NDD5B1100</v>
          </cell>
          <cell r="F547">
            <v>627.05999999999995</v>
          </cell>
        </row>
        <row r="548">
          <cell r="A548" t="str">
            <v>MiscellanousNO2 Sensor - UL Listed</v>
          </cell>
          <cell r="B548" t="str">
            <v>Miscellanous</v>
          </cell>
          <cell r="C548" t="str">
            <v>NO2 Sensor - UL Listed</v>
          </cell>
          <cell r="D548" t="str">
            <v>ICD</v>
          </cell>
          <cell r="E548" t="str">
            <v>E3SA + E3NO2</v>
          </cell>
          <cell r="F548">
            <v>470.4</v>
          </cell>
        </row>
        <row r="549">
          <cell r="A549" t="str">
            <v>MiscellanousActuator - Small Non Spring Return</v>
          </cell>
          <cell r="B549" t="str">
            <v>Miscellanous</v>
          </cell>
          <cell r="C549" t="str">
            <v>Actuator - Small Non Spring Return</v>
          </cell>
          <cell r="D549" t="str">
            <v>Honeywell</v>
          </cell>
          <cell r="E549" t="str">
            <v>MN7505A2001</v>
          </cell>
          <cell r="F549">
            <v>75.13</v>
          </cell>
        </row>
        <row r="550">
          <cell r="A550" t="str">
            <v>MiscellanousActuator - Medium Non Spring Return</v>
          </cell>
          <cell r="B550" t="str">
            <v>Miscellanous</v>
          </cell>
          <cell r="C550" t="str">
            <v>Actuator - Medium Non Spring Return</v>
          </cell>
          <cell r="D550" t="str">
            <v>Honeywell</v>
          </cell>
          <cell r="E550" t="str">
            <v>MN7510A2001</v>
          </cell>
          <cell r="F550">
            <v>90.87</v>
          </cell>
        </row>
        <row r="551">
          <cell r="A551" t="str">
            <v>MiscellanousActuator - Large Non Spring Return</v>
          </cell>
          <cell r="B551" t="str">
            <v>Miscellanous</v>
          </cell>
          <cell r="C551" t="str">
            <v>Actuator - Large Non Spring Return</v>
          </cell>
          <cell r="D551" t="str">
            <v>Honeywell</v>
          </cell>
          <cell r="E551" t="str">
            <v>MN7220A2205</v>
          </cell>
          <cell r="F551">
            <v>166.79</v>
          </cell>
        </row>
        <row r="552">
          <cell r="A552" t="str">
            <v>MiscellanousActuator - Small Spring Return</v>
          </cell>
          <cell r="B552" t="str">
            <v>Miscellanous</v>
          </cell>
          <cell r="C552" t="str">
            <v>Actuator - Small Spring Return</v>
          </cell>
          <cell r="D552" t="str">
            <v>Honeywell</v>
          </cell>
          <cell r="E552" t="str">
            <v>MS7505A2130</v>
          </cell>
          <cell r="F552">
            <v>161.12</v>
          </cell>
        </row>
        <row r="553">
          <cell r="A553" t="str">
            <v>MiscellanousActuator - Medium Spring Return</v>
          </cell>
          <cell r="B553" t="str">
            <v>Miscellanous</v>
          </cell>
          <cell r="C553" t="str">
            <v>Actuator - Medium Spring Return</v>
          </cell>
          <cell r="D553" t="str">
            <v>Honeywell</v>
          </cell>
          <cell r="E553" t="str">
            <v>MS7510A2008</v>
          </cell>
          <cell r="F553">
            <v>144.6</v>
          </cell>
        </row>
        <row r="554">
          <cell r="A554" t="str">
            <v>MiscellanousActuator - Large Spring Return</v>
          </cell>
          <cell r="B554" t="str">
            <v>Miscellanous</v>
          </cell>
          <cell r="C554" t="str">
            <v>Actuator - Large Spring Return</v>
          </cell>
          <cell r="D554" t="str">
            <v>Honeywell</v>
          </cell>
          <cell r="E554" t="str">
            <v>MS7520A2007</v>
          </cell>
          <cell r="F554">
            <v>188.41</v>
          </cell>
        </row>
        <row r="555">
          <cell r="A555" t="str">
            <v>MiscellanousActuator - Small 2 Pos Spring Return</v>
          </cell>
          <cell r="B555" t="str">
            <v>Miscellanous</v>
          </cell>
          <cell r="C555" t="str">
            <v>Actuator - Small 2 Pos Spring Return</v>
          </cell>
          <cell r="D555" t="str">
            <v>Honeywell</v>
          </cell>
          <cell r="E555" t="str">
            <v>MS8105A1030</v>
          </cell>
          <cell r="F555">
            <v>90.93</v>
          </cell>
        </row>
        <row r="556">
          <cell r="A556" t="str">
            <v>MiscellanousActuator - Medium 2 Pos Spring Return</v>
          </cell>
          <cell r="B556" t="str">
            <v>Miscellanous</v>
          </cell>
          <cell r="C556" t="str">
            <v>Actuator - Medium 2 Pos Spring Return</v>
          </cell>
          <cell r="D556" t="str">
            <v>Honeywell</v>
          </cell>
          <cell r="E556" t="str">
            <v>MS8110A1008</v>
          </cell>
          <cell r="F556">
            <v>108.61</v>
          </cell>
        </row>
        <row r="557">
          <cell r="A557" t="str">
            <v>MiscellanousActuator - Large 2 Pos Spring Return</v>
          </cell>
          <cell r="B557" t="str">
            <v>Miscellanous</v>
          </cell>
          <cell r="C557" t="str">
            <v>Actuator - Large 2 Pos Spring Return</v>
          </cell>
          <cell r="D557" t="str">
            <v>Honeywell</v>
          </cell>
          <cell r="E557" t="str">
            <v>MS8120A1007</v>
          </cell>
          <cell r="F557">
            <v>135.41</v>
          </cell>
        </row>
        <row r="558">
          <cell r="A558" t="str">
            <v>MiscellanousActuator - Pneumatic with Positioner</v>
          </cell>
          <cell r="B558" t="str">
            <v>Miscellanous</v>
          </cell>
          <cell r="C558" t="str">
            <v>Actuator - Pneumatic with Positioner</v>
          </cell>
          <cell r="D558" t="str">
            <v>Kele</v>
          </cell>
          <cell r="E558" t="str">
            <v>D3153-1</v>
          </cell>
          <cell r="F558">
            <v>517.44000000000005</v>
          </cell>
        </row>
        <row r="559">
          <cell r="A559" t="str">
            <v>MiscellanousActuator - Pneumatic Slave</v>
          </cell>
          <cell r="B559" t="str">
            <v>Miscellanous</v>
          </cell>
          <cell r="C559" t="str">
            <v>Actuator - Pneumatic Slave</v>
          </cell>
          <cell r="D559" t="str">
            <v>Kele</v>
          </cell>
          <cell r="E559" t="str">
            <v>D3153-2</v>
          </cell>
          <cell r="F559">
            <v>359.52</v>
          </cell>
        </row>
        <row r="560">
          <cell r="A560" t="str">
            <v>MiscellanousActuator - HW Smoke Damper - 24V (45VA)</v>
          </cell>
          <cell r="B560" t="str">
            <v>Miscellanous</v>
          </cell>
          <cell r="C560" t="str">
            <v>Actuator - HW Smoke Damper - 24V (45VA)</v>
          </cell>
          <cell r="D560" t="str">
            <v>ICD</v>
          </cell>
          <cell r="E560" t="str">
            <v>MS8120F1002</v>
          </cell>
          <cell r="F560">
            <v>263.83999999999997</v>
          </cell>
        </row>
        <row r="561">
          <cell r="A561" t="str">
            <v>MiscellanousActuator - HW Smoke Damper - 120V w ES</v>
          </cell>
          <cell r="B561" t="str">
            <v>Miscellanous</v>
          </cell>
          <cell r="C561" t="str">
            <v>Actuator - HW Smoke Damper - 120V w ES</v>
          </cell>
          <cell r="D561" t="str">
            <v>ICD</v>
          </cell>
          <cell r="E561" t="str">
            <v>MS4120F1204</v>
          </cell>
          <cell r="F561">
            <v>317</v>
          </cell>
        </row>
        <row r="562">
          <cell r="A562" t="str">
            <v>MiscellanousActuator - Belimo Smoke Damper - 24V (32VA)</v>
          </cell>
          <cell r="B562" t="str">
            <v>Miscellanous</v>
          </cell>
          <cell r="C562" t="str">
            <v>Actuator - Belimo Smoke Damper - 24V (32VA)</v>
          </cell>
          <cell r="D562" t="str">
            <v>Kele</v>
          </cell>
          <cell r="E562" t="str">
            <v>FSAF24A</v>
          </cell>
          <cell r="F562">
            <v>298.62</v>
          </cell>
        </row>
        <row r="563">
          <cell r="A563" t="str">
            <v>MiscellanousEnd Switch</v>
          </cell>
          <cell r="B563" t="str">
            <v>Miscellanous</v>
          </cell>
          <cell r="C563" t="str">
            <v>End Switch</v>
          </cell>
          <cell r="D563" t="str">
            <v>Kele</v>
          </cell>
          <cell r="E563" t="str">
            <v>TS-470</v>
          </cell>
          <cell r="F563">
            <v>39.479999999999997</v>
          </cell>
        </row>
        <row r="564">
          <cell r="A564" t="str">
            <v>MiscellanousBelimo Metal Weather Shield</v>
          </cell>
          <cell r="B564" t="str">
            <v>Miscellanous</v>
          </cell>
          <cell r="C564" t="str">
            <v>Belimo Metal Weather Shield</v>
          </cell>
          <cell r="D564" t="str">
            <v>Kele</v>
          </cell>
          <cell r="E564" t="str">
            <v>ZS-100</v>
          </cell>
          <cell r="F564">
            <v>73.92</v>
          </cell>
        </row>
        <row r="565">
          <cell r="A565" t="str">
            <v>MiscellanousDriver - Allen Bradley CIP</v>
          </cell>
          <cell r="B565" t="str">
            <v>Miscellanous</v>
          </cell>
          <cell r="C565" t="str">
            <v>Driver - Allen Bradley CIP</v>
          </cell>
          <cell r="D565" t="str">
            <v>Broudy</v>
          </cell>
          <cell r="E565" t="str">
            <v>EZDR-ML-CIP-N4-J8</v>
          </cell>
          <cell r="F565">
            <v>1927.4</v>
          </cell>
        </row>
        <row r="566">
          <cell r="A566" t="str">
            <v>MiscellanousDriver - ASI</v>
          </cell>
          <cell r="B566" t="str">
            <v>Miscellanous</v>
          </cell>
          <cell r="C566" t="str">
            <v>Driver - ASI</v>
          </cell>
          <cell r="D566" t="str">
            <v>Broudy</v>
          </cell>
          <cell r="E566" t="str">
            <v>EZDR-ML-ASI-N4-J8</v>
          </cell>
          <cell r="F566">
            <v>1927.4</v>
          </cell>
        </row>
        <row r="567">
          <cell r="A567" t="str">
            <v>MiscellanousDriver - Barber Colman ASD</v>
          </cell>
          <cell r="B567" t="str">
            <v>Miscellanous</v>
          </cell>
          <cell r="C567" t="str">
            <v>Driver - Barber Colman ASD</v>
          </cell>
          <cell r="D567" t="str">
            <v>Broudy</v>
          </cell>
          <cell r="E567" t="str">
            <v>EZDR-ML-ASD-N4-J8</v>
          </cell>
          <cell r="F567">
            <v>1927.4</v>
          </cell>
        </row>
        <row r="568">
          <cell r="A568" t="str">
            <v>MiscellanousDriver - Barber Colman GCM</v>
          </cell>
          <cell r="B568" t="str">
            <v>Miscellanous</v>
          </cell>
          <cell r="C568" t="str">
            <v>Driver - Barber Colman GCM</v>
          </cell>
          <cell r="D568" t="str">
            <v>Broudy</v>
          </cell>
          <cell r="E568" t="str">
            <v>EZDR-ML-GCM-N4-J8</v>
          </cell>
          <cell r="F568">
            <v>1927.4</v>
          </cell>
        </row>
        <row r="569">
          <cell r="A569" t="str">
            <v>MiscellanousDriver - CSI I-Net</v>
          </cell>
          <cell r="B569" t="str">
            <v>Miscellanous</v>
          </cell>
          <cell r="C569" t="str">
            <v>Driver - CSI I-Net</v>
          </cell>
          <cell r="D569" t="str">
            <v>Broudy</v>
          </cell>
          <cell r="E569" t="str">
            <v>EZDR-ML-INET-N4-J8</v>
          </cell>
          <cell r="F569">
            <v>1927.4</v>
          </cell>
        </row>
        <row r="570">
          <cell r="A570" t="str">
            <v>MiscellanousDriver - JCI N2 Open</v>
          </cell>
          <cell r="B570" t="str">
            <v>Miscellanous</v>
          </cell>
          <cell r="C570" t="str">
            <v>Driver - JCI N2 Open</v>
          </cell>
          <cell r="D570" t="str">
            <v>Broudy</v>
          </cell>
          <cell r="E570" t="str">
            <v>EZDR-ML-N2-N4-J8</v>
          </cell>
          <cell r="F570">
            <v>1927.4</v>
          </cell>
        </row>
        <row r="571">
          <cell r="A571" t="str">
            <v>MiscellanousDriver - Robertshaw DMS</v>
          </cell>
          <cell r="B571" t="str">
            <v>Miscellanous</v>
          </cell>
          <cell r="C571" t="str">
            <v>Driver - Robertshaw DMS</v>
          </cell>
          <cell r="D571" t="str">
            <v>Broudy</v>
          </cell>
          <cell r="E571" t="str">
            <v>EZDR-ML-DMS-N4-J8</v>
          </cell>
          <cell r="F571">
            <v>1927.4</v>
          </cell>
        </row>
        <row r="572">
          <cell r="A572" t="str">
            <v>MiscellanousDriver - Robertshaw Microsmart TCP for 500 Point Block</v>
          </cell>
          <cell r="B572" t="str">
            <v>Miscellanous</v>
          </cell>
          <cell r="C572" t="str">
            <v>Driver - Robertshaw Microsmart TCP for 500 Point Block</v>
          </cell>
          <cell r="D572" t="str">
            <v>Broudy</v>
          </cell>
          <cell r="E572" t="str">
            <v>EZDR-ML-MSTCP-N4-500</v>
          </cell>
          <cell r="F572">
            <v>694</v>
          </cell>
        </row>
        <row r="573">
          <cell r="A573" t="str">
            <v>MiscellanousDriver - Robertshaw Microsmart TCP</v>
          </cell>
          <cell r="B573" t="str">
            <v>Miscellanous</v>
          </cell>
          <cell r="C573" t="str">
            <v>Driver - Robertshaw Microsmart TCP</v>
          </cell>
          <cell r="D573" t="str">
            <v>Broudy</v>
          </cell>
          <cell r="E573" t="str">
            <v>EZDR-ML-MSTCP-N4-J8</v>
          </cell>
          <cell r="F573">
            <v>1927.4</v>
          </cell>
        </row>
        <row r="574">
          <cell r="A574" t="str">
            <v>MiscellanousDriver - Robertshaw Microsmart for N4 Supervisor</v>
          </cell>
          <cell r="B574" t="str">
            <v>Miscellanous</v>
          </cell>
          <cell r="C574" t="str">
            <v>Driver - Robertshaw Microsmart for N4 Supervisor</v>
          </cell>
          <cell r="D574" t="str">
            <v>Broudy</v>
          </cell>
          <cell r="E574" t="str">
            <v>EZDR-ML-MSTCP-N4-WS</v>
          </cell>
          <cell r="F574">
            <v>2047</v>
          </cell>
        </row>
        <row r="575">
          <cell r="A575" t="str">
            <v>MiscellanousDriver - Siemens APOGEE 600</v>
          </cell>
          <cell r="B575" t="str">
            <v>Miscellanous</v>
          </cell>
          <cell r="C575" t="str">
            <v>Driver - Siemens APOGEE 600</v>
          </cell>
          <cell r="D575" t="str">
            <v>Broudy</v>
          </cell>
          <cell r="E575" t="str">
            <v>EZDR-ML-TEC-N4-J8</v>
          </cell>
          <cell r="F575">
            <v>1927</v>
          </cell>
        </row>
        <row r="576">
          <cell r="A576" t="str">
            <v>MiscellanousDriver - Trane Comm 3 Non Isolated</v>
          </cell>
          <cell r="B576" t="str">
            <v>Miscellanous</v>
          </cell>
          <cell r="C576" t="str">
            <v>Driver - Trane Comm 3 Non Isolated</v>
          </cell>
          <cell r="D576" t="str">
            <v>Broudy</v>
          </cell>
          <cell r="E576" t="str">
            <v>EZDR-ML-NICOM3-N4-J8</v>
          </cell>
          <cell r="F576">
            <v>1927</v>
          </cell>
        </row>
        <row r="577">
          <cell r="A577" t="str">
            <v>MiscellanousDriver - Trane Comm 4</v>
          </cell>
          <cell r="B577" t="str">
            <v>Miscellanous</v>
          </cell>
          <cell r="C577" t="str">
            <v>Driver - Trane Comm 4</v>
          </cell>
          <cell r="D577" t="str">
            <v>Broudy</v>
          </cell>
          <cell r="E577" t="str">
            <v>EZDR-ML-TCOMM4-N4-J8</v>
          </cell>
          <cell r="F577">
            <v>1927</v>
          </cell>
        </row>
        <row r="578">
          <cell r="A578" t="str">
            <v>MiscellanousDriver - Modbus Slave Driver over RS-485</v>
          </cell>
          <cell r="B578" t="str">
            <v>Miscellanous</v>
          </cell>
          <cell r="C578" t="str">
            <v>Driver - Modbus Slave Driver over RS-485</v>
          </cell>
          <cell r="D578" t="str">
            <v>Broudy</v>
          </cell>
          <cell r="E578" t="str">
            <v>EZDR-MDB-S-AX</v>
          </cell>
          <cell r="F578">
            <v>430.5</v>
          </cell>
        </row>
        <row r="579">
          <cell r="A579" t="str">
            <v>MiscellanousDriver - Modbus Slave Driver over Ethernet</v>
          </cell>
          <cell r="B579" t="str">
            <v>Miscellanous</v>
          </cell>
          <cell r="C579" t="str">
            <v>Driver - Modbus Slave Driver over Ethernet</v>
          </cell>
          <cell r="D579" t="str">
            <v>Broudy</v>
          </cell>
          <cell r="E579" t="str">
            <v>EZDR-MDB-TS-AX</v>
          </cell>
          <cell r="F579">
            <v>430.5</v>
          </cell>
        </row>
        <row r="580">
          <cell r="A580" t="str">
            <v>MiscellanousDriver - Carrier CCN Driver for Niagara 4</v>
          </cell>
          <cell r="B580" t="str">
            <v>Miscellanous</v>
          </cell>
          <cell r="C580" t="str">
            <v>Driver - Carrier CCN Driver for Niagara 4</v>
          </cell>
          <cell r="D580" t="str">
            <v>Broudy</v>
          </cell>
          <cell r="E580" t="str">
            <v>EZDR-CCN</v>
          </cell>
          <cell r="F580">
            <v>929.25</v>
          </cell>
        </row>
        <row r="581">
          <cell r="A581" t="str">
            <v>MiscellanousHumidity - Duct High Limit</v>
          </cell>
          <cell r="B581" t="str">
            <v>Miscellanous</v>
          </cell>
          <cell r="C581" t="str">
            <v>Humidity - Duct High Limit</v>
          </cell>
          <cell r="D581" t="str">
            <v>Kele</v>
          </cell>
          <cell r="E581" t="str">
            <v>HC-201</v>
          </cell>
          <cell r="F581">
            <v>151.19999999999999</v>
          </cell>
        </row>
        <row r="582">
          <cell r="A582" t="str">
            <v>MiscellanousHumidity - Duct Sensor Only</v>
          </cell>
          <cell r="B582" t="str">
            <v>Miscellanous</v>
          </cell>
          <cell r="C582" t="str">
            <v>Humidity - Duct Sensor Only</v>
          </cell>
          <cell r="D582" t="str">
            <v>Veris</v>
          </cell>
          <cell r="E582" t="str">
            <v>HD3XMSX</v>
          </cell>
          <cell r="F582">
            <v>109.2</v>
          </cell>
        </row>
        <row r="583">
          <cell r="A583" t="str">
            <v>MiscellanousHumidity - Space Sensor Only 3%</v>
          </cell>
          <cell r="B583" t="str">
            <v>Miscellanous</v>
          </cell>
          <cell r="C583" t="str">
            <v>Humidity - Space Sensor Only 3%</v>
          </cell>
          <cell r="D583" t="str">
            <v>Kele</v>
          </cell>
          <cell r="E583" t="str">
            <v>ACI/RH3/R</v>
          </cell>
          <cell r="F583">
            <v>85.26</v>
          </cell>
        </row>
        <row r="584">
          <cell r="A584" t="str">
            <v>MiscellanousHumidity - Space Sensor Only 2%</v>
          </cell>
          <cell r="B584" t="str">
            <v>Miscellanous</v>
          </cell>
          <cell r="C584" t="str">
            <v>Humidity - Space Sensor Only 2%</v>
          </cell>
          <cell r="D584" t="str">
            <v>Kele</v>
          </cell>
          <cell r="E584" t="str">
            <v>ACI/RH2/R</v>
          </cell>
          <cell r="F584">
            <v>120.12</v>
          </cell>
        </row>
        <row r="585">
          <cell r="A585" t="str">
            <v>MiscellanousFlush Mtd Emer Stop Sw</v>
          </cell>
          <cell r="B585" t="str">
            <v>Miscellanous</v>
          </cell>
          <cell r="C585" t="str">
            <v>Flush Mtd Emer Stop Sw</v>
          </cell>
          <cell r="D585" t="str">
            <v>Kele</v>
          </cell>
          <cell r="E585" t="str">
            <v>AOW401R + SSG1-67</v>
          </cell>
          <cell r="F585">
            <v>66.680000000000007</v>
          </cell>
        </row>
        <row r="586">
          <cell r="A586" t="str">
            <v>MiscellanousSurface Mtd Emer Stop Sw</v>
          </cell>
          <cell r="B586" t="str">
            <v>Miscellanous</v>
          </cell>
          <cell r="C586" t="str">
            <v>Surface Mtd Emer Stop Sw</v>
          </cell>
          <cell r="D586" t="str">
            <v>Kele</v>
          </cell>
          <cell r="E586" t="str">
            <v>AOW401R + E-1PBG</v>
          </cell>
          <cell r="F586">
            <v>134.1</v>
          </cell>
        </row>
        <row r="587">
          <cell r="A587" t="str">
            <v>MiscellanousFilter Digital Status</v>
          </cell>
          <cell r="B587" t="str">
            <v>Miscellanous</v>
          </cell>
          <cell r="C587" t="str">
            <v>Filter Digital Status</v>
          </cell>
          <cell r="D587" t="str">
            <v>Kele</v>
          </cell>
          <cell r="E587" t="str">
            <v>AFS-145</v>
          </cell>
          <cell r="F587">
            <v>22.62</v>
          </cell>
        </row>
        <row r="588">
          <cell r="A588" t="str">
            <v>MiscellanousFilter Analog Status</v>
          </cell>
          <cell r="B588" t="str">
            <v>Miscellanous</v>
          </cell>
          <cell r="C588" t="str">
            <v>Filter Analog Status</v>
          </cell>
          <cell r="D588" t="str">
            <v>Veris</v>
          </cell>
          <cell r="E588" t="str">
            <v>PX3DXX01</v>
          </cell>
          <cell r="F588">
            <v>117.86</v>
          </cell>
        </row>
        <row r="589">
          <cell r="A589" t="str">
            <v>MiscellanousStatic Pressure Tips - Duct Kit</v>
          </cell>
          <cell r="B589" t="str">
            <v>Miscellanous</v>
          </cell>
          <cell r="C589" t="str">
            <v>Static Pressure Tips - Duct Kit</v>
          </cell>
          <cell r="D589" t="str">
            <v>Kele</v>
          </cell>
          <cell r="E589" t="str">
            <v>A-302K + A-345k</v>
          </cell>
          <cell r="F589">
            <v>15.350000000000001</v>
          </cell>
        </row>
        <row r="590">
          <cell r="A590" t="str">
            <v>MiscellanousStatic Pressure Tips - Outside Air Kit</v>
          </cell>
          <cell r="B590" t="str">
            <v>Miscellanous</v>
          </cell>
          <cell r="C590" t="str">
            <v>Static Pressure Tips - Outside Air Kit</v>
          </cell>
          <cell r="D590" t="str">
            <v>Kele</v>
          </cell>
          <cell r="E590" t="str">
            <v>A-306-K</v>
          </cell>
          <cell r="F590">
            <v>59.39</v>
          </cell>
        </row>
        <row r="591">
          <cell r="A591" t="str">
            <v>MiscellanousStatic Pressure Tips - Room Press Tip - SS</v>
          </cell>
          <cell r="B591" t="str">
            <v>Miscellanous</v>
          </cell>
          <cell r="C591" t="str">
            <v>Static Pressure Tips - Room Press Tip - SS</v>
          </cell>
          <cell r="D591" t="str">
            <v>Kele</v>
          </cell>
          <cell r="E591" t="str">
            <v>RPS</v>
          </cell>
          <cell r="F591">
            <v>14.35</v>
          </cell>
        </row>
        <row r="592">
          <cell r="A592" t="str">
            <v>MiscellanousFlow Sensor - Hot Tap with Transmitter</v>
          </cell>
          <cell r="B592" t="str">
            <v>Miscellanous</v>
          </cell>
          <cell r="C592" t="str">
            <v>Flow Sensor - Hot Tap with Transmitter</v>
          </cell>
          <cell r="D592" t="str">
            <v>Kele</v>
          </cell>
          <cell r="E592" t="str">
            <v>225B + 310-00</v>
          </cell>
          <cell r="F592">
            <v>1299.06</v>
          </cell>
        </row>
        <row r="593">
          <cell r="A593" t="str">
            <v>MiscellanousFlow Sensor - Immersion with Transmitter</v>
          </cell>
          <cell r="B593" t="str">
            <v>Miscellanous</v>
          </cell>
          <cell r="C593" t="str">
            <v>Flow Sensor - Immersion with Transmitter</v>
          </cell>
          <cell r="D593" t="str">
            <v>Kele</v>
          </cell>
          <cell r="E593" t="str">
            <v>220B + 310-00</v>
          </cell>
          <cell r="F593">
            <v>861</v>
          </cell>
        </row>
        <row r="594">
          <cell r="A594" t="str">
            <v xml:space="preserve">MiscellanousFlow Sensor - Onicon Dual Turbine </v>
          </cell>
          <cell r="B594" t="str">
            <v>Miscellanous</v>
          </cell>
          <cell r="C594" t="str">
            <v xml:space="preserve">Flow Sensor - Onicon Dual Turbine </v>
          </cell>
          <cell r="D594" t="str">
            <v>Onicon</v>
          </cell>
          <cell r="E594" t="str">
            <v>F-1210</v>
          </cell>
          <cell r="F594">
            <v>1194</v>
          </cell>
        </row>
        <row r="595">
          <cell r="A595" t="str">
            <v xml:space="preserve">MiscellanousFlow Sensor - Onicon Bi Directional Turbine </v>
          </cell>
          <cell r="B595" t="str">
            <v>Miscellanous</v>
          </cell>
          <cell r="C595" t="str">
            <v xml:space="preserve">Flow Sensor - Onicon Bi Directional Turbine </v>
          </cell>
          <cell r="D595" t="str">
            <v>Onicon</v>
          </cell>
          <cell r="E595" t="str">
            <v>FB-1210</v>
          </cell>
          <cell r="F595">
            <v>1942</v>
          </cell>
        </row>
        <row r="596">
          <cell r="A596" t="str">
            <v xml:space="preserve">MiscellanousFlow Meter - Onicon Electromagnetic </v>
          </cell>
          <cell r="B596" t="str">
            <v>Miscellanous</v>
          </cell>
          <cell r="C596" t="str">
            <v xml:space="preserve">Flow Meter - Onicon Electromagnetic </v>
          </cell>
          <cell r="D596" t="str">
            <v>Onicon</v>
          </cell>
          <cell r="E596" t="str">
            <v>F-3500</v>
          </cell>
          <cell r="F596">
            <v>2043</v>
          </cell>
        </row>
        <row r="597">
          <cell r="A597" t="str">
            <v>MiscellanousFlow Meter - Onicon Electromagnetic Bi Directional</v>
          </cell>
          <cell r="B597" t="str">
            <v>Miscellanous</v>
          </cell>
          <cell r="C597" t="str">
            <v>Flow Meter - Onicon Electromagnetic Bi Directional</v>
          </cell>
          <cell r="D597" t="str">
            <v>Onicon</v>
          </cell>
          <cell r="E597" t="str">
            <v>FB-3500</v>
          </cell>
          <cell r="F597">
            <v>2193</v>
          </cell>
        </row>
        <row r="598">
          <cell r="A598" t="str">
            <v>MiscellanousGuard - Wire Single Thermostat</v>
          </cell>
          <cell r="B598" t="str">
            <v>Miscellanous</v>
          </cell>
          <cell r="C598" t="str">
            <v>Guard - Wire Single Thermostat</v>
          </cell>
          <cell r="D598" t="str">
            <v>Kele</v>
          </cell>
          <cell r="E598" t="str">
            <v>ATK03</v>
          </cell>
          <cell r="F598">
            <v>32.76</v>
          </cell>
        </row>
        <row r="599">
          <cell r="A599" t="str">
            <v>MiscellanousGuard - Cast Al Single Thermostat</v>
          </cell>
          <cell r="B599" t="str">
            <v>Miscellanous</v>
          </cell>
          <cell r="C599" t="str">
            <v>Guard - Cast Al Single Thermostat</v>
          </cell>
          <cell r="D599" t="str">
            <v>Kele</v>
          </cell>
          <cell r="E599" t="str">
            <v>ATK04</v>
          </cell>
          <cell r="F599">
            <v>67.2</v>
          </cell>
        </row>
        <row r="600">
          <cell r="A600" t="str">
            <v>MiscellanousGuard - Kenall Single Thermostat</v>
          </cell>
          <cell r="B600" t="str">
            <v>Miscellanous</v>
          </cell>
          <cell r="C600" t="str">
            <v>Guard - Kenall Single Thermostat</v>
          </cell>
          <cell r="D600" t="str">
            <v>Kele</v>
          </cell>
          <cell r="E600" t="str">
            <v>TG-1</v>
          </cell>
          <cell r="F600">
            <v>68.459999999999994</v>
          </cell>
        </row>
        <row r="601">
          <cell r="A601" t="str">
            <v>MiscellanousGuard - Clear Plastic Medium</v>
          </cell>
          <cell r="B601" t="str">
            <v>Miscellanous</v>
          </cell>
          <cell r="C601" t="str">
            <v>Guard - Clear Plastic Medium</v>
          </cell>
          <cell r="D601" t="str">
            <v>Kele</v>
          </cell>
          <cell r="E601" t="str">
            <v>TG511A1000</v>
          </cell>
          <cell r="F601">
            <v>33.18</v>
          </cell>
        </row>
        <row r="602">
          <cell r="A602" t="str">
            <v>MiscellanousGuard - Clear Plastic Small</v>
          </cell>
          <cell r="B602" t="str">
            <v>Miscellanous</v>
          </cell>
          <cell r="C602" t="str">
            <v>Guard - Clear Plastic Small</v>
          </cell>
          <cell r="D602" t="str">
            <v>Kele</v>
          </cell>
          <cell r="E602" t="str">
            <v>TG510A1001</v>
          </cell>
          <cell r="F602">
            <v>31.5</v>
          </cell>
        </row>
        <row r="603">
          <cell r="A603" t="str">
            <v>MiscellanousGuard - Clear Plastic Large</v>
          </cell>
          <cell r="B603" t="str">
            <v>Miscellanous</v>
          </cell>
          <cell r="C603" t="str">
            <v>Guard - Clear Plastic Large</v>
          </cell>
          <cell r="D603" t="str">
            <v>Kele</v>
          </cell>
          <cell r="E603" t="str">
            <v>TG512A1009</v>
          </cell>
          <cell r="F603">
            <v>36.96</v>
          </cell>
        </row>
        <row r="604">
          <cell r="A604" t="str">
            <v>Miscellanous16 Point</v>
          </cell>
          <cell r="B604" t="str">
            <v>Miscellanous</v>
          </cell>
          <cell r="C604" t="str">
            <v>16 Point</v>
          </cell>
          <cell r="D604" t="str">
            <v>Honeywell</v>
          </cell>
          <cell r="E604" t="str">
            <v>IO-16-H</v>
          </cell>
          <cell r="F604">
            <v>235.46249999999998</v>
          </cell>
        </row>
        <row r="605">
          <cell r="A605" t="str">
            <v xml:space="preserve">Miscellanous34 Point </v>
          </cell>
          <cell r="B605" t="str">
            <v>Miscellanous</v>
          </cell>
          <cell r="C605" t="str">
            <v xml:space="preserve">34 Point </v>
          </cell>
          <cell r="D605" t="str">
            <v>Honeywell</v>
          </cell>
          <cell r="E605" t="str">
            <v>IO-34-H</v>
          </cell>
          <cell r="F605">
            <v>523.23849999999993</v>
          </cell>
        </row>
        <row r="606">
          <cell r="A606" t="str">
            <v>MiscellanousSylk - 12 UI</v>
          </cell>
          <cell r="B606" t="str">
            <v>Miscellanous</v>
          </cell>
          <cell r="C606" t="str">
            <v>Sylk - 12 UI</v>
          </cell>
          <cell r="D606" t="str">
            <v>Honeywell</v>
          </cell>
          <cell r="E606" t="str">
            <v>SIO12000</v>
          </cell>
          <cell r="F606">
            <v>138.991783</v>
          </cell>
        </row>
        <row r="607">
          <cell r="A607" t="str">
            <v>MiscellanousSylk - 6 UI, 4 AO, 2 DO</v>
          </cell>
          <cell r="B607" t="str">
            <v>Miscellanous</v>
          </cell>
          <cell r="C607" t="str">
            <v>Sylk - 6 UI, 4 AO, 2 DO</v>
          </cell>
          <cell r="D607" t="str">
            <v>Honeywell</v>
          </cell>
          <cell r="E607" t="str">
            <v>SIO6042</v>
          </cell>
          <cell r="F607">
            <v>176.77655099999998</v>
          </cell>
        </row>
        <row r="608">
          <cell r="A608" t="str">
            <v>MiscellanousSylk - 4 UI, 2 AO, 2 DO</v>
          </cell>
          <cell r="B608" t="str">
            <v>Miscellanous</v>
          </cell>
          <cell r="C608" t="str">
            <v>Sylk - 4 UI, 2 AO, 2 DO</v>
          </cell>
          <cell r="D608" t="str">
            <v>Honeywell</v>
          </cell>
          <cell r="E608" t="str">
            <v>SIO4022</v>
          </cell>
          <cell r="F608">
            <v>158.67338900000001</v>
          </cell>
        </row>
        <row r="609">
          <cell r="A609" t="str">
            <v>MiscellanousRemote I/O Module</v>
          </cell>
          <cell r="B609" t="str">
            <v>Miscellanous</v>
          </cell>
          <cell r="C609" t="str">
            <v>Remote I/O Module</v>
          </cell>
          <cell r="D609" t="str">
            <v>Honeywell</v>
          </cell>
          <cell r="E609" t="str">
            <v>IO-16-REM-H</v>
          </cell>
          <cell r="F609">
            <v>271.62999999999994</v>
          </cell>
        </row>
        <row r="610">
          <cell r="A610" t="str">
            <v>MiscellanousCIPer 30 - 7 Pt Expansion Module - 2 DO, 2 AO, 3 UI</v>
          </cell>
          <cell r="B610" t="str">
            <v>Miscellanous</v>
          </cell>
          <cell r="C610" t="str">
            <v>CIPer 30 - 7 Pt Expansion Module - 2 DO, 2 AO, 3 UI</v>
          </cell>
          <cell r="D610" t="str">
            <v>Honeywell</v>
          </cell>
          <cell r="E610" t="str">
            <v>WEB-03022H</v>
          </cell>
          <cell r="F610">
            <v>212.60049999999998</v>
          </cell>
        </row>
        <row r="611">
          <cell r="A611" t="str">
            <v>MiscellanousCIPer 30 - 20 Pt Expansion Module - 6 DO, 5 AO, 9 UI</v>
          </cell>
          <cell r="B611" t="str">
            <v>Miscellanous</v>
          </cell>
          <cell r="C611" t="str">
            <v>CIPer 30 - 20 Pt Expansion Module - 6 DO, 5 AO, 9 UI</v>
          </cell>
          <cell r="D611" t="str">
            <v>Honeywell</v>
          </cell>
          <cell r="E611" t="str">
            <v>WEB-09056H</v>
          </cell>
          <cell r="F611">
            <v>273.78049999999996</v>
          </cell>
        </row>
        <row r="612">
          <cell r="A612" t="str">
            <v>MiscellanousCIPer 50 - 255 Panel Bus Expansion License</v>
          </cell>
          <cell r="B612" t="str">
            <v>Miscellanous</v>
          </cell>
          <cell r="C612" t="str">
            <v>CIPer 50 - 255 Panel Bus Expansion License</v>
          </cell>
          <cell r="D612" t="str">
            <v>Honeywell</v>
          </cell>
          <cell r="E612" t="str">
            <v>EAGLEH255PUP</v>
          </cell>
          <cell r="F612">
            <v>176.82399999999998</v>
          </cell>
        </row>
        <row r="613">
          <cell r="A613" t="str">
            <v>MiscellanousCIPer 50 - 1 Device &amp; 50 Exp License for Added MSTP Contrs</v>
          </cell>
          <cell r="B613" t="str">
            <v>Miscellanous</v>
          </cell>
          <cell r="C613" t="str">
            <v>CIPer 50 - 1 Device &amp; 50 Exp License for Added MSTP Contrs</v>
          </cell>
          <cell r="D613" t="str">
            <v>Honeywell</v>
          </cell>
          <cell r="E613" t="str">
            <v>PIN-DEV-UP-1</v>
          </cell>
          <cell r="F613">
            <v>148.20050000000001</v>
          </cell>
        </row>
        <row r="614">
          <cell r="A614" t="str">
            <v>MiscellanousCIPer 50 - 2 Device &amp; 100 Exp License for Added MSTP Contrs</v>
          </cell>
          <cell r="B614" t="str">
            <v>Miscellanous</v>
          </cell>
          <cell r="C614" t="str">
            <v>CIPer 50 - 2 Device &amp; 100 Exp License for Added MSTP Contrs</v>
          </cell>
          <cell r="D614" t="str">
            <v>Honeywell</v>
          </cell>
          <cell r="E614" t="str">
            <v>PIN-DEV-UP-2</v>
          </cell>
          <cell r="F614">
            <v>247.779</v>
          </cell>
        </row>
        <row r="615">
          <cell r="A615" t="str">
            <v>MiscellanousCIPer 50 - 10 Device &amp; 500 Exp License for Added MSTP Contrs</v>
          </cell>
          <cell r="B615" t="str">
            <v>Miscellanous</v>
          </cell>
          <cell r="C615" t="str">
            <v>CIPer 50 - 10 Device &amp; 500 Exp License for Added MSTP Contrs</v>
          </cell>
          <cell r="D615" t="str">
            <v>Honeywell</v>
          </cell>
          <cell r="E615" t="str">
            <v>PIN-DEV-UP-10</v>
          </cell>
          <cell r="F615">
            <v>1029.8939999999998</v>
          </cell>
        </row>
        <row r="616">
          <cell r="A616" t="str">
            <v>MiscellanousCIPer 50 - 25 Device &amp; 1250 Exp License for Added MSTP Contrs</v>
          </cell>
          <cell r="B616" t="str">
            <v>Miscellanous</v>
          </cell>
          <cell r="C616" t="str">
            <v>CIPer 50 - 25 Device &amp; 1250 Exp License for Added MSTP Contrs</v>
          </cell>
          <cell r="D616" t="str">
            <v>Honeywell</v>
          </cell>
          <cell r="E616" t="str">
            <v>PIN-DEV-UP-25</v>
          </cell>
          <cell r="F616">
            <v>1307.251</v>
          </cell>
        </row>
        <row r="617">
          <cell r="A617" t="str">
            <v>MiscellanousCIPer 50 - 50 Device &amp; 2500 Exp License for Added MSTP Contrs</v>
          </cell>
          <cell r="B617" t="str">
            <v>Miscellanous</v>
          </cell>
          <cell r="C617" t="str">
            <v>CIPer 50 - 50 Device &amp; 2500 Exp License for Added MSTP Contrs</v>
          </cell>
          <cell r="D617" t="str">
            <v>Honeywell</v>
          </cell>
          <cell r="E617" t="str">
            <v>PIN-DEV-UP-50</v>
          </cell>
          <cell r="F617">
            <v>2078.9124999999999</v>
          </cell>
        </row>
        <row r="618">
          <cell r="A618" t="str">
            <v>MiscellanousCiper 50 - Panel Bus 8 AI Module</v>
          </cell>
          <cell r="B618" t="str">
            <v>Miscellanous</v>
          </cell>
          <cell r="C618" t="str">
            <v>Ciper 50 - Panel Bus 8 AI Module</v>
          </cell>
          <cell r="D618" t="str">
            <v>Honeywell</v>
          </cell>
          <cell r="E618" t="str">
            <v>XF821A + XSU821-22</v>
          </cell>
          <cell r="F618">
            <v>0</v>
          </cell>
        </row>
        <row r="619">
          <cell r="A619" t="str">
            <v>MiscellanousCiper 50 - Panel Bus 8 AO Module</v>
          </cell>
          <cell r="B619" t="str">
            <v>Miscellanous</v>
          </cell>
          <cell r="C619" t="str">
            <v>Ciper 50 - Panel Bus 8 AO Module</v>
          </cell>
          <cell r="D619" t="str">
            <v>Honeywell</v>
          </cell>
          <cell r="E619" t="str">
            <v>XFR822A + XSU821-22</v>
          </cell>
          <cell r="F619">
            <v>0</v>
          </cell>
        </row>
        <row r="620">
          <cell r="A620" t="str">
            <v>MiscellanousCiper 50 - Panel Bus 12 BI Module</v>
          </cell>
          <cell r="B620" t="str">
            <v>Miscellanous</v>
          </cell>
          <cell r="C620" t="str">
            <v>Ciper 50 - Panel Bus 12 BI Module</v>
          </cell>
          <cell r="D620" t="str">
            <v>Honeywell</v>
          </cell>
          <cell r="E620" t="str">
            <v>XFR823A + XSU823</v>
          </cell>
          <cell r="F620">
            <v>0</v>
          </cell>
        </row>
        <row r="621">
          <cell r="A621" t="str">
            <v>MiscellanousCiper 50 - Panel Bus 6 BO Module</v>
          </cell>
          <cell r="B621" t="str">
            <v>Miscellanous</v>
          </cell>
          <cell r="C621" t="str">
            <v>Ciper 50 - Panel Bus 6 BO Module</v>
          </cell>
          <cell r="D621" t="str">
            <v>Honeywell</v>
          </cell>
          <cell r="E621" t="str">
            <v>XFR824A + XSU824-25</v>
          </cell>
          <cell r="F621">
            <v>0</v>
          </cell>
        </row>
        <row r="622">
          <cell r="A622" t="str">
            <v>MiscellanousCiper 50 - Panel Bus 3 Floating BO Module</v>
          </cell>
          <cell r="B622" t="str">
            <v>Miscellanous</v>
          </cell>
          <cell r="C622" t="str">
            <v>Ciper 50 - Panel Bus 3 Floating BO Module</v>
          </cell>
          <cell r="D622" t="str">
            <v>Honeywell</v>
          </cell>
          <cell r="E622" t="str">
            <v>XFR825A + XSU824-25</v>
          </cell>
          <cell r="F622">
            <v>0</v>
          </cell>
        </row>
        <row r="623">
          <cell r="A623" t="str">
            <v>MiscellanousCiper 50 - Panel Bus Mixed I/O - 8 AI, 8 AO, 12 BI, 6 BO</v>
          </cell>
          <cell r="B623" t="str">
            <v>Miscellanous</v>
          </cell>
          <cell r="C623" t="str">
            <v>Ciper 50 - Panel Bus Mixed I/O - 8 AI, 8 AO, 12 BI, 6 BO</v>
          </cell>
          <cell r="D623" t="str">
            <v>Honeywell</v>
          </cell>
          <cell r="E623" t="str">
            <v>XFU830A</v>
          </cell>
          <cell r="F623">
            <v>0</v>
          </cell>
        </row>
        <row r="624">
          <cell r="A624" t="str">
            <v>MiscellanousJCI, 2UI, 2RO, 2UO</v>
          </cell>
          <cell r="B624" t="str">
            <v>Miscellanous</v>
          </cell>
          <cell r="C624" t="str">
            <v>JCI, 2UI, 2RO, 2UO</v>
          </cell>
          <cell r="D624" t="str">
            <v>JCI</v>
          </cell>
          <cell r="E624" t="str">
            <v>FX-PCX2711-0</v>
          </cell>
          <cell r="F624">
            <v>269.4384</v>
          </cell>
        </row>
        <row r="625">
          <cell r="A625" t="str">
            <v>MiscellanousJCI, 8UI, 2AO</v>
          </cell>
          <cell r="B625" t="str">
            <v>Miscellanous</v>
          </cell>
          <cell r="C625" t="str">
            <v>JCI, 8UI, 2AO</v>
          </cell>
          <cell r="D625" t="str">
            <v>JCI</v>
          </cell>
          <cell r="E625" t="str">
            <v>FX-PCX2721-0</v>
          </cell>
          <cell r="F625">
            <v>201.45240000000001</v>
          </cell>
        </row>
        <row r="626">
          <cell r="A626" t="str">
            <v>MiscellanousJCI, 4UI, 4RO, 4UO</v>
          </cell>
          <cell r="B626" t="str">
            <v>Miscellanous</v>
          </cell>
          <cell r="C626" t="str">
            <v>JCI, 4UI, 4RO, 4UO</v>
          </cell>
          <cell r="D626" t="str">
            <v>JCI</v>
          </cell>
          <cell r="E626" t="str">
            <v>FX-PCX3711-0</v>
          </cell>
          <cell r="F626">
            <v>350.17920000000004</v>
          </cell>
        </row>
        <row r="627">
          <cell r="A627" t="str">
            <v>MiscellanousJCI, 16BI</v>
          </cell>
          <cell r="B627" t="str">
            <v>Miscellanous</v>
          </cell>
          <cell r="C627" t="str">
            <v>JCI, 16BI</v>
          </cell>
          <cell r="D627" t="str">
            <v>JCI</v>
          </cell>
          <cell r="E627" t="str">
            <v>FX-PCX3721-0</v>
          </cell>
          <cell r="F627">
            <v>321.14880000000005</v>
          </cell>
        </row>
        <row r="628">
          <cell r="A628" t="str">
            <v>MiscellanousJCI, 8BI, 8BO</v>
          </cell>
          <cell r="B628" t="str">
            <v>Miscellanous</v>
          </cell>
          <cell r="C628" t="str">
            <v>JCI, 8BI, 8BO</v>
          </cell>
          <cell r="D628" t="str">
            <v>JCI</v>
          </cell>
          <cell r="E628" t="str">
            <v>FX-PCX3731-0</v>
          </cell>
          <cell r="F628">
            <v>353.80800000000005</v>
          </cell>
        </row>
        <row r="629">
          <cell r="A629" t="str">
            <v>MiscellanousJCI, 6UI, 2BI, 4CO, 3BO</v>
          </cell>
          <cell r="B629" t="str">
            <v>Miscellanous</v>
          </cell>
          <cell r="C629" t="str">
            <v>JCI, 6UI, 2BI, 4CO, 3BO</v>
          </cell>
          <cell r="D629" t="str">
            <v>JCI</v>
          </cell>
          <cell r="E629" t="str">
            <v>FX-PCX4711-0</v>
          </cell>
          <cell r="F629">
            <v>252.126</v>
          </cell>
        </row>
        <row r="630">
          <cell r="A630" t="str">
            <v>MiscellanousJace - AX Extended Memory</v>
          </cell>
          <cell r="B630" t="str">
            <v>Miscellanous</v>
          </cell>
          <cell r="C630" t="str">
            <v>Jace - AX Extended Memory</v>
          </cell>
          <cell r="D630" t="str">
            <v>Honeywell</v>
          </cell>
          <cell r="E630" t="str">
            <v>NPM-256MB</v>
          </cell>
          <cell r="F630">
            <v>772.8</v>
          </cell>
        </row>
        <row r="631">
          <cell r="A631" t="str">
            <v>MiscellanousJace - 300 AX Panel</v>
          </cell>
          <cell r="B631" t="str">
            <v>Miscellanous</v>
          </cell>
          <cell r="C631" t="str">
            <v>Jace - 300 AX Panel</v>
          </cell>
          <cell r="D631" t="str">
            <v>Honeywell</v>
          </cell>
          <cell r="E631" t="str">
            <v>WEB-300-O</v>
          </cell>
          <cell r="F631">
            <v>0</v>
          </cell>
        </row>
        <row r="632">
          <cell r="A632" t="str">
            <v>MiscellanousJace - 600 AX Panel</v>
          </cell>
          <cell r="B632" t="str">
            <v>Miscellanous</v>
          </cell>
          <cell r="C632" t="str">
            <v>Jace - 600 AX Panel</v>
          </cell>
          <cell r="D632" t="str">
            <v>Honeywell</v>
          </cell>
          <cell r="E632" t="str">
            <v>WEB-600-O</v>
          </cell>
          <cell r="F632">
            <v>0</v>
          </cell>
        </row>
        <row r="633">
          <cell r="A633" t="str">
            <v>MiscellanousJace - 700 AX Panel</v>
          </cell>
          <cell r="B633" t="str">
            <v>Miscellanous</v>
          </cell>
          <cell r="C633" t="str">
            <v>Jace - 700 AX Panel</v>
          </cell>
          <cell r="D633" t="str">
            <v>Honeywell</v>
          </cell>
          <cell r="E633" t="str">
            <v>WEB-700-O</v>
          </cell>
          <cell r="F633">
            <v>0</v>
          </cell>
        </row>
        <row r="634">
          <cell r="A634" t="str">
            <v>MiscellanousJace - Wall Adapter (Plug)</v>
          </cell>
          <cell r="B634" t="str">
            <v>Miscellanous</v>
          </cell>
          <cell r="C634" t="str">
            <v>Jace - Wall Adapter (Plug)</v>
          </cell>
          <cell r="D634" t="str">
            <v>Honeywell</v>
          </cell>
          <cell r="E634" t="str">
            <v>NPB-WPM-US</v>
          </cell>
          <cell r="F634">
            <v>36.224999999999994</v>
          </cell>
        </row>
        <row r="635">
          <cell r="A635" t="str">
            <v>MiscellanousJace - LON Repeater</v>
          </cell>
          <cell r="B635" t="str">
            <v>Miscellanous</v>
          </cell>
          <cell r="C635" t="str">
            <v>Jace - LON Repeater</v>
          </cell>
          <cell r="D635" t="str">
            <v>Honeywell</v>
          </cell>
          <cell r="E635" t="str">
            <v>Q7740A1008</v>
          </cell>
          <cell r="F635">
            <v>517.7645</v>
          </cell>
        </row>
        <row r="636">
          <cell r="A636" t="str">
            <v>MiscellanousWEB 8000 Panel</v>
          </cell>
          <cell r="B636" t="str">
            <v>Miscellanous</v>
          </cell>
          <cell r="C636" t="str">
            <v>WEB 8000 Panel</v>
          </cell>
          <cell r="D636" t="str">
            <v>Honeywell</v>
          </cell>
          <cell r="E636" t="str">
            <v>WEB-8000</v>
          </cell>
          <cell r="F636">
            <v>0</v>
          </cell>
        </row>
        <row r="637">
          <cell r="A637" t="str">
            <v>MiscellanousWEB 8005 Panel</v>
          </cell>
          <cell r="B637" t="str">
            <v>Miscellanous</v>
          </cell>
          <cell r="C637" t="str">
            <v>WEB 8005 Panel</v>
          </cell>
          <cell r="D637" t="str">
            <v>Honeywell</v>
          </cell>
          <cell r="E637" t="str">
            <v>WEB-8005</v>
          </cell>
          <cell r="F637">
            <v>1014.3344999999999</v>
          </cell>
        </row>
        <row r="638">
          <cell r="A638" t="str">
            <v>MiscellanousWEB 8010 Panel</v>
          </cell>
          <cell r="B638" t="str">
            <v>Miscellanous</v>
          </cell>
          <cell r="C638" t="str">
            <v>WEB 8010 Panel</v>
          </cell>
          <cell r="D638" t="str">
            <v>Honeywell</v>
          </cell>
          <cell r="E638" t="str">
            <v>WEB-8010</v>
          </cell>
          <cell r="F638">
            <v>1249.7394999999999</v>
          </cell>
        </row>
        <row r="639">
          <cell r="A639" t="str">
            <v>MiscellanousWEB 8025 Panel</v>
          </cell>
          <cell r="B639" t="str">
            <v>Miscellanous</v>
          </cell>
          <cell r="C639" t="str">
            <v>WEB 8025 Panel</v>
          </cell>
          <cell r="D639" t="str">
            <v>Honeywell</v>
          </cell>
          <cell r="E639" t="str">
            <v>WEB-8025</v>
          </cell>
          <cell r="F639">
            <v>1479.1989999999998</v>
          </cell>
        </row>
        <row r="640">
          <cell r="A640" t="str">
            <v>MiscellanousWEB 8100 Panel</v>
          </cell>
          <cell r="B640" t="str">
            <v>Miscellanous</v>
          </cell>
          <cell r="C640" t="str">
            <v>WEB 8100 Panel</v>
          </cell>
          <cell r="D640" t="str">
            <v>Honeywell</v>
          </cell>
          <cell r="E640" t="str">
            <v>WEB-8100</v>
          </cell>
          <cell r="F640">
            <v>3012.7009999999996</v>
          </cell>
        </row>
        <row r="641">
          <cell r="A641" t="str">
            <v>MiscellanousWEB 8200 Panel</v>
          </cell>
          <cell r="B641" t="str">
            <v>Miscellanous</v>
          </cell>
          <cell r="C641" t="str">
            <v>WEB 8200 Panel</v>
          </cell>
          <cell r="D641" t="str">
            <v>Honeywell</v>
          </cell>
          <cell r="E641" t="str">
            <v>WEB-8200</v>
          </cell>
          <cell r="F641">
            <v>4168.0714999999991</v>
          </cell>
        </row>
        <row r="642">
          <cell r="A642" t="str">
            <v>MiscellanousWEB 8000 Panel Wall Adater (Plug)</v>
          </cell>
          <cell r="B642" t="str">
            <v>Miscellanous</v>
          </cell>
          <cell r="C642" t="str">
            <v>WEB 8000 Panel Wall Adater (Plug)</v>
          </cell>
          <cell r="D642" t="str">
            <v>Honeywell</v>
          </cell>
          <cell r="E642" t="str">
            <v>WPM-8000</v>
          </cell>
          <cell r="F642">
            <v>42.262499999999996</v>
          </cell>
        </row>
        <row r="643">
          <cell r="A643" t="str">
            <v>MiscellanousWEB8000 - Single Port LON Module</v>
          </cell>
          <cell r="B643" t="str">
            <v>Miscellanous</v>
          </cell>
          <cell r="C643" t="str">
            <v>WEB8000 - Single Port LON Module</v>
          </cell>
          <cell r="D643" t="str">
            <v>Honeywell</v>
          </cell>
          <cell r="E643" t="str">
            <v>NPB-8000-LON</v>
          </cell>
          <cell r="F643">
            <v>197.22499999999999</v>
          </cell>
        </row>
        <row r="644">
          <cell r="A644" t="str">
            <v>MiscellanousWEB8000 - Dual Port RS-485 Module</v>
          </cell>
          <cell r="B644" t="str">
            <v>Miscellanous</v>
          </cell>
          <cell r="C644" t="str">
            <v>WEB8000 - Dual Port RS-485 Module</v>
          </cell>
          <cell r="D644" t="str">
            <v>Honeywell</v>
          </cell>
          <cell r="E644" t="str">
            <v>NPB-8000-2X-485</v>
          </cell>
          <cell r="F644">
            <v>197.22499999999999</v>
          </cell>
        </row>
        <row r="645">
          <cell r="A645" t="str">
            <v>MiscellanousWEB8000 - Single Port RS-232 Module</v>
          </cell>
          <cell r="B645" t="str">
            <v>Miscellanous</v>
          </cell>
          <cell r="C645" t="str">
            <v>WEB8000 - Single Port RS-232 Module</v>
          </cell>
          <cell r="D645" t="str">
            <v>Honeywell</v>
          </cell>
          <cell r="E645" t="str">
            <v>NPB-8000-232</v>
          </cell>
          <cell r="F645">
            <v>181.125</v>
          </cell>
        </row>
        <row r="646">
          <cell r="A646" t="str">
            <v>MiscellanousWEB8000 - 16 Point Module, 8UI, 4DO, 4AO</v>
          </cell>
          <cell r="B646" t="str">
            <v>Miscellanous</v>
          </cell>
          <cell r="C646" t="str">
            <v>WEB8000 - 16 Point Module, 8UI, 4DO, 4AO</v>
          </cell>
          <cell r="D646" t="str">
            <v>Honeywell</v>
          </cell>
          <cell r="E646" t="str">
            <v>IO-R-16</v>
          </cell>
          <cell r="F646">
            <v>235.46249999999998</v>
          </cell>
        </row>
        <row r="647">
          <cell r="A647" t="str">
            <v>MiscellanousWEB8000 - 34 Point Module, 16UI, 10DO, 8AO</v>
          </cell>
          <cell r="B647" t="str">
            <v>Miscellanous</v>
          </cell>
          <cell r="C647" t="str">
            <v>WEB8000 - 34 Point Module, 16UI, 10DO, 8AO</v>
          </cell>
          <cell r="D647" t="str">
            <v>Honeywell</v>
          </cell>
          <cell r="E647" t="str">
            <v>IO-R-34</v>
          </cell>
          <cell r="F647">
            <v>523.23849999999993</v>
          </cell>
        </row>
        <row r="648">
          <cell r="A648" t="str">
            <v>MiscellanousEnables WEB-800 to run WEBs-AX (3.8U)</v>
          </cell>
          <cell r="B648" t="str">
            <v>Miscellanous</v>
          </cell>
          <cell r="C648" t="str">
            <v>Enables WEB-800 to run WEBs-AX (3.8U)</v>
          </cell>
          <cell r="D648" t="str">
            <v>Honeywell</v>
          </cell>
          <cell r="E648" t="str">
            <v>JACE-8000-AX</v>
          </cell>
          <cell r="F648">
            <v>499.08849999999995</v>
          </cell>
        </row>
        <row r="649">
          <cell r="A649" t="str">
            <v>MiscellanousJCI FX80 BASE - NO LICENSES</v>
          </cell>
          <cell r="B649" t="str">
            <v>Miscellanous</v>
          </cell>
          <cell r="C649" t="str">
            <v>JCI FX80 BASE - NO LICENSES</v>
          </cell>
          <cell r="D649" t="str">
            <v>JCI</v>
          </cell>
          <cell r="E649" t="str">
            <v>FX-SC8BDWIFI-0</v>
          </cell>
          <cell r="F649">
            <v>752.38200000000006</v>
          </cell>
        </row>
        <row r="650">
          <cell r="A650" t="str">
            <v>MiscellanousJCI FX80 5 Device License</v>
          </cell>
          <cell r="B650" t="str">
            <v>Miscellanous</v>
          </cell>
          <cell r="C650" t="str">
            <v>JCI FX80 5 Device License</v>
          </cell>
          <cell r="D650" t="str">
            <v>JCI</v>
          </cell>
          <cell r="E650" t="str">
            <v>FX-SC8CL005-0</v>
          </cell>
          <cell r="F650">
            <v>344.47680000000003</v>
          </cell>
        </row>
        <row r="651">
          <cell r="A651" t="str">
            <v>MiscellanousJCI FX80 10 Device License</v>
          </cell>
          <cell r="B651" t="str">
            <v>Miscellanous</v>
          </cell>
          <cell r="C651" t="str">
            <v>JCI FX80 10 Device License</v>
          </cell>
          <cell r="D651" t="str">
            <v>JCI</v>
          </cell>
          <cell r="E651" t="str">
            <v>FX-SC8CL010-0</v>
          </cell>
          <cell r="F651">
            <v>597.82320000000004</v>
          </cell>
        </row>
        <row r="652">
          <cell r="A652" t="str">
            <v>MiscellanousJCI FX80 25 Device License</v>
          </cell>
          <cell r="B652" t="str">
            <v>Miscellanous</v>
          </cell>
          <cell r="C652" t="str">
            <v>JCI FX80 25 Device License</v>
          </cell>
          <cell r="D652" t="str">
            <v>JCI</v>
          </cell>
          <cell r="E652" t="str">
            <v>FX-SC8CL025-0</v>
          </cell>
          <cell r="F652">
            <v>844.63560000000007</v>
          </cell>
        </row>
        <row r="653">
          <cell r="A653" t="str">
            <v>MiscellanousJCI FX80 100 Device License</v>
          </cell>
          <cell r="B653" t="str">
            <v>Miscellanous</v>
          </cell>
          <cell r="C653" t="str">
            <v>JCI FX80 100 Device License</v>
          </cell>
          <cell r="D653" t="str">
            <v>JCI</v>
          </cell>
          <cell r="E653" t="str">
            <v>FX-SC8CL100-0</v>
          </cell>
          <cell r="F653">
            <v>2495.0916000000002</v>
          </cell>
        </row>
        <row r="654">
          <cell r="A654" t="str">
            <v>MiscellanousJCI FX80 200 Device License</v>
          </cell>
          <cell r="B654" t="str">
            <v>Miscellanous</v>
          </cell>
          <cell r="C654" t="str">
            <v>JCI FX80 200 Device License</v>
          </cell>
          <cell r="D654" t="str">
            <v>JCI</v>
          </cell>
          <cell r="E654" t="str">
            <v>FX-SC8CL200-0</v>
          </cell>
          <cell r="F654">
            <v>3737.7288000000003</v>
          </cell>
        </row>
        <row r="655">
          <cell r="A655" t="str">
            <v>MiscellanousJCI FX80 Wall Power Supply</v>
          </cell>
          <cell r="B655" t="str">
            <v>Miscellanous</v>
          </cell>
          <cell r="C655" t="str">
            <v>JCI FX80 Wall Power Supply</v>
          </cell>
          <cell r="D655" t="str">
            <v>JCI</v>
          </cell>
          <cell r="E655" t="str">
            <v>FX-SC8XPS-0</v>
          </cell>
          <cell r="F655">
            <v>47.401200000000003</v>
          </cell>
        </row>
        <row r="656">
          <cell r="A656" t="str">
            <v>MiscellanousJCI FX80 LON Expansion Module</v>
          </cell>
          <cell r="B656" t="str">
            <v>Miscellanous</v>
          </cell>
          <cell r="C656" t="str">
            <v>JCI FX80 LON Expansion Module</v>
          </cell>
          <cell r="D656" t="str">
            <v>JCI</v>
          </cell>
          <cell r="E656" t="str">
            <v>FX-SC8XLON-0</v>
          </cell>
          <cell r="F656">
            <v>227.61</v>
          </cell>
        </row>
        <row r="657">
          <cell r="A657" t="str">
            <v>MiscellanousJCI FX80 Dual RS485 Expansion Module</v>
          </cell>
          <cell r="B657" t="str">
            <v>Miscellanous</v>
          </cell>
          <cell r="C657" t="str">
            <v>JCI FX80 Dual RS485 Expansion Module</v>
          </cell>
          <cell r="D657" t="str">
            <v>JCI</v>
          </cell>
          <cell r="E657" t="str">
            <v>FX-SC8D485-0</v>
          </cell>
          <cell r="F657">
            <v>227.61</v>
          </cell>
        </row>
        <row r="658">
          <cell r="A658" t="str">
            <v>MiscellanousJCI FX80 Dual RS232 Expansion Module</v>
          </cell>
          <cell r="B658" t="str">
            <v>Miscellanous</v>
          </cell>
          <cell r="C658" t="str">
            <v>JCI FX80 Dual RS232 Expansion Module</v>
          </cell>
          <cell r="D658" t="str">
            <v>JCI</v>
          </cell>
          <cell r="E658" t="str">
            <v>FX-SC8D232-0</v>
          </cell>
          <cell r="F658">
            <v>208.80720000000002</v>
          </cell>
        </row>
        <row r="659">
          <cell r="A659" t="str">
            <v>MiscellanousJCI FX80 Downgrade to run AX Ver 3.8</v>
          </cell>
          <cell r="B659" t="str">
            <v>Miscellanous</v>
          </cell>
          <cell r="C659" t="str">
            <v>JCI FX80 Downgrade to run AX Ver 3.8</v>
          </cell>
          <cell r="D659" t="str">
            <v>JCI</v>
          </cell>
          <cell r="E659" t="str">
            <v>FX-SC8LAX-0</v>
          </cell>
          <cell r="F659">
            <v>514.38239999999996</v>
          </cell>
        </row>
        <row r="660">
          <cell r="A660" t="str">
            <v>MiscellanousWEB300E 1 Year Maintenance</v>
          </cell>
          <cell r="B660" t="str">
            <v>Miscellanous</v>
          </cell>
          <cell r="C660" t="str">
            <v>WEB300E 1 Year Maintenance</v>
          </cell>
          <cell r="D660" t="str">
            <v>Honeywell</v>
          </cell>
          <cell r="E660" t="str">
            <v>SMA-3E-1YR</v>
          </cell>
          <cell r="F660">
            <v>0</v>
          </cell>
        </row>
        <row r="661">
          <cell r="A661" t="str">
            <v>MiscellanousWEB300E 3 Year Maintenance</v>
          </cell>
          <cell r="B661" t="str">
            <v>Miscellanous</v>
          </cell>
          <cell r="C661" t="str">
            <v>WEB300E 3 Year Maintenance</v>
          </cell>
          <cell r="D661" t="str">
            <v>Honeywell</v>
          </cell>
          <cell r="E661" t="str">
            <v>SMA-3E-3YR</v>
          </cell>
          <cell r="F661">
            <v>0</v>
          </cell>
        </row>
        <row r="662">
          <cell r="A662" t="str">
            <v>MiscellanousWEB300E 5 Year Maintenance</v>
          </cell>
          <cell r="B662" t="str">
            <v>Miscellanous</v>
          </cell>
          <cell r="C662" t="str">
            <v>WEB300E 5 Year Maintenance</v>
          </cell>
          <cell r="D662" t="str">
            <v>Honeywell</v>
          </cell>
          <cell r="E662" t="str">
            <v>SMA-3E-5YR</v>
          </cell>
          <cell r="F662">
            <v>0</v>
          </cell>
        </row>
        <row r="663">
          <cell r="A663" t="str">
            <v>MiscellanousWEB600E 1 Year Maintenance</v>
          </cell>
          <cell r="B663" t="str">
            <v>Miscellanous</v>
          </cell>
          <cell r="C663" t="str">
            <v>WEB600E 1 Year Maintenance</v>
          </cell>
          <cell r="D663" t="str">
            <v>Honeywell</v>
          </cell>
          <cell r="E663" t="str">
            <v>SMA-6E-1YR</v>
          </cell>
          <cell r="F663">
            <v>0</v>
          </cell>
        </row>
        <row r="664">
          <cell r="A664" t="str">
            <v>MiscellanousWEB600E 3 Year Maintenance</v>
          </cell>
          <cell r="B664" t="str">
            <v>Miscellanous</v>
          </cell>
          <cell r="C664" t="str">
            <v>WEB600E 3 Year Maintenance</v>
          </cell>
          <cell r="D664" t="str">
            <v>Honeywell</v>
          </cell>
          <cell r="E664" t="str">
            <v>SMA-6E-3YR</v>
          </cell>
          <cell r="F664">
            <v>0</v>
          </cell>
        </row>
        <row r="665">
          <cell r="A665" t="str">
            <v>MiscellanousWEB600E 5 Year Maintenance</v>
          </cell>
          <cell r="B665" t="str">
            <v>Miscellanous</v>
          </cell>
          <cell r="C665" t="str">
            <v>WEB600E 5 Year Maintenance</v>
          </cell>
          <cell r="D665" t="str">
            <v>Honeywell</v>
          </cell>
          <cell r="E665" t="str">
            <v>SMA-6E-5YR</v>
          </cell>
          <cell r="F665">
            <v>0</v>
          </cell>
        </row>
        <row r="666">
          <cell r="A666" t="str">
            <v>MiscellanousWEB700 1 Year Maintenance</v>
          </cell>
          <cell r="B666" t="str">
            <v>Miscellanous</v>
          </cell>
          <cell r="C666" t="str">
            <v>WEB700 1 Year Maintenance</v>
          </cell>
          <cell r="D666" t="str">
            <v>Honeywell</v>
          </cell>
          <cell r="E666" t="str">
            <v>SMA-7-1YR</v>
          </cell>
          <cell r="F666">
            <v>0</v>
          </cell>
        </row>
        <row r="667">
          <cell r="A667" t="str">
            <v>MiscellanousWEB700 3 Year Maintenance</v>
          </cell>
          <cell r="B667" t="str">
            <v>Miscellanous</v>
          </cell>
          <cell r="C667" t="str">
            <v>WEB700 3 Year Maintenance</v>
          </cell>
          <cell r="D667" t="str">
            <v>Honeywell</v>
          </cell>
          <cell r="E667" t="str">
            <v>SMA-7-3YR</v>
          </cell>
          <cell r="F667">
            <v>0</v>
          </cell>
        </row>
        <row r="668">
          <cell r="A668" t="str">
            <v>MiscellanousWEB700 5 Year Maintenance</v>
          </cell>
          <cell r="B668" t="str">
            <v>Miscellanous</v>
          </cell>
          <cell r="C668" t="str">
            <v>WEB700 5 Year Maintenance</v>
          </cell>
          <cell r="D668" t="str">
            <v>Honeywell</v>
          </cell>
          <cell r="E668" t="str">
            <v>SMA-7-5YR</v>
          </cell>
          <cell r="F668">
            <v>0</v>
          </cell>
        </row>
        <row r="669">
          <cell r="A669" t="str">
            <v>MiscellanousWEB8005 Initial 18 Month Maintenance</v>
          </cell>
          <cell r="B669" t="str">
            <v>Miscellanous</v>
          </cell>
          <cell r="C669" t="str">
            <v>WEB8005 Initial 18 Month Maintenance</v>
          </cell>
          <cell r="D669" t="str">
            <v>Honeywell</v>
          </cell>
          <cell r="E669" t="str">
            <v>SMA-8005-1YR-INIT</v>
          </cell>
          <cell r="F669">
            <v>50.312499999999993</v>
          </cell>
        </row>
        <row r="670">
          <cell r="A670" t="str">
            <v>MiscellanousWEB8010 Initial 18 Month Maintenance</v>
          </cell>
          <cell r="B670" t="str">
            <v>Miscellanous</v>
          </cell>
          <cell r="C670" t="str">
            <v>WEB8010 Initial 18 Month Maintenance</v>
          </cell>
          <cell r="D670" t="str">
            <v>Honeywell</v>
          </cell>
          <cell r="E670" t="str">
            <v>SMA-8010-1YR-INIT</v>
          </cell>
          <cell r="F670">
            <v>88.55</v>
          </cell>
        </row>
        <row r="671">
          <cell r="A671" t="str">
            <v>MiscellanousWEB8025 Initial 18 Month Maintenance</v>
          </cell>
          <cell r="B671" t="str">
            <v>Miscellanous</v>
          </cell>
          <cell r="C671" t="str">
            <v>WEB8025 Initial 18 Month Maintenance</v>
          </cell>
          <cell r="D671" t="str">
            <v>Honeywell</v>
          </cell>
          <cell r="E671" t="str">
            <v>SMA-8025-1YR-INIT</v>
          </cell>
          <cell r="F671">
            <v>124.77499999999999</v>
          </cell>
        </row>
        <row r="672">
          <cell r="A672" t="str">
            <v>MiscellanousWEB8100 Initial 18 Month Maintenance</v>
          </cell>
          <cell r="B672" t="str">
            <v>Miscellanous</v>
          </cell>
          <cell r="C672" t="str">
            <v>WEB8100 Initial 18 Month Maintenance</v>
          </cell>
          <cell r="D672" t="str">
            <v>Honeywell</v>
          </cell>
          <cell r="E672" t="str">
            <v>SMA-8100-1YR-INIT</v>
          </cell>
          <cell r="F672">
            <v>370.29999999999995</v>
          </cell>
        </row>
        <row r="673">
          <cell r="A673" t="str">
            <v>MiscellanousWEB8200 Initial 18 Month Maintenance</v>
          </cell>
          <cell r="B673" t="str">
            <v>Miscellanous</v>
          </cell>
          <cell r="C673" t="str">
            <v>WEB8200 Initial 18 Month Maintenance</v>
          </cell>
          <cell r="D673" t="str">
            <v>Honeywell</v>
          </cell>
          <cell r="E673" t="str">
            <v>SMA-8200-1YR-INIT</v>
          </cell>
          <cell r="F673">
            <v>555.44999999999993</v>
          </cell>
        </row>
        <row r="674">
          <cell r="A674" t="str">
            <v>MiscellanousWEB8005 Additional 1 Year Maintenance</v>
          </cell>
          <cell r="B674" t="str">
            <v>Miscellanous</v>
          </cell>
          <cell r="C674" t="str">
            <v>WEB8005 Additional 1 Year Maintenance</v>
          </cell>
          <cell r="D674" t="str">
            <v>Honeywell</v>
          </cell>
          <cell r="E674" t="str">
            <v xml:space="preserve">SMA-8005-1YR </v>
          </cell>
          <cell r="F674">
            <v>50.312499999999993</v>
          </cell>
        </row>
        <row r="675">
          <cell r="A675" t="str">
            <v>MiscellanousWEB8005 Additional 3 Year Maintenance</v>
          </cell>
          <cell r="B675" t="str">
            <v>Miscellanous</v>
          </cell>
          <cell r="C675" t="str">
            <v>WEB8005 Additional 3 Year Maintenance</v>
          </cell>
          <cell r="D675" t="str">
            <v>Honeywell</v>
          </cell>
          <cell r="E675" t="str">
            <v>SMA-8005-3YR</v>
          </cell>
          <cell r="F675">
            <v>124.77499999999999</v>
          </cell>
        </row>
        <row r="676">
          <cell r="A676" t="str">
            <v>MiscellanousWEB8005 Additional 5 Year Maintenance</v>
          </cell>
          <cell r="B676" t="str">
            <v>Miscellanous</v>
          </cell>
          <cell r="C676" t="str">
            <v>WEB8005 Additional 5 Year Maintenance</v>
          </cell>
          <cell r="D676" t="str">
            <v>Honeywell</v>
          </cell>
          <cell r="E676" t="str">
            <v>SMA-8005-5YR</v>
          </cell>
          <cell r="F676">
            <v>161</v>
          </cell>
        </row>
        <row r="677">
          <cell r="A677" t="str">
            <v>MiscellanousWEB8010 Additional 1 Year Maintenance</v>
          </cell>
          <cell r="B677" t="str">
            <v>Miscellanous</v>
          </cell>
          <cell r="C677" t="str">
            <v>WEB8010 Additional 1 Year Maintenance</v>
          </cell>
          <cell r="D677" t="str">
            <v>Honeywell</v>
          </cell>
          <cell r="E677" t="str">
            <v xml:space="preserve">SMA-8010-1YR </v>
          </cell>
          <cell r="F677">
            <v>88.55</v>
          </cell>
        </row>
        <row r="678">
          <cell r="A678" t="str">
            <v>MiscellanousWEB8010 Additional 3 Year Maintenance</v>
          </cell>
          <cell r="B678" t="str">
            <v>Miscellanous</v>
          </cell>
          <cell r="C678" t="str">
            <v>WEB8010 Additional 3 Year Maintenance</v>
          </cell>
          <cell r="D678" t="str">
            <v>Honeywell</v>
          </cell>
          <cell r="E678" t="str">
            <v>SMA-8010-3YR</v>
          </cell>
          <cell r="F678">
            <v>217.35</v>
          </cell>
        </row>
        <row r="679">
          <cell r="A679" t="str">
            <v>MiscellanousWEB8010 Additional 5 Year Maintenance</v>
          </cell>
          <cell r="B679" t="str">
            <v>Miscellanous</v>
          </cell>
          <cell r="C679" t="str">
            <v>WEB8010 Additional 5 Year Maintenance</v>
          </cell>
          <cell r="D679" t="str">
            <v>Honeywell</v>
          </cell>
          <cell r="E679" t="str">
            <v>SMA-8010-5YR</v>
          </cell>
          <cell r="F679">
            <v>277.72499999999997</v>
          </cell>
        </row>
        <row r="680">
          <cell r="A680" t="str">
            <v>MiscellanousWEB8025 Additional 1 Year Maintenance</v>
          </cell>
          <cell r="B680" t="str">
            <v>Miscellanous</v>
          </cell>
          <cell r="C680" t="str">
            <v>WEB8025 Additional 1 Year Maintenance</v>
          </cell>
          <cell r="D680" t="str">
            <v>Honeywell</v>
          </cell>
          <cell r="E680" t="str">
            <v xml:space="preserve">SMA-8025-1YR </v>
          </cell>
          <cell r="F680">
            <v>124.77499999999999</v>
          </cell>
        </row>
        <row r="681">
          <cell r="A681" t="str">
            <v>MiscellanousWEB8025 Additional 3 Year Maintenance</v>
          </cell>
          <cell r="B681" t="str">
            <v>Miscellanous</v>
          </cell>
          <cell r="C681" t="str">
            <v>WEB8025 Additional 3 Year Maintenance</v>
          </cell>
          <cell r="D681" t="str">
            <v>Honeywell</v>
          </cell>
          <cell r="E681" t="str">
            <v>SMA-8025-3YR</v>
          </cell>
          <cell r="F681">
            <v>305.89999999999998</v>
          </cell>
        </row>
        <row r="682">
          <cell r="A682" t="str">
            <v>MiscellanousWEB8025 Additional 5 Year Maintenance</v>
          </cell>
          <cell r="B682" t="str">
            <v>Miscellanous</v>
          </cell>
          <cell r="C682" t="str">
            <v>WEB8025 Additional 5 Year Maintenance</v>
          </cell>
          <cell r="D682" t="str">
            <v>Honeywell</v>
          </cell>
          <cell r="E682" t="str">
            <v>SMA-8025-5YR</v>
          </cell>
          <cell r="F682">
            <v>392.43749999999994</v>
          </cell>
        </row>
        <row r="683">
          <cell r="A683" t="str">
            <v>MiscellanousWEB8100 Additional 1 Year Maintenance</v>
          </cell>
          <cell r="B683" t="str">
            <v>Miscellanous</v>
          </cell>
          <cell r="C683" t="str">
            <v>WEB8100 Additional 1 Year Maintenance</v>
          </cell>
          <cell r="D683" t="str">
            <v>Honeywell</v>
          </cell>
          <cell r="E683" t="str">
            <v xml:space="preserve">SMA-8100-1YR </v>
          </cell>
          <cell r="F683">
            <v>370.29999999999995</v>
          </cell>
        </row>
        <row r="684">
          <cell r="A684" t="str">
            <v>MiscellanousWEB8100 Additional 3 Year Maintenance</v>
          </cell>
          <cell r="B684" t="str">
            <v>Miscellanous</v>
          </cell>
          <cell r="C684" t="str">
            <v>WEB8100 Additional 3 Year Maintenance</v>
          </cell>
          <cell r="D684" t="str">
            <v>Honeywell</v>
          </cell>
          <cell r="E684" t="str">
            <v>SMA-8100-3YR</v>
          </cell>
          <cell r="F684">
            <v>903.58949999999993</v>
          </cell>
        </row>
        <row r="685">
          <cell r="A685" t="str">
            <v>MiscellanousWEB8100 Additional 5 Year Maintenance</v>
          </cell>
          <cell r="B685" t="str">
            <v>Miscellanous</v>
          </cell>
          <cell r="C685" t="str">
            <v>WEB8100 Additional 5 Year Maintenance</v>
          </cell>
          <cell r="D685" t="str">
            <v>Honeywell</v>
          </cell>
          <cell r="E685" t="str">
            <v>SMA-8100-5YR</v>
          </cell>
          <cell r="F685">
            <v>1159.2344999999998</v>
          </cell>
        </row>
        <row r="686">
          <cell r="A686" t="str">
            <v>MiscellanousWEB8200 Additional 1 Year Maintenance</v>
          </cell>
          <cell r="B686" t="str">
            <v>Miscellanous</v>
          </cell>
          <cell r="C686" t="str">
            <v>WEB8200 Additional 1 Year Maintenance</v>
          </cell>
          <cell r="D686" t="str">
            <v>Honeywell</v>
          </cell>
          <cell r="E686" t="str">
            <v xml:space="preserve">SMA-8200-1YR </v>
          </cell>
          <cell r="F686">
            <v>555.44999999999993</v>
          </cell>
        </row>
        <row r="687">
          <cell r="A687" t="str">
            <v>MiscellanousWEB8200 Additional 3 Year Maintenance</v>
          </cell>
          <cell r="B687" t="str">
            <v>Miscellanous</v>
          </cell>
          <cell r="C687" t="str">
            <v>WEB8200 Additional 3 Year Maintenance</v>
          </cell>
          <cell r="D687" t="str">
            <v>Honeywell</v>
          </cell>
          <cell r="E687" t="str">
            <v>SMA-8200-3YR</v>
          </cell>
          <cell r="F687">
            <v>1354.4124999999999</v>
          </cell>
        </row>
        <row r="688">
          <cell r="A688" t="str">
            <v>MiscellanousWEB8200 Additional 5 Year Maintenance</v>
          </cell>
          <cell r="B688" t="str">
            <v>Miscellanous</v>
          </cell>
          <cell r="C688" t="str">
            <v>WEB8200 Additional 5 Year Maintenance</v>
          </cell>
          <cell r="D688" t="str">
            <v>Honeywell</v>
          </cell>
          <cell r="E688" t="str">
            <v>SMA-8200-5YR</v>
          </cell>
          <cell r="F688">
            <v>1736.7989999999998</v>
          </cell>
        </row>
        <row r="689">
          <cell r="A689" t="str">
            <v>MiscellanousJCI FX80 Initial 18 Month Maintenance for up to 5 Devices</v>
          </cell>
          <cell r="B689" t="str">
            <v>Miscellanous</v>
          </cell>
          <cell r="C689" t="str">
            <v>JCI FX80 Initial 18 Month Maintenance for up to 5 Devices</v>
          </cell>
          <cell r="D689" t="str">
            <v>JCI</v>
          </cell>
          <cell r="E689" t="str">
            <v>FX-SC8D005M1-0</v>
          </cell>
          <cell r="F689">
            <v>56.602800000000002</v>
          </cell>
        </row>
        <row r="690">
          <cell r="A690" t="str">
            <v>MiscellanousJCI FX80 Initial 18 Month Maintenance for 10 - 25 Devices</v>
          </cell>
          <cell r="B690" t="str">
            <v>Miscellanous</v>
          </cell>
          <cell r="C690" t="str">
            <v>JCI FX80 Initial 18 Month Maintenance for 10 - 25 Devices</v>
          </cell>
          <cell r="D690" t="str">
            <v>JCI</v>
          </cell>
          <cell r="E690" t="str">
            <v>FX-SC8D010M1-0</v>
          </cell>
          <cell r="F690">
            <v>104.2848</v>
          </cell>
        </row>
        <row r="691">
          <cell r="A691" t="str">
            <v>MiscellanousJCI FX80 Initial 18 Month Maintenance for 25 - 99 Devices</v>
          </cell>
          <cell r="B691" t="str">
            <v>Miscellanous</v>
          </cell>
          <cell r="C691" t="str">
            <v>JCI FX80 Initial 18 Month Maintenance for 25 - 99 Devices</v>
          </cell>
          <cell r="D691" t="str">
            <v>JCI</v>
          </cell>
          <cell r="E691" t="str">
            <v>FX-SC8D025M1-0</v>
          </cell>
          <cell r="F691">
            <v>141.31800000000001</v>
          </cell>
        </row>
        <row r="692">
          <cell r="A692" t="str">
            <v>MiscellanousJCI FX80 Initial 18 Month Maintenance for 100-199 Devices</v>
          </cell>
          <cell r="B692" t="str">
            <v>Miscellanous</v>
          </cell>
          <cell r="C692" t="str">
            <v>JCI FX80 Initial 18 Month Maintenance for 100-199 Devices</v>
          </cell>
          <cell r="D692" t="str">
            <v>JCI</v>
          </cell>
          <cell r="E692" t="str">
            <v>FX-SC8D100M1-0</v>
          </cell>
          <cell r="F692">
            <v>420.55200000000002</v>
          </cell>
        </row>
        <row r="693">
          <cell r="A693" t="str">
            <v>MiscellanousJCI FX80 Initial 18 Month Maintenance for 200 Up Devices</v>
          </cell>
          <cell r="B693" t="str">
            <v>Miscellanous</v>
          </cell>
          <cell r="C693" t="str">
            <v>JCI FX80 Initial 18 Month Maintenance for 200 Up Devices</v>
          </cell>
          <cell r="D693" t="str">
            <v>JCI</v>
          </cell>
          <cell r="E693" t="str">
            <v>FX-SC8D200M1-0</v>
          </cell>
          <cell r="F693">
            <v>665.72280000000001</v>
          </cell>
        </row>
        <row r="694">
          <cell r="A694" t="str">
            <v>MiscellanousJCI FX80 Initial 3 Year Maintenance for up to 5 Devices</v>
          </cell>
          <cell r="B694" t="str">
            <v>Miscellanous</v>
          </cell>
          <cell r="C694" t="str">
            <v>JCI FX80 Initial 3 Year Maintenance for up to 5 Devices</v>
          </cell>
          <cell r="D694" t="str">
            <v>JCI</v>
          </cell>
          <cell r="E694" t="str">
            <v>FX-SC8D005M3-0</v>
          </cell>
          <cell r="F694">
            <v>140.03280000000001</v>
          </cell>
        </row>
        <row r="695">
          <cell r="A695" t="str">
            <v>MiscellanousJCI FX80 Initial 3 Year Maintenance for 10 - 25 Devices</v>
          </cell>
          <cell r="B695" t="str">
            <v>Miscellanous</v>
          </cell>
          <cell r="C695" t="str">
            <v>JCI FX80 Initial 3 Year Maintenance for 10 - 25 Devices</v>
          </cell>
          <cell r="D695" t="str">
            <v>JCI</v>
          </cell>
          <cell r="E695" t="str">
            <v>FX-SC8D010M3-0</v>
          </cell>
          <cell r="F695">
            <v>243.90720000000002</v>
          </cell>
        </row>
        <row r="696">
          <cell r="A696" t="str">
            <v>MiscellanousJCI FX80 Initial 3 Year Maintenance for 25 - 99 Devices</v>
          </cell>
          <cell r="B696" t="str">
            <v>Miscellanous</v>
          </cell>
          <cell r="C696" t="str">
            <v>JCI FX80 Initial 3 Year Maintenance for 25 - 99 Devices</v>
          </cell>
          <cell r="D696" t="str">
            <v>JCI</v>
          </cell>
          <cell r="E696" t="str">
            <v>FX-SC8D025M3-0</v>
          </cell>
          <cell r="F696">
            <v>343.07280000000003</v>
          </cell>
        </row>
        <row r="697">
          <cell r="A697" t="str">
            <v>MiscellanousJCI FX80 Initial 3 Year Maintenance for 100-199 Devices</v>
          </cell>
          <cell r="B697" t="str">
            <v>Miscellanous</v>
          </cell>
          <cell r="C697" t="str">
            <v>JCI FX80 Initial 3 Year Maintenance for 100-199 Devices</v>
          </cell>
          <cell r="D697" t="str">
            <v>JCI</v>
          </cell>
          <cell r="E697" t="str">
            <v>FX-SC8D100M3-0</v>
          </cell>
          <cell r="F697">
            <v>1030.0932</v>
          </cell>
        </row>
        <row r="698">
          <cell r="A698" t="str">
            <v>MiscellanousJCI FX80 Initial 3 Year Maintenance for 200 Up Devices</v>
          </cell>
          <cell r="B698" t="str">
            <v>Miscellanous</v>
          </cell>
          <cell r="C698" t="str">
            <v>JCI FX80 Initial 3 Year Maintenance for 200 Up Devices</v>
          </cell>
          <cell r="D698" t="str">
            <v>JCI</v>
          </cell>
          <cell r="E698" t="str">
            <v>FX-SC8D200M3-0</v>
          </cell>
          <cell r="F698">
            <v>1518.318</v>
          </cell>
        </row>
        <row r="699">
          <cell r="A699" t="str">
            <v>MiscellanousJCI FX80 Initial 5 Year Maintenance for up to 5 Devices</v>
          </cell>
          <cell r="B699" t="str">
            <v>Miscellanous</v>
          </cell>
          <cell r="C699" t="str">
            <v>JCI FX80 Initial 5 Year Maintenance for up to 5 Devices</v>
          </cell>
          <cell r="D699" t="str">
            <v>JCI</v>
          </cell>
          <cell r="E699" t="str">
            <v>FX-SC8D005M5-0</v>
          </cell>
          <cell r="F699">
            <v>184.30200000000002</v>
          </cell>
        </row>
        <row r="700">
          <cell r="A700" t="str">
            <v>MiscellanousJCI FX80 Initial 5 Year Maintenance for 10 - 25 Devices</v>
          </cell>
          <cell r="B700" t="str">
            <v>Miscellanous</v>
          </cell>
          <cell r="C700" t="str">
            <v>JCI FX80 Initial 5 Year Maintenance for 10 - 25 Devices</v>
          </cell>
          <cell r="D700" t="str">
            <v>JCI</v>
          </cell>
          <cell r="E700" t="str">
            <v>FX-SC8D010M5-0</v>
          </cell>
          <cell r="F700">
            <v>361.37880000000001</v>
          </cell>
        </row>
        <row r="701">
          <cell r="A701" t="str">
            <v>MiscellanousJCI FX80 Initial 5 Year Maintenance for 25 - 99 Devices</v>
          </cell>
          <cell r="B701" t="str">
            <v>Miscellanous</v>
          </cell>
          <cell r="C701" t="str">
            <v>JCI FX80 Initial 5 Year Maintenance for 25 - 99 Devices</v>
          </cell>
          <cell r="D701" t="str">
            <v>JCI</v>
          </cell>
          <cell r="E701" t="str">
            <v>FX-SC8D025M5-0</v>
          </cell>
          <cell r="F701">
            <v>513.10800000000006</v>
          </cell>
        </row>
        <row r="702">
          <cell r="A702" t="str">
            <v>MiscellanousJCI FX80 Initial 5 Year Maintenance for 100-199 Devices</v>
          </cell>
          <cell r="B702" t="str">
            <v>Miscellanous</v>
          </cell>
          <cell r="C702" t="str">
            <v>JCI FX80 Initial 5 Year Maintenance for 100-199 Devices</v>
          </cell>
          <cell r="D702" t="str">
            <v>JCI</v>
          </cell>
          <cell r="E702" t="str">
            <v>FX-SC8D100M5-0</v>
          </cell>
          <cell r="F702">
            <v>1534.9068000000002</v>
          </cell>
        </row>
        <row r="703">
          <cell r="A703" t="str">
            <v>MiscellanousJCI FX80 Initial 5 Year Maintenance for 200 Up Devices</v>
          </cell>
          <cell r="B703" t="str">
            <v>Miscellanous</v>
          </cell>
          <cell r="C703" t="str">
            <v>JCI FX80 Initial 5 Year Maintenance for 200 Up Devices</v>
          </cell>
          <cell r="D703" t="str">
            <v>JCI</v>
          </cell>
          <cell r="E703" t="str">
            <v>FX-SC8D200M5-0</v>
          </cell>
          <cell r="F703">
            <v>2298.5424000000003</v>
          </cell>
        </row>
        <row r="704">
          <cell r="A704" t="str">
            <v>MiscellanousWEB8000 Add 10 Devices/500 Points</v>
          </cell>
          <cell r="B704" t="str">
            <v>Miscellanous</v>
          </cell>
          <cell r="C704" t="str">
            <v>WEB8000 Add 10 Devices/500 Points</v>
          </cell>
          <cell r="D704" t="str">
            <v>Honeywell</v>
          </cell>
          <cell r="E704" t="str">
            <v>DEVICE-10</v>
          </cell>
          <cell r="F704">
            <v>688.26349999999991</v>
          </cell>
        </row>
        <row r="705">
          <cell r="A705" t="str">
            <v>MiscellanousWEB8000 Add 25 Devices/1250 Points</v>
          </cell>
          <cell r="B705" t="str">
            <v>Miscellanous</v>
          </cell>
          <cell r="C705" t="str">
            <v>WEB8000 Add 25 Devices/1250 Points</v>
          </cell>
          <cell r="D705" t="str">
            <v>Honeywell</v>
          </cell>
          <cell r="E705" t="str">
            <v>DEVICE-25</v>
          </cell>
          <cell r="F705">
            <v>913.66349999999989</v>
          </cell>
        </row>
        <row r="706">
          <cell r="A706" t="str">
            <v>MiscellanousWEB8000 Add 50 Devices/2500 Points</v>
          </cell>
          <cell r="B706" t="str">
            <v>Miscellanous</v>
          </cell>
          <cell r="C706" t="str">
            <v>WEB8000 Add 50 Devices/2500 Points</v>
          </cell>
          <cell r="D706" t="str">
            <v>Honeywell</v>
          </cell>
          <cell r="E706" t="str">
            <v>DEVICE-50</v>
          </cell>
          <cell r="F706">
            <v>1793.057</v>
          </cell>
        </row>
        <row r="707">
          <cell r="A707" t="str">
            <v>MiscellanousWEB8000 Add 10 Devices/500 Pts Upgrade</v>
          </cell>
          <cell r="B707" t="str">
            <v>Miscellanous</v>
          </cell>
          <cell r="C707" t="str">
            <v>WEB8000 Add 10 Devices/500 Pts Upgrade</v>
          </cell>
          <cell r="D707" t="str">
            <v>Honeywell</v>
          </cell>
          <cell r="E707" t="str">
            <v>DEVICE-UP-10</v>
          </cell>
          <cell r="F707">
            <v>961.952</v>
          </cell>
        </row>
        <row r="708">
          <cell r="A708" t="str">
            <v>MiscellanousWEB8000 Add 25 Devices/1250 Pts Upgrade</v>
          </cell>
          <cell r="B708" t="str">
            <v>Miscellanous</v>
          </cell>
          <cell r="C708" t="str">
            <v>WEB8000 Add 25 Devices/1250 Pts Upgrade</v>
          </cell>
          <cell r="D708" t="str">
            <v>Honeywell</v>
          </cell>
          <cell r="E708" t="str">
            <v>DEVICE-UP-25</v>
          </cell>
          <cell r="F708">
            <v>1221.5874999999999</v>
          </cell>
        </row>
        <row r="709">
          <cell r="A709" t="str">
            <v>MiscellanousWEB8000 Add 50 Devices/2500 Pts Upgrade</v>
          </cell>
          <cell r="B709" t="str">
            <v>Miscellanous</v>
          </cell>
          <cell r="C709" t="str">
            <v>WEB8000 Add 50 Devices/2500 Pts Upgrade</v>
          </cell>
          <cell r="D709" t="str">
            <v>Honeywell</v>
          </cell>
          <cell r="E709" t="str">
            <v>DEVICE-UP-50</v>
          </cell>
          <cell r="F709">
            <v>2193.5445</v>
          </cell>
        </row>
        <row r="710">
          <cell r="A710" t="str">
            <v>MiscellanousJCI FX80 Initial 10 Device Add</v>
          </cell>
          <cell r="B710" t="str">
            <v>Miscellanous</v>
          </cell>
          <cell r="C710" t="str">
            <v>JCI FX80 Initial 10 Device Add</v>
          </cell>
          <cell r="D710" t="str">
            <v>JCI</v>
          </cell>
          <cell r="E710" t="str">
            <v>FX-SC8DL10-0</v>
          </cell>
          <cell r="F710">
            <v>740.84760000000006</v>
          </cell>
        </row>
        <row r="711">
          <cell r="A711" t="str">
            <v>MiscellanousJCI FX80 Initial 25 Device Add</v>
          </cell>
          <cell r="B711" t="str">
            <v>Miscellanous</v>
          </cell>
          <cell r="C711" t="str">
            <v>JCI FX80 Initial 25 Device Add</v>
          </cell>
          <cell r="D711" t="str">
            <v>JCI</v>
          </cell>
          <cell r="E711" t="str">
            <v>FX-SC8DL25-0</v>
          </cell>
          <cell r="F711">
            <v>983.16720000000009</v>
          </cell>
        </row>
        <row r="712">
          <cell r="A712" t="str">
            <v>MiscellanousJCI FX80 50 Device Add</v>
          </cell>
          <cell r="B712" t="str">
            <v>Miscellanous</v>
          </cell>
          <cell r="C712" t="str">
            <v>JCI FX80 50 Device Add</v>
          </cell>
          <cell r="D712" t="str">
            <v>JCI</v>
          </cell>
          <cell r="E712" t="str">
            <v>FX-SC8DL50-0</v>
          </cell>
          <cell r="F712">
            <v>1929.5496000000001</v>
          </cell>
        </row>
        <row r="713">
          <cell r="A713" t="str">
            <v>MiscellanousNametags</v>
          </cell>
          <cell r="B713" t="str">
            <v>Miscellanous</v>
          </cell>
          <cell r="C713" t="str">
            <v>Nametags</v>
          </cell>
          <cell r="D713"/>
          <cell r="E713" t="str">
            <v>N/A</v>
          </cell>
          <cell r="F713">
            <v>2</v>
          </cell>
        </row>
        <row r="714">
          <cell r="A714" t="str">
            <v>MiscellanousPanel - Small Nema-1</v>
          </cell>
          <cell r="B714" t="str">
            <v>Miscellanous</v>
          </cell>
          <cell r="C714" t="str">
            <v>Panel - Small Nema-1</v>
          </cell>
          <cell r="D714" t="str">
            <v>Kele</v>
          </cell>
          <cell r="E714" t="str">
            <v>RET1-1812ULPB</v>
          </cell>
          <cell r="F714">
            <v>314.82</v>
          </cell>
        </row>
        <row r="715">
          <cell r="A715" t="str">
            <v>MiscellanousPanel - Medium Nema-1</v>
          </cell>
          <cell r="B715" t="str">
            <v>Miscellanous</v>
          </cell>
          <cell r="C715" t="str">
            <v>Panel - Medium Nema-1</v>
          </cell>
          <cell r="D715" t="str">
            <v>Kele</v>
          </cell>
          <cell r="E715" t="str">
            <v>RET1-2620ULPB</v>
          </cell>
          <cell r="F715">
            <v>581.31999999999994</v>
          </cell>
        </row>
        <row r="716">
          <cell r="A716" t="str">
            <v>MiscellanousPanel - Large Nema-1</v>
          </cell>
          <cell r="B716" t="str">
            <v>Miscellanous</v>
          </cell>
          <cell r="C716" t="str">
            <v>Panel - Large Nema-1</v>
          </cell>
          <cell r="D716" t="str">
            <v>Kele</v>
          </cell>
          <cell r="E716" t="str">
            <v>RET1-3626ULPB</v>
          </cell>
          <cell r="F716">
            <v>693.07999999999993</v>
          </cell>
        </row>
        <row r="717">
          <cell r="A717" t="str">
            <v>MiscellanousPanel - X-Large Nema-1</v>
          </cell>
          <cell r="B717" t="str">
            <v>Miscellanous</v>
          </cell>
          <cell r="C717" t="str">
            <v>Panel - X-Large Nema-1</v>
          </cell>
          <cell r="D717" t="str">
            <v>Kele</v>
          </cell>
          <cell r="E717" t="str">
            <v>A-42N3609-P</v>
          </cell>
          <cell r="F717">
            <v>1353.74</v>
          </cell>
        </row>
        <row r="718">
          <cell r="A718" t="str">
            <v>MiscellanousPanel - Small Nema-4</v>
          </cell>
          <cell r="B718" t="str">
            <v>Miscellanous</v>
          </cell>
          <cell r="C718" t="str">
            <v>Panel - Small Nema-4</v>
          </cell>
          <cell r="D718" t="str">
            <v>Kele</v>
          </cell>
          <cell r="E718" t="str">
            <v>A-16H16ALP-P</v>
          </cell>
          <cell r="F718">
            <v>543.20000000000005</v>
          </cell>
        </row>
        <row r="719">
          <cell r="A719" t="str">
            <v>MiscellanousPanel - Medium Nema-4</v>
          </cell>
          <cell r="B719" t="str">
            <v>Miscellanous</v>
          </cell>
          <cell r="C719" t="str">
            <v>Panel - Medium Nema-4</v>
          </cell>
          <cell r="D719" t="str">
            <v>Kele</v>
          </cell>
          <cell r="E719" t="str">
            <v>A-24H24ALP-P</v>
          </cell>
          <cell r="F719">
            <v>766.6</v>
          </cell>
        </row>
        <row r="720">
          <cell r="A720" t="str">
            <v>MiscellanousPanel - Large Nema-4</v>
          </cell>
          <cell r="B720" t="str">
            <v>Miscellanous</v>
          </cell>
          <cell r="C720" t="str">
            <v>Panel - Large Nema-4</v>
          </cell>
          <cell r="D720" t="str">
            <v>Kele</v>
          </cell>
          <cell r="E720" t="str">
            <v>A-36H24ALP-P</v>
          </cell>
          <cell r="F720">
            <v>1026.27</v>
          </cell>
        </row>
        <row r="721">
          <cell r="A721" t="str">
            <v>MiscellanousPanel - Small Nema-12</v>
          </cell>
          <cell r="B721" t="str">
            <v>Miscellanous</v>
          </cell>
          <cell r="C721" t="str">
            <v>Panel - Small Nema-12</v>
          </cell>
          <cell r="D721" t="str">
            <v>Kele</v>
          </cell>
          <cell r="E721" t="str">
            <v>A-161606LP-P</v>
          </cell>
          <cell r="F721">
            <v>515.14</v>
          </cell>
        </row>
        <row r="722">
          <cell r="A722" t="str">
            <v>MiscellanousPanel - Medium Nema-12</v>
          </cell>
          <cell r="B722" t="str">
            <v>Miscellanous</v>
          </cell>
          <cell r="C722" t="str">
            <v>Panel - Medium Nema-12</v>
          </cell>
          <cell r="D722" t="str">
            <v>Kele</v>
          </cell>
          <cell r="E722" t="str">
            <v>A-242408LP-P</v>
          </cell>
          <cell r="F722">
            <v>772</v>
          </cell>
        </row>
        <row r="723">
          <cell r="A723" t="str">
            <v>MiscellanousPanel - Large Nema-12</v>
          </cell>
          <cell r="B723" t="str">
            <v>Miscellanous</v>
          </cell>
          <cell r="C723" t="str">
            <v>Panel - Large Nema-12</v>
          </cell>
          <cell r="D723" t="str">
            <v>Kele</v>
          </cell>
          <cell r="E723" t="str">
            <v>A-362408LP-P</v>
          </cell>
          <cell r="F723">
            <v>1045.8600000000001</v>
          </cell>
        </row>
        <row r="724">
          <cell r="A724" t="str">
            <v>MiscellanousPanel -Micro Spyder Enclosure</v>
          </cell>
          <cell r="B724" t="str">
            <v>Miscellanous</v>
          </cell>
          <cell r="C724" t="str">
            <v>Panel -Micro Spyder Enclosure</v>
          </cell>
          <cell r="D724" t="str">
            <v>Honeywell</v>
          </cell>
          <cell r="E724" t="str">
            <v>WB10707</v>
          </cell>
          <cell r="F724">
            <v>31.084499999999998</v>
          </cell>
        </row>
        <row r="725">
          <cell r="A725" t="str">
            <v>MiscellanousOne Hole Pushbutton/PL Enclosure</v>
          </cell>
          <cell r="B725" t="str">
            <v>Miscellanous</v>
          </cell>
          <cell r="C725" t="str">
            <v>One Hole Pushbutton/PL Enclosure</v>
          </cell>
          <cell r="D725" t="str">
            <v>Kele</v>
          </cell>
          <cell r="E725" t="str">
            <v>E1PBG</v>
          </cell>
          <cell r="F725">
            <v>86.03</v>
          </cell>
        </row>
        <row r="726">
          <cell r="A726" t="str">
            <v>MiscellanousTwo Hole Pushbutton/PL Enclosure</v>
          </cell>
          <cell r="B726" t="str">
            <v>Miscellanous</v>
          </cell>
          <cell r="C726" t="str">
            <v>Two Hole Pushbutton/PL Enclosure</v>
          </cell>
          <cell r="D726" t="str">
            <v>Kele</v>
          </cell>
          <cell r="E726" t="str">
            <v>E2PBG</v>
          </cell>
          <cell r="F726">
            <v>98.7</v>
          </cell>
        </row>
        <row r="727">
          <cell r="A727" t="str">
            <v>MiscellanousThree Hole Pushbutton/PL Enclosure</v>
          </cell>
          <cell r="B727" t="str">
            <v>Miscellanous</v>
          </cell>
          <cell r="C727" t="str">
            <v>Three Hole Pushbutton/PL Enclosure</v>
          </cell>
          <cell r="D727" t="str">
            <v>Kele</v>
          </cell>
          <cell r="E727" t="str">
            <v>E3PBG</v>
          </cell>
          <cell r="F727">
            <v>113.26</v>
          </cell>
        </row>
        <row r="728">
          <cell r="A728" t="str">
            <v>MiscellanousFour Hole Pushbutton/PL Enclosure</v>
          </cell>
          <cell r="B728" t="str">
            <v>Miscellanous</v>
          </cell>
          <cell r="C728" t="str">
            <v>Four Hole Pushbutton/PL Enclosure</v>
          </cell>
          <cell r="D728" t="str">
            <v>Kele</v>
          </cell>
          <cell r="E728" t="str">
            <v>E4PBG</v>
          </cell>
          <cell r="F728">
            <v>121.71</v>
          </cell>
        </row>
        <row r="729">
          <cell r="A729" t="str">
            <v>MiscellanousSmall Nema-1 Enclosure</v>
          </cell>
          <cell r="B729" t="str">
            <v>Miscellanous</v>
          </cell>
          <cell r="C729" t="str">
            <v>Small Nema-1 Enclosure</v>
          </cell>
          <cell r="D729" t="str">
            <v>Kele</v>
          </cell>
          <cell r="E729" t="str">
            <v>SCE12N1206LP</v>
          </cell>
          <cell r="F729">
            <v>137.34</v>
          </cell>
        </row>
        <row r="730">
          <cell r="A730" t="str">
            <v>MiscellanousPilot Light, 24VAC Green</v>
          </cell>
          <cell r="B730" t="str">
            <v>Miscellanous</v>
          </cell>
          <cell r="C730" t="str">
            <v>Pilot Light, 24VAC Green</v>
          </cell>
          <cell r="D730" t="str">
            <v>Kele</v>
          </cell>
          <cell r="E730" t="str">
            <v xml:space="preserve">APW299D-G-24 </v>
          </cell>
          <cell r="F730">
            <v>34.479999999999997</v>
          </cell>
        </row>
        <row r="731">
          <cell r="A731" t="str">
            <v>MiscellanousPneumatic - Electronic Pressure Transducer</v>
          </cell>
          <cell r="B731" t="str">
            <v>Miscellanous</v>
          </cell>
          <cell r="C731" t="str">
            <v>Pneumatic - Electronic Pressure Transducer</v>
          </cell>
          <cell r="D731" t="str">
            <v>ICD</v>
          </cell>
          <cell r="E731" t="str">
            <v>EP-313-020</v>
          </cell>
          <cell r="F731">
            <v>127.12</v>
          </cell>
        </row>
        <row r="732">
          <cell r="A732" t="str">
            <v>MiscellanousPneumatic - Solenoid Air Valve/24V</v>
          </cell>
          <cell r="B732" t="str">
            <v>Miscellanous</v>
          </cell>
          <cell r="C732" t="str">
            <v>Pneumatic - Solenoid Air Valve/24V</v>
          </cell>
          <cell r="D732" t="str">
            <v>Kele</v>
          </cell>
          <cell r="E732" t="str">
            <v>V11HGA-100</v>
          </cell>
          <cell r="F732">
            <v>189</v>
          </cell>
        </row>
        <row r="733">
          <cell r="A733" t="str">
            <v>MiscellanousPneumatic - Solenoid Air Valve/120V</v>
          </cell>
          <cell r="B733" t="str">
            <v>Miscellanous</v>
          </cell>
          <cell r="C733" t="str">
            <v>Pneumatic - Solenoid Air Valve/120V</v>
          </cell>
          <cell r="D733" t="str">
            <v>Kele</v>
          </cell>
          <cell r="E733" t="str">
            <v>V11HAA-100</v>
          </cell>
          <cell r="F733">
            <v>158.34</v>
          </cell>
        </row>
        <row r="734">
          <cell r="A734" t="str">
            <v>MiscellanousPower Supply - 24VDC Panel Mtd - 1.3 A</v>
          </cell>
          <cell r="B734" t="str">
            <v>Miscellanous</v>
          </cell>
          <cell r="C734" t="str">
            <v>Power Supply - 24VDC Panel Mtd - 1.3 A</v>
          </cell>
          <cell r="D734" t="str">
            <v>Kele</v>
          </cell>
          <cell r="E734" t="str">
            <v>PS5R-VB24</v>
          </cell>
          <cell r="F734">
            <v>77.03</v>
          </cell>
        </row>
        <row r="735">
          <cell r="A735" t="str">
            <v>MiscellanousPower Supply - 24VDC Field Mtd - 250 mA</v>
          </cell>
          <cell r="B735" t="str">
            <v>Miscellanous</v>
          </cell>
          <cell r="C735" t="str">
            <v>Power Supply - 24VDC Field Mtd - 250 mA</v>
          </cell>
          <cell r="D735" t="str">
            <v>Kele</v>
          </cell>
          <cell r="E735" t="str">
            <v>DCP-250-H</v>
          </cell>
          <cell r="F735">
            <v>43.68</v>
          </cell>
        </row>
        <row r="736">
          <cell r="A736" t="str">
            <v>MiscellanousPower Supply - 24VDC 150 Watt - 6.5 Amp</v>
          </cell>
          <cell r="B736" t="str">
            <v>Miscellanous</v>
          </cell>
          <cell r="C736" t="str">
            <v>Power Supply - 24VDC 150 Watt - 6.5 Amp</v>
          </cell>
          <cell r="D736" t="str">
            <v>ICD</v>
          </cell>
          <cell r="E736" t="str">
            <v>M-600400</v>
          </cell>
          <cell r="F736">
            <v>300</v>
          </cell>
        </row>
        <row r="737">
          <cell r="A737" t="str">
            <v>MiscellanousPress - High Static Limit Switch</v>
          </cell>
          <cell r="B737" t="str">
            <v>Miscellanous</v>
          </cell>
          <cell r="C737" t="str">
            <v>Press - High Static Limit Switch</v>
          </cell>
          <cell r="D737" t="str">
            <v>Kele</v>
          </cell>
          <cell r="E737" t="str">
            <v>1900-5-MR</v>
          </cell>
          <cell r="F737">
            <v>69.959999999999994</v>
          </cell>
        </row>
        <row r="738">
          <cell r="A738" t="str">
            <v>MiscellanousPress - Duct Static Air</v>
          </cell>
          <cell r="B738" t="str">
            <v>Miscellanous</v>
          </cell>
          <cell r="C738" t="str">
            <v>Press - Duct Static Air</v>
          </cell>
          <cell r="D738" t="str">
            <v>Veris</v>
          </cell>
          <cell r="E738" t="str">
            <v>PX3DXX02</v>
          </cell>
          <cell r="F738">
            <v>117.86</v>
          </cell>
        </row>
        <row r="739">
          <cell r="A739" t="str">
            <v>MiscellanousPress - 0 - 50 PSI Wet</v>
          </cell>
          <cell r="B739" t="str">
            <v>Miscellanous</v>
          </cell>
          <cell r="C739" t="str">
            <v>Press - 0 - 50 PSI Wet</v>
          </cell>
          <cell r="D739" t="str">
            <v>Veris</v>
          </cell>
          <cell r="E739" t="str">
            <v>PG05AM</v>
          </cell>
          <cell r="F739">
            <v>157.44</v>
          </cell>
        </row>
        <row r="740">
          <cell r="A740" t="str">
            <v>MiscellanousPress - 0 - 50 PSI Wet with Display</v>
          </cell>
          <cell r="B740" t="str">
            <v>Miscellanous</v>
          </cell>
          <cell r="C740" t="str">
            <v>Press - 0 - 50 PSI Wet with Display</v>
          </cell>
          <cell r="D740" t="str">
            <v>Veris</v>
          </cell>
          <cell r="E740" t="str">
            <v>PD50AM</v>
          </cell>
          <cell r="F740">
            <v>361.12</v>
          </cell>
        </row>
        <row r="741">
          <cell r="A741" t="str">
            <v>MiscellanousPress - Diff, Wet-Wet</v>
          </cell>
          <cell r="B741" t="str">
            <v>Miscellanous</v>
          </cell>
          <cell r="C741" t="str">
            <v>Press - Diff, Wet-Wet</v>
          </cell>
          <cell r="D741" t="str">
            <v>Veris</v>
          </cell>
          <cell r="E741" t="str">
            <v>PWLX04S</v>
          </cell>
          <cell r="F741">
            <v>312.97000000000003</v>
          </cell>
        </row>
        <row r="742">
          <cell r="A742" t="str">
            <v>MiscellanousPress - 3 Valve Manifold</v>
          </cell>
          <cell r="B742" t="str">
            <v>Miscellanous</v>
          </cell>
          <cell r="C742" t="str">
            <v>Press - 3 Valve Manifold</v>
          </cell>
          <cell r="D742" t="str">
            <v>Veris</v>
          </cell>
          <cell r="E742" t="str">
            <v>AA16A</v>
          </cell>
          <cell r="F742">
            <v>228.01</v>
          </cell>
        </row>
        <row r="743">
          <cell r="A743" t="str">
            <v>MiscellanousPress - Setra Space Pressure - Analog out</v>
          </cell>
          <cell r="B743" t="str">
            <v>Miscellanous</v>
          </cell>
          <cell r="C743" t="str">
            <v>Press - Setra Space Pressure - Analog out</v>
          </cell>
          <cell r="D743" t="str">
            <v>Kele</v>
          </cell>
          <cell r="E743" t="str">
            <v>26410R5WB11A1C</v>
          </cell>
          <cell r="F743">
            <v>199.37</v>
          </cell>
        </row>
        <row r="744">
          <cell r="A744" t="str">
            <v>MiscellanousPress - Setra Low DP Pressure - Analog out</v>
          </cell>
          <cell r="B744" t="str">
            <v>Miscellanous</v>
          </cell>
          <cell r="C744" t="str">
            <v>Press - Setra Low DP Pressure - Analog out</v>
          </cell>
          <cell r="D744" t="str">
            <v>Kele</v>
          </cell>
          <cell r="E744" t="str">
            <v>2691-001WB</v>
          </cell>
          <cell r="F744">
            <v>888.27</v>
          </cell>
        </row>
        <row r="745">
          <cell r="A745" t="str">
            <v>MiscellanousPress - Setra 1 Room Monitor - Voltage out</v>
          </cell>
          <cell r="B745" t="str">
            <v>Miscellanous</v>
          </cell>
          <cell r="C745" t="str">
            <v>Press - Setra 1 Room Monitor - Voltage out</v>
          </cell>
          <cell r="D745" t="str">
            <v>Kele</v>
          </cell>
          <cell r="E745" t="str">
            <v>SRPM-OR1WB-A1-V</v>
          </cell>
          <cell r="F745">
            <v>1175.03</v>
          </cell>
        </row>
        <row r="746">
          <cell r="A746" t="str">
            <v>MiscellanousPress - Setra 1 Room Monitor - BACNet</v>
          </cell>
          <cell r="B746" t="str">
            <v>Miscellanous</v>
          </cell>
          <cell r="C746" t="str">
            <v>Press - Setra 1 Room Monitor - BACNet</v>
          </cell>
          <cell r="D746" t="str">
            <v>Kele</v>
          </cell>
          <cell r="E746" t="str">
            <v>SRPM-OR1WB-A2-E</v>
          </cell>
          <cell r="F746">
            <v>1175.03</v>
          </cell>
        </row>
        <row r="747">
          <cell r="A747" t="str">
            <v>MiscellanousPress - Setra Remote Annunciator</v>
          </cell>
          <cell r="B747" t="str">
            <v>Miscellanous</v>
          </cell>
          <cell r="C747" t="str">
            <v>Press - Setra Remote Annunciator</v>
          </cell>
          <cell r="D747" t="str">
            <v>Kele</v>
          </cell>
          <cell r="E747" t="str">
            <v>SRAN</v>
          </cell>
          <cell r="F747">
            <v>179.44</v>
          </cell>
        </row>
        <row r="748">
          <cell r="A748" t="str">
            <v>MiscellanousPress - Pressura 1 Room Monitor - BACNet</v>
          </cell>
          <cell r="B748" t="str">
            <v>Miscellanous</v>
          </cell>
          <cell r="C748" t="str">
            <v>Press - Pressura 1 Room Monitor - BACNet</v>
          </cell>
          <cell r="D748" t="str">
            <v>Pressura</v>
          </cell>
          <cell r="E748" t="str">
            <v>RPM10</v>
          </cell>
          <cell r="F748">
            <v>1675</v>
          </cell>
        </row>
        <row r="749">
          <cell r="A749" t="str">
            <v>MiscellanousPress - Pressura 2 Rm + Ante Rm Monitor - BACNET</v>
          </cell>
          <cell r="B749" t="str">
            <v>Miscellanous</v>
          </cell>
          <cell r="C749" t="str">
            <v>Press - Pressura 2 Rm + Ante Rm Monitor - BACNET</v>
          </cell>
          <cell r="D749" t="str">
            <v>Pressura</v>
          </cell>
          <cell r="E749" t="str">
            <v>RPM20</v>
          </cell>
          <cell r="F749">
            <v>1980</v>
          </cell>
        </row>
        <row r="750">
          <cell r="A750" t="str">
            <v>MiscellanousPress - Pressura 2 Rm + Ante Rm Monitor - LON</v>
          </cell>
          <cell r="B750" t="str">
            <v>Miscellanous</v>
          </cell>
          <cell r="C750" t="str">
            <v>Press - Pressura 2 Rm + Ante Rm Monitor - LON</v>
          </cell>
          <cell r="D750" t="str">
            <v>Pressura</v>
          </cell>
          <cell r="E750" t="str">
            <v>RPM20-LON</v>
          </cell>
          <cell r="F750">
            <v>2565</v>
          </cell>
        </row>
        <row r="751">
          <cell r="A751" t="str">
            <v>MiscellanousPress - Pressura 1 Room Controller - BACNet</v>
          </cell>
          <cell r="B751" t="str">
            <v>Miscellanous</v>
          </cell>
          <cell r="C751" t="str">
            <v>Press - Pressura 1 Room Controller - BACNet</v>
          </cell>
          <cell r="D751" t="str">
            <v>Pressura</v>
          </cell>
          <cell r="E751" t="str">
            <v>RPC30</v>
          </cell>
          <cell r="F751">
            <v>2730</v>
          </cell>
        </row>
        <row r="752">
          <cell r="A752" t="str">
            <v>MiscellanousPress - Pressura 1 Room Controller - LON</v>
          </cell>
          <cell r="B752" t="str">
            <v>Miscellanous</v>
          </cell>
          <cell r="C752" t="str">
            <v>Press - Pressura 1 Room Controller - LON</v>
          </cell>
          <cell r="D752" t="str">
            <v>Pressura</v>
          </cell>
          <cell r="E752" t="str">
            <v>RPC30-LON</v>
          </cell>
          <cell r="F752">
            <v>3225</v>
          </cell>
        </row>
        <row r="753">
          <cell r="A753" t="str">
            <v>MiscellanousPressura Nurses Station Monitor for 8 Sensors</v>
          </cell>
          <cell r="B753" t="str">
            <v>Miscellanous</v>
          </cell>
          <cell r="C753" t="str">
            <v>Pressura Nurses Station Monitor for 8 Sensors</v>
          </cell>
          <cell r="D753" t="str">
            <v>Pressura</v>
          </cell>
          <cell r="E753" t="str">
            <v>NSD8</v>
          </cell>
          <cell r="F753">
            <v>2300</v>
          </cell>
        </row>
        <row r="754">
          <cell r="A754" t="str">
            <v>MiscellanousPress - Iso-Tek Space Pressure</v>
          </cell>
          <cell r="B754" t="str">
            <v>Miscellanous</v>
          </cell>
          <cell r="C754" t="str">
            <v>Press - Iso-Tek Space Pressure</v>
          </cell>
          <cell r="D754" t="str">
            <v>Iso-Tek</v>
          </cell>
          <cell r="E754" t="str">
            <v>SPM-2000</v>
          </cell>
          <cell r="F754">
            <v>1500</v>
          </cell>
        </row>
        <row r="755">
          <cell r="A755" t="str">
            <v>MiscellanousPress - Iso-Tek Monitor Setup Tool</v>
          </cell>
          <cell r="B755" t="str">
            <v>Miscellanous</v>
          </cell>
          <cell r="C755" t="str">
            <v>Press - Iso-Tek Monitor Setup Tool</v>
          </cell>
          <cell r="D755" t="str">
            <v>Iso-Tek</v>
          </cell>
          <cell r="E755" t="str">
            <v>SPM-7000</v>
          </cell>
          <cell r="F755">
            <v>475</v>
          </cell>
        </row>
        <row r="756">
          <cell r="A756" t="str">
            <v>MiscellanousPress - Triatek Bacnet Space Pressure</v>
          </cell>
          <cell r="B756" t="str">
            <v>Miscellanous</v>
          </cell>
          <cell r="C756" t="str">
            <v>Press - Triatek Bacnet Space Pressure</v>
          </cell>
          <cell r="D756" t="str">
            <v>Triatek</v>
          </cell>
          <cell r="E756" t="str">
            <v>FMS-1655</v>
          </cell>
          <cell r="F756">
            <v>1689</v>
          </cell>
        </row>
        <row r="757">
          <cell r="A757" t="str">
            <v>MiscellanousPushbutton - Extended Head</v>
          </cell>
          <cell r="B757" t="str">
            <v>Miscellanous</v>
          </cell>
          <cell r="C757" t="str">
            <v>Pushbutton - Extended Head</v>
          </cell>
          <cell r="D757" t="str">
            <v>Kele</v>
          </cell>
          <cell r="E757" t="str">
            <v>ABW-111</v>
          </cell>
          <cell r="F757">
            <v>21.02</v>
          </cell>
        </row>
        <row r="758">
          <cell r="A758" t="str">
            <v>MiscellanousPushbutton - Flush Head</v>
          </cell>
          <cell r="B758" t="str">
            <v>Miscellanous</v>
          </cell>
          <cell r="C758" t="str">
            <v>Pushbutton - Flush Head</v>
          </cell>
          <cell r="D758" t="str">
            <v>Kele</v>
          </cell>
          <cell r="E758" t="str">
            <v>ABW-211</v>
          </cell>
          <cell r="F758">
            <v>21.02</v>
          </cell>
        </row>
        <row r="759">
          <cell r="A759" t="str">
            <v>MiscellanousHorn/Strobe - Red Indoor</v>
          </cell>
          <cell r="B759" t="str">
            <v>Miscellanous</v>
          </cell>
          <cell r="C759" t="str">
            <v>Horn/Strobe - Red Indoor</v>
          </cell>
          <cell r="D759" t="str">
            <v>Kele</v>
          </cell>
          <cell r="E759" t="str">
            <v>869STR-R-AQ</v>
          </cell>
          <cell r="F759">
            <v>276.86</v>
          </cell>
        </row>
        <row r="760">
          <cell r="A760" t="str">
            <v>MiscellanousHorn/Strobe - Red Outdoor</v>
          </cell>
          <cell r="B760" t="str">
            <v>Miscellanous</v>
          </cell>
          <cell r="C760" t="str">
            <v>Horn/Strobe - Red Outdoor</v>
          </cell>
          <cell r="D760" t="str">
            <v>Kele</v>
          </cell>
          <cell r="E760" t="str">
            <v>868STR-R-AQ</v>
          </cell>
          <cell r="F760">
            <v>329.67</v>
          </cell>
        </row>
        <row r="761">
          <cell r="A761" t="str">
            <v>MiscellanousHorn/Strobe - Sonalert 24VAC/DC Horn Only</v>
          </cell>
          <cell r="B761" t="str">
            <v>Miscellanous</v>
          </cell>
          <cell r="C761" t="str">
            <v>Horn/Strobe - Sonalert 24VAC/DC Horn Only</v>
          </cell>
          <cell r="D761" t="str">
            <v>Kele</v>
          </cell>
          <cell r="E761" t="str">
            <v>SC628A</v>
          </cell>
          <cell r="F761">
            <v>46.74</v>
          </cell>
        </row>
        <row r="762">
          <cell r="A762" t="str">
            <v>MiscellanousWhite Horn and Strobe</v>
          </cell>
          <cell r="B762" t="str">
            <v>Miscellanous</v>
          </cell>
          <cell r="C762" t="str">
            <v>White Horn and Strobe</v>
          </cell>
          <cell r="D762" t="str">
            <v>Kele</v>
          </cell>
          <cell r="E762" t="str">
            <v>P2WL-P</v>
          </cell>
          <cell r="F762">
            <v>76.44</v>
          </cell>
        </row>
        <row r="763">
          <cell r="A763" t="str">
            <v>MiscellanousRelay - 24VAC DPDT with Base</v>
          </cell>
          <cell r="B763" t="str">
            <v>Miscellanous</v>
          </cell>
          <cell r="C763" t="str">
            <v>Relay - 24VAC DPDT with Base</v>
          </cell>
          <cell r="D763" t="str">
            <v>Kele</v>
          </cell>
          <cell r="E763" t="str">
            <v>RH2B-UAC24 + SH2B-05</v>
          </cell>
          <cell r="F763">
            <v>11.75</v>
          </cell>
        </row>
        <row r="764">
          <cell r="A764" t="str">
            <v>MiscellanousRelay - 24VAC DPDT w OR/LED &amp; Base</v>
          </cell>
          <cell r="B764" t="str">
            <v>Miscellanous</v>
          </cell>
          <cell r="C764" t="str">
            <v>Relay - 24VAC DPDT w OR/LED &amp; Base</v>
          </cell>
          <cell r="D764" t="str">
            <v>Kele</v>
          </cell>
          <cell r="E764" t="str">
            <v>782XBXM4L-24A + 70-782D8-1</v>
          </cell>
          <cell r="F764">
            <v>25.87</v>
          </cell>
        </row>
        <row r="765">
          <cell r="A765" t="str">
            <v>MiscellanousRelay - RIB Pilot Relay</v>
          </cell>
          <cell r="B765" t="str">
            <v>Miscellanous</v>
          </cell>
          <cell r="C765" t="str">
            <v>Relay - RIB Pilot Relay</v>
          </cell>
          <cell r="D765" t="str">
            <v>ICD</v>
          </cell>
          <cell r="E765" t="str">
            <v>RIBU1C</v>
          </cell>
          <cell r="F765">
            <v>9.31</v>
          </cell>
        </row>
        <row r="766">
          <cell r="A766" t="str">
            <v>MiscellanousRelay - RIB Pilot Relay with HOA</v>
          </cell>
          <cell r="B766" t="str">
            <v>Miscellanous</v>
          </cell>
          <cell r="C766" t="str">
            <v>Relay - RIB Pilot Relay with HOA</v>
          </cell>
          <cell r="D766" t="str">
            <v>ICD</v>
          </cell>
          <cell r="E766" t="str">
            <v>RIBU1S</v>
          </cell>
          <cell r="F766">
            <v>15.72</v>
          </cell>
        </row>
        <row r="767">
          <cell r="A767" t="str">
            <v>MiscellanousRelay - RIB Power Relay DPDT</v>
          </cell>
          <cell r="B767" t="str">
            <v>Miscellanous</v>
          </cell>
          <cell r="C767" t="str">
            <v>Relay - RIB Power Relay DPDT</v>
          </cell>
          <cell r="D767" t="str">
            <v>ICD</v>
          </cell>
          <cell r="E767" t="str">
            <v>RIB24P</v>
          </cell>
          <cell r="F767">
            <v>27.74</v>
          </cell>
        </row>
        <row r="768">
          <cell r="A768" t="str">
            <v>MiscellanousRelay - RIB Power Relay, HOA, SPST</v>
          </cell>
          <cell r="B768" t="str">
            <v>Miscellanous</v>
          </cell>
          <cell r="C768" t="str">
            <v>Relay - RIB Power Relay, HOA, SPST</v>
          </cell>
          <cell r="D768" t="str">
            <v>ICD</v>
          </cell>
          <cell r="E768" t="str">
            <v>RIB2402SB</v>
          </cell>
          <cell r="F768">
            <v>19.57</v>
          </cell>
        </row>
        <row r="769">
          <cell r="A769" t="str">
            <v>MiscellanousSwitch - 2 Position</v>
          </cell>
          <cell r="B769" t="str">
            <v>Miscellanous</v>
          </cell>
          <cell r="C769" t="str">
            <v>Switch - 2 Position</v>
          </cell>
          <cell r="D769" t="str">
            <v>Kele</v>
          </cell>
          <cell r="E769" t="str">
            <v>ASW-210</v>
          </cell>
          <cell r="F769">
            <v>26.84</v>
          </cell>
        </row>
        <row r="770">
          <cell r="A770" t="str">
            <v>MiscellanousSwitch - 3 Position</v>
          </cell>
          <cell r="B770" t="str">
            <v>Miscellanous</v>
          </cell>
          <cell r="C770" t="str">
            <v>Switch - 3 Position</v>
          </cell>
          <cell r="D770" t="str">
            <v>Kele</v>
          </cell>
          <cell r="E770" t="str">
            <v>ASW-320</v>
          </cell>
          <cell r="F770">
            <v>36.46</v>
          </cell>
        </row>
        <row r="771">
          <cell r="A771" t="str">
            <v>MiscellanousSmoke Dmpr Disconnect with PL</v>
          </cell>
          <cell r="B771" t="str">
            <v>Miscellanous</v>
          </cell>
          <cell r="C771" t="str">
            <v>Smoke Dmpr Disconnect with PL</v>
          </cell>
          <cell r="D771" t="str">
            <v>Kele</v>
          </cell>
          <cell r="E771" t="str">
            <v>PDK-L</v>
          </cell>
          <cell r="F771">
            <v>38.64</v>
          </cell>
        </row>
        <row r="772">
          <cell r="A772" t="str">
            <v>MiscellanousDoor Switch</v>
          </cell>
          <cell r="B772" t="str">
            <v>Miscellanous</v>
          </cell>
          <cell r="C772" t="str">
            <v>Door Switch</v>
          </cell>
          <cell r="D772"/>
          <cell r="E772"/>
          <cell r="F772">
            <v>25</v>
          </cell>
        </row>
        <row r="773">
          <cell r="A773" t="str">
            <v>MiscellanousSupervisor - Small - AX 3 Stations</v>
          </cell>
          <cell r="B773" t="str">
            <v>Miscellanous</v>
          </cell>
          <cell r="C773" t="str">
            <v>Supervisor - Small - AX 3 Stations</v>
          </cell>
          <cell r="D773" t="str">
            <v>Honeywell</v>
          </cell>
          <cell r="E773" t="str">
            <v>WEB-S-AX-3-O</v>
          </cell>
          <cell r="F773">
            <v>2453.2834999999995</v>
          </cell>
        </row>
        <row r="774">
          <cell r="A774" t="str">
            <v>MiscellanousSupervisor - Medium AX 100 Stations</v>
          </cell>
          <cell r="B774" t="str">
            <v>Miscellanous</v>
          </cell>
          <cell r="C774" t="str">
            <v>Supervisor - Medium AX 100 Stations</v>
          </cell>
          <cell r="D774" t="str">
            <v>Honeywell</v>
          </cell>
          <cell r="E774" t="str">
            <v>WEB-S-AX-100-O</v>
          </cell>
          <cell r="F774">
            <v>4121.6229999999996</v>
          </cell>
        </row>
        <row r="775">
          <cell r="A775" t="str">
            <v>MiscellanousSupervisor - Large - AX Unlimited</v>
          </cell>
          <cell r="B775" t="str">
            <v>Miscellanous</v>
          </cell>
          <cell r="C775" t="str">
            <v>Supervisor - Large - AX Unlimited</v>
          </cell>
          <cell r="D775" t="str">
            <v>Honeywell</v>
          </cell>
          <cell r="E775" t="str">
            <v>WEB-S-AX-UNL-O</v>
          </cell>
          <cell r="F775">
            <v>6683.3169999999991</v>
          </cell>
        </row>
        <row r="776">
          <cell r="A776" t="str">
            <v>MiscellanousN4 Supervisor-for 0 Network - (SoftJace)</v>
          </cell>
          <cell r="B776" t="str">
            <v>Miscellanous</v>
          </cell>
          <cell r="C776" t="str">
            <v>N4 Supervisor-for 0 Network - (SoftJace)</v>
          </cell>
          <cell r="D776" t="str">
            <v>Honeywell</v>
          </cell>
          <cell r="E776" t="str">
            <v>WEB-S-0-N4</v>
          </cell>
          <cell r="F776">
            <v>539.37299999999993</v>
          </cell>
        </row>
        <row r="777">
          <cell r="A777" t="str">
            <v>MiscellanousN4 Supervisor for 1 Network</v>
          </cell>
          <cell r="B777" t="str">
            <v>Miscellanous</v>
          </cell>
          <cell r="C777" t="str">
            <v>N4 Supervisor for 1 Network</v>
          </cell>
          <cell r="D777" t="str">
            <v>Honeywell</v>
          </cell>
          <cell r="E777" t="str">
            <v>WEB-S-1-N4</v>
          </cell>
          <cell r="F777">
            <v>684.25</v>
          </cell>
        </row>
        <row r="778">
          <cell r="A778" t="str">
            <v>MiscellanousN4 Supervisor for 2 Network</v>
          </cell>
          <cell r="B778" t="str">
            <v>Miscellanous</v>
          </cell>
          <cell r="C778" t="str">
            <v>N4 Supervisor for 2 Network</v>
          </cell>
          <cell r="D778" t="str">
            <v>Honeywell</v>
          </cell>
          <cell r="E778" t="str">
            <v>WEB-S-2-N4</v>
          </cell>
          <cell r="F778">
            <v>817.07499999999993</v>
          </cell>
        </row>
        <row r="779">
          <cell r="A779" t="str">
            <v>MiscellanousN4 Supervisor for 3 Network</v>
          </cell>
          <cell r="B779" t="str">
            <v>Miscellanous</v>
          </cell>
          <cell r="C779" t="str">
            <v>N4 Supervisor for 3 Network</v>
          </cell>
          <cell r="D779" t="str">
            <v>Honeywell</v>
          </cell>
          <cell r="E779" t="str">
            <v>WEB-S-3-N4</v>
          </cell>
          <cell r="F779">
            <v>957.94999999999993</v>
          </cell>
        </row>
        <row r="780">
          <cell r="A780" t="str">
            <v>MiscellanousN4 Supervisor for 10 Network</v>
          </cell>
          <cell r="B780" t="str">
            <v>Miscellanous</v>
          </cell>
          <cell r="C780" t="str">
            <v>N4 Supervisor for 10 Network</v>
          </cell>
          <cell r="D780" t="str">
            <v>Honeywell</v>
          </cell>
          <cell r="E780" t="str">
            <v>WEB-S-10-N4</v>
          </cell>
          <cell r="F780">
            <v>2183.5625</v>
          </cell>
        </row>
        <row r="781">
          <cell r="A781" t="str">
            <v>MiscellanousN4 Supervisor for 100 Network</v>
          </cell>
          <cell r="B781" t="str">
            <v>Miscellanous</v>
          </cell>
          <cell r="C781" t="str">
            <v>N4 Supervisor for 100 Network</v>
          </cell>
          <cell r="D781" t="str">
            <v>Honeywell</v>
          </cell>
          <cell r="E781" t="str">
            <v>WEB-S-100-N4</v>
          </cell>
          <cell r="F781">
            <v>3240.1249999999995</v>
          </cell>
        </row>
        <row r="782">
          <cell r="A782" t="str">
            <v>MiscellanousN4 Supervisor Unlimited</v>
          </cell>
          <cell r="B782" t="str">
            <v>Miscellanous</v>
          </cell>
          <cell r="C782" t="str">
            <v>N4 Supervisor Unlimited</v>
          </cell>
          <cell r="D782" t="str">
            <v>Honeywell</v>
          </cell>
          <cell r="E782" t="str">
            <v>WEB-S-UNL-N4</v>
          </cell>
          <cell r="F782">
            <v>6641.2499999999991</v>
          </cell>
        </row>
        <row r="783">
          <cell r="A783" t="str">
            <v>MiscellanousN4 Add 1 Network Connectin</v>
          </cell>
          <cell r="B783" t="str">
            <v>Miscellanous</v>
          </cell>
          <cell r="C783" t="str">
            <v>N4 Add 1 Network Connectin</v>
          </cell>
          <cell r="D783" t="str">
            <v>Honeywell</v>
          </cell>
          <cell r="E783" t="str">
            <v>SUP-UP-1</v>
          </cell>
          <cell r="F783">
            <v>247.53749999999999</v>
          </cell>
        </row>
        <row r="784">
          <cell r="A784" t="str">
            <v>MiscellanousN4 Add 100 Network Connectin</v>
          </cell>
          <cell r="B784" t="str">
            <v>Miscellanous</v>
          </cell>
          <cell r="C784" t="str">
            <v>N4 Add 100 Network Connectin</v>
          </cell>
          <cell r="D784" t="str">
            <v>Honeywell</v>
          </cell>
          <cell r="E784" t="str">
            <v>SUP-UP-100</v>
          </cell>
          <cell r="F784">
            <v>3451.4374999999995</v>
          </cell>
        </row>
        <row r="785">
          <cell r="A785" t="str">
            <v>MiscellanousN4 Upgrades Supervisor 100 to Unlimited</v>
          </cell>
          <cell r="B785" t="str">
            <v>Miscellanous</v>
          </cell>
          <cell r="C785" t="str">
            <v>N4 Upgrades Supervisor 100 to Unlimited</v>
          </cell>
          <cell r="D785" t="str">
            <v>Honeywell</v>
          </cell>
          <cell r="E785" t="str">
            <v>SUP-UP-UNL</v>
          </cell>
          <cell r="F785">
            <v>2670.5874999999996</v>
          </cell>
        </row>
        <row r="786">
          <cell r="A786" t="str">
            <v>MiscellanousN4 Supervisor (10) Field Device Pack</v>
          </cell>
          <cell r="B786" t="str">
            <v>Miscellanous</v>
          </cell>
          <cell r="C786" t="str">
            <v>N4 Supervisor (10) Field Device Pack</v>
          </cell>
          <cell r="D786" t="str">
            <v>Honeywell</v>
          </cell>
          <cell r="E786" t="str">
            <v>SUP-DEVICE-10</v>
          </cell>
          <cell r="F786">
            <v>507.48349999999999</v>
          </cell>
        </row>
        <row r="787">
          <cell r="A787" t="str">
            <v>MiscellanousN4 Supervisor (25) Field Device Pack</v>
          </cell>
          <cell r="B787" t="str">
            <v>Miscellanous</v>
          </cell>
          <cell r="C787" t="str">
            <v>N4 Supervisor (25) Field Device Pack</v>
          </cell>
          <cell r="D787" t="str">
            <v>Honeywell</v>
          </cell>
          <cell r="E787" t="str">
            <v>SUP-DEVICE-25</v>
          </cell>
          <cell r="F787">
            <v>704.45550000000003</v>
          </cell>
        </row>
        <row r="788">
          <cell r="A788" t="str">
            <v>MiscellanousN4 Supervisor (50) Field Device Pack</v>
          </cell>
          <cell r="B788" t="str">
            <v>Miscellanous</v>
          </cell>
          <cell r="C788" t="str">
            <v>N4 Supervisor (50) Field Device Pack</v>
          </cell>
          <cell r="D788" t="str">
            <v>Honeywell</v>
          </cell>
          <cell r="E788" t="str">
            <v>SUP-DEVICE-50</v>
          </cell>
          <cell r="F788">
            <v>902.18649999999991</v>
          </cell>
        </row>
        <row r="789">
          <cell r="A789" t="str">
            <v>MiscellanousN4 Supervisor (100) Field Device Pack</v>
          </cell>
          <cell r="B789" t="str">
            <v>Miscellanous</v>
          </cell>
          <cell r="C789" t="str">
            <v>N4 Supervisor (100) Field Device Pack</v>
          </cell>
          <cell r="D789" t="str">
            <v>Honeywell</v>
          </cell>
          <cell r="E789" t="str">
            <v>SUP-DEVICE-100</v>
          </cell>
          <cell r="F789">
            <v>1055.1134999999999</v>
          </cell>
        </row>
        <row r="790">
          <cell r="A790" t="str">
            <v>MiscellanousN4 Supervisor (200) Field Device Pack</v>
          </cell>
          <cell r="B790" t="str">
            <v>Miscellanous</v>
          </cell>
          <cell r="C790" t="str">
            <v>N4 Supervisor (200) Field Device Pack</v>
          </cell>
          <cell r="D790" t="str">
            <v>Honeywell</v>
          </cell>
          <cell r="E790" t="str">
            <v>SUP-DEVICE-200</v>
          </cell>
          <cell r="F790">
            <v>2409.8939999999998</v>
          </cell>
        </row>
        <row r="791">
          <cell r="A791" t="str">
            <v>MiscellanousN4 Supervisor 0 Initial 18 Month Maintenance</v>
          </cell>
          <cell r="B791" t="str">
            <v>Miscellanous</v>
          </cell>
          <cell r="C791" t="str">
            <v>N4 Supervisor 0 Initial 18 Month Maintenance</v>
          </cell>
          <cell r="D791" t="str">
            <v>Honeywell</v>
          </cell>
          <cell r="E791" t="str">
            <v>SUP-0-SMA-INIT </v>
          </cell>
          <cell r="F791">
            <v>3579.2944999999995</v>
          </cell>
        </row>
        <row r="792">
          <cell r="A792" t="str">
            <v>MiscellanousN4 Supervisor 1 Initial 18 Month Maintenance</v>
          </cell>
          <cell r="B792" t="str">
            <v>Miscellanous</v>
          </cell>
          <cell r="C792" t="str">
            <v>N4 Supervisor 1 Initial 18 Month Maintenance</v>
          </cell>
          <cell r="D792" t="str">
            <v>Honeywell</v>
          </cell>
          <cell r="E792" t="str">
            <v>SUP-1-SMA-INIT</v>
          </cell>
          <cell r="F792">
            <v>6146.209499999999</v>
          </cell>
        </row>
        <row r="793">
          <cell r="A793" t="str">
            <v>MiscellanousN4 Supervisor 2 Initial 18 Month Maintenance</v>
          </cell>
          <cell r="B793" t="str">
            <v>Miscellanous</v>
          </cell>
          <cell r="C793" t="str">
            <v>N4 Supervisor 2 Initial 18 Month Maintenance</v>
          </cell>
          <cell r="D793" t="str">
            <v>Honeywell</v>
          </cell>
          <cell r="E793" t="str">
            <v>SUP-2-SMA-INIT</v>
          </cell>
          <cell r="F793">
            <v>242.70749999999998</v>
          </cell>
        </row>
        <row r="794">
          <cell r="A794" t="str">
            <v>MiscellanousN4 Supervisor 3 Initial 18 Month Maintenance</v>
          </cell>
          <cell r="B794" t="str">
            <v>Miscellanous</v>
          </cell>
          <cell r="C794" t="str">
            <v>N4 Supervisor 3 Initial 18 Month Maintenance</v>
          </cell>
          <cell r="D794" t="str">
            <v>Honeywell</v>
          </cell>
          <cell r="E794" t="str">
            <v>SUP-3-SMA-INIT</v>
          </cell>
          <cell r="F794">
            <v>764.88799999999992</v>
          </cell>
        </row>
        <row r="795">
          <cell r="A795" t="str">
            <v>MiscellanousN4 Supervisor 10 Initial 18 Month Maintenance</v>
          </cell>
          <cell r="B795" t="str">
            <v>Miscellanous</v>
          </cell>
          <cell r="C795" t="str">
            <v>N4 Supervisor 10 Initial 18 Month Maintenance</v>
          </cell>
          <cell r="D795" t="str">
            <v>Honeywell</v>
          </cell>
          <cell r="E795" t="str">
            <v>SUP-10-SMA-INIT</v>
          </cell>
          <cell r="F795">
            <v>1000.2469999999998</v>
          </cell>
        </row>
        <row r="796">
          <cell r="A796" t="str">
            <v>MiscellanousN4 Supervisor 100 Initial 18 Month Maintenance</v>
          </cell>
          <cell r="B796" t="str">
            <v>Miscellanous</v>
          </cell>
          <cell r="C796" t="str">
            <v>N4 Supervisor 100 Initial 18 Month Maintenance</v>
          </cell>
          <cell r="D796" t="str">
            <v>Honeywell</v>
          </cell>
          <cell r="E796" t="str">
            <v>SUP-100-SMA-INIT</v>
          </cell>
          <cell r="F796">
            <v>2000.4824999999998</v>
          </cell>
        </row>
        <row r="797">
          <cell r="A797" t="str">
            <v>MiscellanousN4 Supervisor Unlimited Initial 18 Month Maintenance</v>
          </cell>
          <cell r="B797" t="str">
            <v>Miscellanous</v>
          </cell>
          <cell r="C797" t="str">
            <v>N4 Supervisor Unlimited Initial 18 Month Maintenance</v>
          </cell>
          <cell r="D797" t="str">
            <v>Honeywell</v>
          </cell>
          <cell r="E797" t="str">
            <v>SUP-UNL-SMA-INIT</v>
          </cell>
          <cell r="F797">
            <v>3037.4949999999999</v>
          </cell>
        </row>
        <row r="798">
          <cell r="A798" t="str">
            <v>MiscellanousJCI FX80 Server - 0 Network License</v>
          </cell>
          <cell r="B798" t="str">
            <v>Miscellanous</v>
          </cell>
          <cell r="C798" t="str">
            <v>JCI FX80 Server - 0 Network License</v>
          </cell>
          <cell r="D798" t="str">
            <v>JCI</v>
          </cell>
          <cell r="E798" t="str">
            <v>FX-SL000-0</v>
          </cell>
          <cell r="F798">
            <v>592.50960000000009</v>
          </cell>
        </row>
        <row r="799">
          <cell r="A799" t="str">
            <v>MiscellanousJCI FX80 Server - 1 Network License</v>
          </cell>
          <cell r="B799" t="str">
            <v>Miscellanous</v>
          </cell>
          <cell r="C799" t="str">
            <v>JCI FX80 Server - 1 Network License</v>
          </cell>
          <cell r="D799" t="str">
            <v>JCI</v>
          </cell>
          <cell r="E799" t="str">
            <v>FX-SL001-0</v>
          </cell>
          <cell r="F799">
            <v>736.34400000000005</v>
          </cell>
        </row>
        <row r="800">
          <cell r="A800" t="str">
            <v>MiscellanousJCI FX80 Server - 2 Network License</v>
          </cell>
          <cell r="B800" t="str">
            <v>Miscellanous</v>
          </cell>
          <cell r="C800" t="str">
            <v>JCI FX80 Server - 2 Network License</v>
          </cell>
          <cell r="D800" t="str">
            <v>JCI</v>
          </cell>
          <cell r="E800" t="str">
            <v>FX-SL002-0</v>
          </cell>
          <cell r="F800">
            <v>879.36840000000007</v>
          </cell>
        </row>
        <row r="801">
          <cell r="A801" t="str">
            <v>MiscellanousJCI FX80 Server - 3 Network License</v>
          </cell>
          <cell r="B801" t="str">
            <v>Miscellanous</v>
          </cell>
          <cell r="C801" t="str">
            <v>JCI FX80 Server - 3 Network License</v>
          </cell>
          <cell r="D801" t="str">
            <v>JCI</v>
          </cell>
          <cell r="E801" t="str">
            <v>FX-SL003-0</v>
          </cell>
          <cell r="F801">
            <v>1145.5236000000002</v>
          </cell>
        </row>
        <row r="802">
          <cell r="A802" t="str">
            <v>MiscellanousJCI FX80 Server - 10 Network License</v>
          </cell>
          <cell r="B802" t="str">
            <v>Miscellanous</v>
          </cell>
          <cell r="C802" t="str">
            <v>JCI FX80 Server - 10 Network License</v>
          </cell>
          <cell r="D802" t="str">
            <v>JCI</v>
          </cell>
          <cell r="E802" t="str">
            <v>FX-SL010-0</v>
          </cell>
          <cell r="F802">
            <v>2610.6840000000002</v>
          </cell>
        </row>
        <row r="803">
          <cell r="A803" t="str">
            <v>MiscellanousJCI FX80 Server - 100 Network License</v>
          </cell>
          <cell r="B803" t="str">
            <v>Miscellanous</v>
          </cell>
          <cell r="C803" t="str">
            <v>JCI FX80 Server - 100 Network License</v>
          </cell>
          <cell r="D803" t="str">
            <v>JCI</v>
          </cell>
          <cell r="E803" t="str">
            <v>FX-SL100-0</v>
          </cell>
          <cell r="F803">
            <v>3874.2516000000001</v>
          </cell>
        </row>
        <row r="804">
          <cell r="A804" t="str">
            <v>MiscellanousJCI FX80 Server - Unlimited Network Licenses</v>
          </cell>
          <cell r="B804" t="str">
            <v>Miscellanous</v>
          </cell>
          <cell r="C804" t="str">
            <v>JCI FX80 Server - Unlimited Network Licenses</v>
          </cell>
          <cell r="D804" t="str">
            <v>JCI</v>
          </cell>
          <cell r="E804" t="str">
            <v>FX-SLUNL-0</v>
          </cell>
          <cell r="F804">
            <v>7146.9216000000006</v>
          </cell>
        </row>
        <row r="805">
          <cell r="A805" t="str">
            <v>MiscellanousJCI FX80 Server Add 1 Device License</v>
          </cell>
          <cell r="B805" t="str">
            <v>Miscellanous</v>
          </cell>
          <cell r="C805" t="str">
            <v>JCI FX80 Server Add 1 Device License</v>
          </cell>
          <cell r="D805" t="str">
            <v>JCI</v>
          </cell>
          <cell r="E805" t="str">
            <v>FX-SLU001-6</v>
          </cell>
          <cell r="F805">
            <v>274.19040000000001</v>
          </cell>
        </row>
        <row r="806">
          <cell r="A806" t="str">
            <v>MiscellanousJCI FX80 Server Add 10 Device License</v>
          </cell>
          <cell r="B806" t="str">
            <v>Miscellanous</v>
          </cell>
          <cell r="C806" t="str">
            <v>JCI FX80 Server Add 10 Device License</v>
          </cell>
          <cell r="D806" t="str">
            <v>JCI</v>
          </cell>
          <cell r="E806" t="str">
            <v>FX-SLDL010-0</v>
          </cell>
          <cell r="F806">
            <v>1076.9652000000001</v>
          </cell>
        </row>
        <row r="807">
          <cell r="A807" t="str">
            <v>MiscellanousJCI FX80 Server Add 25 Device License</v>
          </cell>
          <cell r="B807" t="str">
            <v>Miscellanous</v>
          </cell>
          <cell r="C807" t="str">
            <v>JCI FX80 Server Add 25 Device License</v>
          </cell>
          <cell r="D807" t="str">
            <v>JCI</v>
          </cell>
          <cell r="E807" t="str">
            <v>FX-SLDL025-0</v>
          </cell>
          <cell r="F807">
            <v>1404.3240000000001</v>
          </cell>
        </row>
        <row r="808">
          <cell r="A808" t="str">
            <v>MiscellanousJCI FX80 Server Add 50 Device License</v>
          </cell>
          <cell r="B808" t="str">
            <v>Miscellanous</v>
          </cell>
          <cell r="C808" t="str">
            <v>JCI FX80 Server Add 50 Device License</v>
          </cell>
          <cell r="D808" t="str">
            <v>JCI</v>
          </cell>
          <cell r="E808" t="str">
            <v>FX-SLDL050-0</v>
          </cell>
          <cell r="F808">
            <v>2529.8244</v>
          </cell>
        </row>
        <row r="809">
          <cell r="A809" t="str">
            <v>MiscellanousJCI FX80 Server Add 100 Device License</v>
          </cell>
          <cell r="B809" t="str">
            <v>Miscellanous</v>
          </cell>
          <cell r="C809" t="str">
            <v>JCI FX80 Server Add 100 Device License</v>
          </cell>
          <cell r="D809" t="str">
            <v>JCI</v>
          </cell>
          <cell r="E809" t="str">
            <v>FX-SLDL100-0</v>
          </cell>
          <cell r="F809">
            <v>3789.8064000000004</v>
          </cell>
        </row>
        <row r="810">
          <cell r="A810" t="str">
            <v>MiscellanousJCI FX80 Server Add 200 Device License</v>
          </cell>
          <cell r="B810" t="str">
            <v>Miscellanous</v>
          </cell>
          <cell r="C810" t="str">
            <v>JCI FX80 Server Add 200 Device License</v>
          </cell>
          <cell r="D810" t="str">
            <v>JCI</v>
          </cell>
          <cell r="E810" t="str">
            <v>FX-SLDL200-0</v>
          </cell>
          <cell r="F810">
            <v>5279.4827999999998</v>
          </cell>
        </row>
        <row r="811">
          <cell r="A811" t="str">
            <v>MiscellanousN4 Supervisor 0 Additional 1 Year Maintenance</v>
          </cell>
          <cell r="B811" t="str">
            <v>Miscellanous</v>
          </cell>
          <cell r="C811" t="str">
            <v>N4 Supervisor 0 Additional 1 Year Maintenance</v>
          </cell>
          <cell r="D811" t="str">
            <v>Honeywell</v>
          </cell>
          <cell r="E811" t="str">
            <v>SUP-0-SMA-1YR</v>
          </cell>
          <cell r="F811">
            <v>86.537499999999994</v>
          </cell>
        </row>
        <row r="812">
          <cell r="A812" t="str">
            <v>MiscellanousN4 Supervisor 0 Additional 3 Year Maintenance</v>
          </cell>
          <cell r="B812" t="str">
            <v>Miscellanous</v>
          </cell>
          <cell r="C812" t="str">
            <v>N4 Supervisor 0 Additional 3 Year Maintenance</v>
          </cell>
          <cell r="D812" t="str">
            <v>Honeywell</v>
          </cell>
          <cell r="E812" t="str">
            <v>SUP-0-SMA-3YR</v>
          </cell>
          <cell r="F812">
            <v>211.32399999999998</v>
          </cell>
        </row>
        <row r="813">
          <cell r="A813" t="str">
            <v>MiscellanousN4 Supervisor 0 Additional 5 Year Maintenance</v>
          </cell>
          <cell r="B813" t="str">
            <v>Miscellanous</v>
          </cell>
          <cell r="C813" t="str">
            <v>N4 Supervisor 0 Additional 5 Year Maintenance</v>
          </cell>
          <cell r="D813" t="str">
            <v>Honeywell</v>
          </cell>
          <cell r="E813" t="str">
            <v>SUP-0-SMA-5YR</v>
          </cell>
          <cell r="F813">
            <v>269.68649999999997</v>
          </cell>
        </row>
        <row r="814">
          <cell r="A814" t="str">
            <v>MiscellanousN4 Supervisor 1 Additional 1 Year Maintenance</v>
          </cell>
          <cell r="B814" t="str">
            <v>Miscellanous</v>
          </cell>
          <cell r="C814" t="str">
            <v>N4 Supervisor 1 Additional 1 Year Maintenance</v>
          </cell>
          <cell r="D814" t="str">
            <v>Honeywell</v>
          </cell>
          <cell r="E814" t="str">
            <v>SUP-1-SMA-1YR</v>
          </cell>
          <cell r="F814">
            <v>108.675</v>
          </cell>
        </row>
        <row r="815">
          <cell r="A815" t="str">
            <v>MiscellanousN4 Supervisor 1 Additional 3 Year Maintenance</v>
          </cell>
          <cell r="B815" t="str">
            <v>Miscellanous</v>
          </cell>
          <cell r="C815" t="str">
            <v>N4 Supervisor 1 Additional 3 Year Maintenance</v>
          </cell>
          <cell r="D815" t="str">
            <v>Honeywell</v>
          </cell>
          <cell r="E815" t="str">
            <v>SUP-1-SMA-3YR</v>
          </cell>
          <cell r="F815">
            <v>267.66249999999997</v>
          </cell>
        </row>
        <row r="816">
          <cell r="A816" t="str">
            <v>MiscellanousN4 Supervisor 1 Additional 5 Year Maintenance</v>
          </cell>
          <cell r="B816" t="str">
            <v>Miscellanous</v>
          </cell>
          <cell r="C816" t="str">
            <v>N4 Supervisor 1 Additional 5 Year Maintenance</v>
          </cell>
          <cell r="D816" t="str">
            <v>Honeywell</v>
          </cell>
          <cell r="E816" t="str">
            <v>SUP-1-SMA-5YR</v>
          </cell>
          <cell r="F816">
            <v>342.125</v>
          </cell>
        </row>
        <row r="817">
          <cell r="A817" t="str">
            <v>MiscellanousN4 Supervisor 2 Additional 1 Year Maintenance</v>
          </cell>
          <cell r="B817" t="str">
            <v>Miscellanous</v>
          </cell>
          <cell r="C817" t="str">
            <v>N4 Supervisor 2 Additional 1 Year Maintenance</v>
          </cell>
          <cell r="D817" t="str">
            <v>Honeywell</v>
          </cell>
          <cell r="E817" t="str">
            <v>SUP-2-SMA-1YR</v>
          </cell>
          <cell r="F817">
            <v>130.8125</v>
          </cell>
        </row>
        <row r="818">
          <cell r="A818" t="str">
            <v>MiscellanousN4 Supervisor 2 Additional 3 Year Maintenance</v>
          </cell>
          <cell r="B818" t="str">
            <v>Miscellanous</v>
          </cell>
          <cell r="C818" t="str">
            <v>N4 Supervisor 2 Additional 3 Year Maintenance</v>
          </cell>
          <cell r="D818" t="str">
            <v>Honeywell</v>
          </cell>
          <cell r="E818" t="str">
            <v>SUP-2-SMA-3YR</v>
          </cell>
          <cell r="F818">
            <v>317.97499999999997</v>
          </cell>
        </row>
        <row r="819">
          <cell r="A819" t="str">
            <v>MiscellanousN4 Supervisor 2 Additional 5 Year Maintenance</v>
          </cell>
          <cell r="B819" t="str">
            <v>Miscellanous</v>
          </cell>
          <cell r="C819" t="str">
            <v>N4 Supervisor 2 Additional 5 Year Maintenance</v>
          </cell>
          <cell r="D819" t="str">
            <v>Honeywell</v>
          </cell>
          <cell r="E819" t="str">
            <v>SUP-2-SMA-5YR</v>
          </cell>
          <cell r="F819">
            <v>408.53749999999997</v>
          </cell>
        </row>
        <row r="820">
          <cell r="A820" t="str">
            <v>MiscellanousN4 Supervisor 3 Additional 1 Year Maintenance</v>
          </cell>
          <cell r="B820" t="str">
            <v>Miscellanous</v>
          </cell>
          <cell r="C820" t="str">
            <v>N4 Supervisor 3 Additional 1 Year Maintenance</v>
          </cell>
          <cell r="D820" t="str">
            <v>Honeywell</v>
          </cell>
          <cell r="E820" t="str">
            <v>SUP-3-SMA-1YR</v>
          </cell>
          <cell r="F820">
            <v>152.94999999999999</v>
          </cell>
        </row>
        <row r="821">
          <cell r="A821" t="str">
            <v>MiscellanousN4 Supervisor 3 Additional 3 Year Maintenance</v>
          </cell>
          <cell r="B821" t="str">
            <v>Miscellanous</v>
          </cell>
          <cell r="C821" t="str">
            <v>N4 Supervisor 3 Additional 3 Year Maintenance</v>
          </cell>
          <cell r="D821" t="str">
            <v>Honeywell</v>
          </cell>
          <cell r="E821" t="str">
            <v>SUP-3-SMA-3YR</v>
          </cell>
          <cell r="F821">
            <v>374.32499999999999</v>
          </cell>
        </row>
        <row r="822">
          <cell r="A822" t="str">
            <v>MiscellanousN4 Supervisor 3 Additional 5 Year Maintenance</v>
          </cell>
          <cell r="B822" t="str">
            <v>Miscellanous</v>
          </cell>
          <cell r="C822" t="str">
            <v>N4 Supervisor 3 Additional 5 Year Maintenance</v>
          </cell>
          <cell r="D822" t="str">
            <v>Honeywell</v>
          </cell>
          <cell r="E822" t="str">
            <v>SUP-3-SMA-5YR</v>
          </cell>
          <cell r="F822">
            <v>478.97499999999997</v>
          </cell>
        </row>
        <row r="823">
          <cell r="A823" t="str">
            <v>MiscellanousN4 Supervisor 10 Additional 1 Year Maintenance</v>
          </cell>
          <cell r="B823" t="str">
            <v>Miscellanous</v>
          </cell>
          <cell r="C823" t="str">
            <v>N4 Supervisor 10 Additional 1 Year Maintenance</v>
          </cell>
          <cell r="D823" t="str">
            <v>Honeywell</v>
          </cell>
          <cell r="E823" t="str">
            <v>SUP-10-SMA-1YR</v>
          </cell>
          <cell r="F823">
            <v>350.17499999999995</v>
          </cell>
        </row>
        <row r="824">
          <cell r="A824" t="str">
            <v>MiscellanousN4 Supervisor 10 Additional 3 Year Maintenance</v>
          </cell>
          <cell r="B824" t="str">
            <v>Miscellanous</v>
          </cell>
          <cell r="C824" t="str">
            <v>N4 Supervisor 10 Additional 3 Year Maintenance</v>
          </cell>
          <cell r="D824" t="str">
            <v>Honeywell</v>
          </cell>
          <cell r="E824" t="str">
            <v>SUP-10-SMA-3YR</v>
          </cell>
          <cell r="F824">
            <v>851.28749999999991</v>
          </cell>
        </row>
        <row r="825">
          <cell r="A825" t="str">
            <v>MiscellanousN4 Supervisor 10 Additional 5 Year Maintenance</v>
          </cell>
          <cell r="B825" t="str">
            <v>Miscellanous</v>
          </cell>
          <cell r="C825" t="str">
            <v>N4 Supervisor 10 Additional 5 Year Maintenance</v>
          </cell>
          <cell r="D825" t="str">
            <v>Honeywell</v>
          </cell>
          <cell r="E825" t="str">
            <v>SUP-10-SMA-5YR</v>
          </cell>
          <cell r="F825">
            <v>1092.7874999999999</v>
          </cell>
        </row>
        <row r="826">
          <cell r="A826" t="str">
            <v>MiscellanousN4 Supervisor 100 Additional 1 Year Maintenance</v>
          </cell>
          <cell r="B826" t="str">
            <v>Miscellanous</v>
          </cell>
          <cell r="C826" t="str">
            <v>N4 Supervisor 100 Additional 1 Year Maintenance</v>
          </cell>
          <cell r="D826" t="str">
            <v>Honeywell</v>
          </cell>
          <cell r="E826" t="str">
            <v>SUP-100-SMA-1YR</v>
          </cell>
          <cell r="F826">
            <v>519.22499999999991</v>
          </cell>
        </row>
        <row r="827">
          <cell r="A827" t="str">
            <v>MiscellanousN4 Supervisor 100 Additional 3 Year Maintenance</v>
          </cell>
          <cell r="B827" t="str">
            <v>Miscellanous</v>
          </cell>
          <cell r="C827" t="str">
            <v>N4 Supervisor 100 Additional 3 Year Maintenance</v>
          </cell>
          <cell r="D827" t="str">
            <v>Honeywell</v>
          </cell>
          <cell r="E827" t="str">
            <v>SUP-100-SMA-3YR</v>
          </cell>
          <cell r="F827">
            <v>1263.8499999999999</v>
          </cell>
        </row>
        <row r="828">
          <cell r="A828" t="str">
            <v>MiscellanousN4 Supervisor 100 Additional 5 Year Maintenance</v>
          </cell>
          <cell r="B828" t="str">
            <v>Miscellanous</v>
          </cell>
          <cell r="C828" t="str">
            <v>N4 Supervisor 100 Additional 5 Year Maintenance</v>
          </cell>
          <cell r="D828" t="str">
            <v>Honeywell</v>
          </cell>
          <cell r="E828" t="str">
            <v>SUP-100-SMA-5YR</v>
          </cell>
          <cell r="F828">
            <v>1620.0624999999998</v>
          </cell>
        </row>
        <row r="829">
          <cell r="A829" t="str">
            <v>MiscellanousN4 Supervisor Unlimited Additional 1 Year Maintenance</v>
          </cell>
          <cell r="B829" t="str">
            <v>Miscellanous</v>
          </cell>
          <cell r="C829" t="str">
            <v>N4 Supervisor Unlimited Additional 1 Year Maintenance</v>
          </cell>
          <cell r="D829" t="str">
            <v>Honeywell</v>
          </cell>
          <cell r="E829" t="str">
            <v>SUP-UNL-SMA-1YR</v>
          </cell>
          <cell r="F829">
            <v>1062.5999999999999</v>
          </cell>
        </row>
        <row r="830">
          <cell r="A830" t="str">
            <v>MiscellanousN4 Supervisor Unlimited Additional 3 Year Maintenance</v>
          </cell>
          <cell r="B830" t="str">
            <v>Miscellanous</v>
          </cell>
          <cell r="C830" t="str">
            <v>N4 Supervisor Unlimited Additional 3 Year Maintenance</v>
          </cell>
          <cell r="D830" t="str">
            <v>Honeywell</v>
          </cell>
          <cell r="E830" t="str">
            <v>SUP-UNL-SMA-3YR</v>
          </cell>
          <cell r="F830">
            <v>2590.0874999999996</v>
          </cell>
        </row>
        <row r="831">
          <cell r="A831" t="str">
            <v>MiscellanousN4 Supervisor Unlimited Additional 5 Year Maintenance</v>
          </cell>
          <cell r="B831" t="str">
            <v>Miscellanous</v>
          </cell>
          <cell r="C831" t="str">
            <v>N4 Supervisor Unlimited Additional 5 Year Maintenance</v>
          </cell>
          <cell r="D831" t="str">
            <v>Honeywell</v>
          </cell>
          <cell r="E831" t="str">
            <v>SUP-UNL-SMA-5YR</v>
          </cell>
          <cell r="F831">
            <v>3320.6249999999995</v>
          </cell>
        </row>
        <row r="832">
          <cell r="A832" t="str">
            <v>MiscellanousSpyder Unitary 6438 wo Act or VP</v>
          </cell>
          <cell r="B832" t="str">
            <v>Miscellanous</v>
          </cell>
          <cell r="C832" t="str">
            <v>Spyder Unitary 6438 wo Act or VP</v>
          </cell>
          <cell r="D832" t="str">
            <v>Honeywell</v>
          </cell>
          <cell r="E832" t="str">
            <v>PUL6438S</v>
          </cell>
          <cell r="F832">
            <v>260.245</v>
          </cell>
        </row>
        <row r="833">
          <cell r="A833" t="str">
            <v>MiscellanousSpyder Relay 6438 wo Act or VP for SIO</v>
          </cell>
          <cell r="B833" t="str">
            <v>Miscellanous</v>
          </cell>
          <cell r="C833" t="str">
            <v>Spyder Relay 6438 wo Act or VP for SIO</v>
          </cell>
          <cell r="D833" t="str">
            <v>Honeywell</v>
          </cell>
          <cell r="E833" t="str">
            <v>PUL6438SR</v>
          </cell>
          <cell r="F833">
            <v>287.08599999999996</v>
          </cell>
        </row>
        <row r="834">
          <cell r="A834" t="str">
            <v>MiscellanousSpyder VAV 4024 w VP No Act</v>
          </cell>
          <cell r="B834" t="str">
            <v>Miscellanous</v>
          </cell>
          <cell r="C834" t="str">
            <v>Spyder VAV 4024 w VP No Act</v>
          </cell>
          <cell r="D834" t="str">
            <v>Honeywell</v>
          </cell>
          <cell r="E834" t="str">
            <v>PVL4024NS</v>
          </cell>
          <cell r="F834">
            <v>191.245</v>
          </cell>
        </row>
        <row r="835">
          <cell r="A835" t="str">
            <v>MiscellanousSpyder Unitary 4024 wo Act or VP</v>
          </cell>
          <cell r="B835" t="str">
            <v>Miscellanous</v>
          </cell>
          <cell r="C835" t="str">
            <v>Spyder Unitary 4024 wo Act or VP</v>
          </cell>
          <cell r="D835" t="str">
            <v>Honeywell</v>
          </cell>
          <cell r="E835" t="str">
            <v>PUL4024S</v>
          </cell>
          <cell r="F835">
            <v>178.05449999999999</v>
          </cell>
        </row>
        <row r="836">
          <cell r="A836" t="str">
            <v>MiscellanousSpyder Unitary 1012 wo Act or VP</v>
          </cell>
          <cell r="B836" t="str">
            <v>Miscellanous</v>
          </cell>
          <cell r="C836" t="str">
            <v>Spyder Unitary 1012 wo Act or VP</v>
          </cell>
          <cell r="D836" t="str">
            <v>Honeywell</v>
          </cell>
          <cell r="E836" t="str">
            <v>PUL1012S</v>
          </cell>
          <cell r="F836">
            <v>133.1815</v>
          </cell>
        </row>
        <row r="837">
          <cell r="A837" t="str">
            <v>MiscellanousSpyder VAV 0000 w Act &amp; VP</v>
          </cell>
          <cell r="B837" t="str">
            <v>Miscellanous</v>
          </cell>
          <cell r="C837" t="str">
            <v>Spyder VAV 0000 w Act &amp; VP</v>
          </cell>
          <cell r="D837" t="str">
            <v>Honeywell</v>
          </cell>
          <cell r="E837" t="str">
            <v>PVL0000AS</v>
          </cell>
          <cell r="F837">
            <v>147.108</v>
          </cell>
        </row>
        <row r="838">
          <cell r="A838" t="str">
            <v>MiscellanousSpyder VAV 4022 w Act &amp; VP</v>
          </cell>
          <cell r="B838" t="str">
            <v>Miscellanous</v>
          </cell>
          <cell r="C838" t="str">
            <v>Spyder VAV 4022 w Act &amp; VP</v>
          </cell>
          <cell r="D838" t="str">
            <v>Honeywell</v>
          </cell>
          <cell r="E838" t="str">
            <v>PVL4022AS</v>
          </cell>
          <cell r="F838">
            <v>205.37849999999997</v>
          </cell>
        </row>
        <row r="839">
          <cell r="A839" t="str">
            <v>MiscellanousSpyder VAV 6436 w Act &amp; VP</v>
          </cell>
          <cell r="B839" t="str">
            <v>Miscellanous</v>
          </cell>
          <cell r="C839" t="str">
            <v>Spyder VAV 6436 w Act &amp; VP</v>
          </cell>
          <cell r="D839" t="str">
            <v>Honeywell</v>
          </cell>
          <cell r="E839" t="str">
            <v>PVL6436AS</v>
          </cell>
          <cell r="F839">
            <v>269.68649999999997</v>
          </cell>
        </row>
        <row r="840">
          <cell r="A840" t="str">
            <v>MiscellanousSpyder VAV 6438 w VP No Act</v>
          </cell>
          <cell r="B840" t="str">
            <v>Miscellanous</v>
          </cell>
          <cell r="C840" t="str">
            <v>Spyder VAV 6438 w VP No Act</v>
          </cell>
          <cell r="D840" t="str">
            <v>Honeywell</v>
          </cell>
          <cell r="E840" t="str">
            <v>PVL6438NS</v>
          </cell>
          <cell r="F840">
            <v>308.71749999999997</v>
          </cell>
        </row>
        <row r="841">
          <cell r="A841" t="str">
            <v>MiscellanousStryker VAV 4022 w Act &amp; VP</v>
          </cell>
          <cell r="B841" t="str">
            <v>Miscellanous</v>
          </cell>
          <cell r="C841" t="str">
            <v>Stryker VAV 4022 w Act &amp; VP</v>
          </cell>
          <cell r="D841" t="str">
            <v>Honeywell</v>
          </cell>
          <cell r="E841" t="str">
            <v>CVL4022AS-VAV1</v>
          </cell>
          <cell r="F841">
            <v>180.37749999999997</v>
          </cell>
        </row>
        <row r="842">
          <cell r="A842" t="str">
            <v>MiscellanousStryker VAV 4024 wo Act</v>
          </cell>
          <cell r="B842" t="str">
            <v>Miscellanous</v>
          </cell>
          <cell r="C842" t="str">
            <v>Stryker VAV 4024 wo Act</v>
          </cell>
          <cell r="D842" t="str">
            <v>Honeywell</v>
          </cell>
          <cell r="E842" t="str">
            <v>CVL4024NS-VAV1</v>
          </cell>
          <cell r="F842">
            <v>158.05599999999998</v>
          </cell>
        </row>
        <row r="843">
          <cell r="A843" t="str">
            <v>MiscellanousStryker AHU Controller</v>
          </cell>
          <cell r="B843" t="str">
            <v>Miscellanous</v>
          </cell>
          <cell r="C843" t="str">
            <v>Stryker AHU Controller</v>
          </cell>
          <cell r="D843" t="str">
            <v>Honeywell</v>
          </cell>
          <cell r="E843" t="str">
            <v>CUL6438SR-CV1</v>
          </cell>
          <cell r="F843">
            <v>223.14599999999999</v>
          </cell>
        </row>
        <row r="844">
          <cell r="A844" t="str">
            <v>MiscellanousStryker BACNet Lighting Controller</v>
          </cell>
          <cell r="B844" t="str">
            <v>Miscellanous</v>
          </cell>
          <cell r="C844" t="str">
            <v>Stryker BACNet Lighting Controller</v>
          </cell>
          <cell r="D844" t="str">
            <v>Honeywell</v>
          </cell>
          <cell r="E844" t="str">
            <v>CLB6438S</v>
          </cell>
          <cell r="F844">
            <v>270.88249999999999</v>
          </cell>
        </row>
        <row r="845">
          <cell r="A845" t="str">
            <v>MiscellanousStryker BACNet VAV 4022 w Act &amp; VP</v>
          </cell>
          <cell r="B845" t="str">
            <v>Miscellanous</v>
          </cell>
          <cell r="C845" t="str">
            <v>Stryker BACNet VAV 4022 w Act &amp; VP</v>
          </cell>
          <cell r="D845" t="str">
            <v>Honeywell</v>
          </cell>
          <cell r="E845" t="str">
            <v>CVB4022AS-VAV1</v>
          </cell>
          <cell r="F845">
            <v>180.37749999999997</v>
          </cell>
        </row>
        <row r="846">
          <cell r="A846" t="str">
            <v>MiscellanousStryker BACNet VAV 4024 wo Act</v>
          </cell>
          <cell r="B846" t="str">
            <v>Miscellanous</v>
          </cell>
          <cell r="C846" t="str">
            <v>Stryker BACNet VAV 4024 wo Act</v>
          </cell>
          <cell r="D846" t="str">
            <v>Honeywell</v>
          </cell>
          <cell r="E846" t="str">
            <v>CVB4024NS-VAV1</v>
          </cell>
          <cell r="F846">
            <v>158.05599999999998</v>
          </cell>
        </row>
        <row r="847">
          <cell r="A847" t="str">
            <v>MiscellanousSpyder BACNet 6438 wo Act or VP</v>
          </cell>
          <cell r="B847" t="str">
            <v>Miscellanous</v>
          </cell>
          <cell r="C847" t="str">
            <v>Spyder BACNet 6438 wo Act or VP</v>
          </cell>
          <cell r="D847" t="str">
            <v>Honeywell</v>
          </cell>
          <cell r="E847" t="str">
            <v>PUB6438S</v>
          </cell>
          <cell r="F847">
            <v>279.33499999999998</v>
          </cell>
        </row>
        <row r="848">
          <cell r="A848" t="str">
            <v>MiscellanousSpyder BACNet 6438 wo Act or VP for SIO</v>
          </cell>
          <cell r="B848" t="str">
            <v>Miscellanous</v>
          </cell>
          <cell r="C848" t="str">
            <v>Spyder BACNet 6438 wo Act or VP for SIO</v>
          </cell>
          <cell r="D848" t="str">
            <v>Honeywell</v>
          </cell>
          <cell r="E848" t="str">
            <v>PUB6438SR</v>
          </cell>
          <cell r="F848">
            <v>302.05900000000003</v>
          </cell>
        </row>
        <row r="849">
          <cell r="A849" t="str">
            <v>MiscellanousSpyder BACNet 4024 wo Act or VP</v>
          </cell>
          <cell r="B849" t="str">
            <v>Miscellanous</v>
          </cell>
          <cell r="C849" t="str">
            <v>Spyder BACNet 4024 wo Act or VP</v>
          </cell>
          <cell r="D849" t="str">
            <v>Honeywell</v>
          </cell>
          <cell r="E849" t="str">
            <v>PUB4024S</v>
          </cell>
          <cell r="F849">
            <v>183.24099999999999</v>
          </cell>
        </row>
        <row r="850">
          <cell r="A850" t="str">
            <v>MiscellanousSpyder BACNet 1012 wo Act or VP</v>
          </cell>
          <cell r="B850" t="str">
            <v>Miscellanous</v>
          </cell>
          <cell r="C850" t="str">
            <v>Spyder BACNet 1012 wo Act or VP</v>
          </cell>
          <cell r="D850" t="str">
            <v>Honeywell</v>
          </cell>
          <cell r="E850" t="str">
            <v>PUB1012S</v>
          </cell>
          <cell r="F850">
            <v>126.84499999999998</v>
          </cell>
        </row>
        <row r="851">
          <cell r="A851" t="str">
            <v>MiscellanousSpyder BACNet VAV 0000AS w Act &amp; VP</v>
          </cell>
          <cell r="B851" t="str">
            <v>Miscellanous</v>
          </cell>
          <cell r="C851" t="str">
            <v>Spyder BACNet VAV 0000AS w Act &amp; VP</v>
          </cell>
          <cell r="D851" t="str">
            <v>Honeywell</v>
          </cell>
          <cell r="E851" t="str">
            <v>PVB0000AS</v>
          </cell>
          <cell r="F851">
            <v>146.625</v>
          </cell>
        </row>
        <row r="852">
          <cell r="A852" t="str">
            <v>MiscellanousSpyder BACNet VAV 4022AS w Act &amp; VP</v>
          </cell>
          <cell r="B852" t="str">
            <v>Miscellanous</v>
          </cell>
          <cell r="C852" t="str">
            <v>Spyder BACNet VAV 4022AS w Act &amp; VP</v>
          </cell>
          <cell r="D852" t="str">
            <v>Honeywell</v>
          </cell>
          <cell r="E852" t="str">
            <v>PVB4022AS</v>
          </cell>
          <cell r="F852">
            <v>205.76949999999999</v>
          </cell>
        </row>
        <row r="853">
          <cell r="A853" t="str">
            <v>MiscellanousSpyder BACNet VAV 4024NS w VP No Act</v>
          </cell>
          <cell r="B853" t="str">
            <v>Miscellanous</v>
          </cell>
          <cell r="C853" t="str">
            <v>Spyder BACNet VAV 4024NS w VP No Act</v>
          </cell>
          <cell r="D853" t="str">
            <v>Honeywell</v>
          </cell>
          <cell r="E853" t="str">
            <v>PVB4024NS</v>
          </cell>
          <cell r="F853">
            <v>182.83850000000001</v>
          </cell>
        </row>
        <row r="854">
          <cell r="A854" t="str">
            <v>MiscellanousSpyder BACNet VAV 6436AS w Act &amp; VP</v>
          </cell>
          <cell r="B854" t="str">
            <v>Miscellanous</v>
          </cell>
          <cell r="C854" t="str">
            <v>Spyder BACNet VAV 6436AS w Act &amp; VP</v>
          </cell>
          <cell r="D854" t="str">
            <v>Honeywell</v>
          </cell>
          <cell r="E854" t="str">
            <v>PVB6436AS</v>
          </cell>
          <cell r="F854">
            <v>280.47349999999994</v>
          </cell>
        </row>
        <row r="855">
          <cell r="A855" t="str">
            <v>MiscellanousSpyder BACNet VAV 6438NS w VP No Act</v>
          </cell>
          <cell r="B855" t="str">
            <v>Miscellanous</v>
          </cell>
          <cell r="C855" t="str">
            <v>Spyder BACNet VAV 6438NS w VP No Act</v>
          </cell>
          <cell r="D855" t="str">
            <v>Honeywell</v>
          </cell>
          <cell r="E855" t="str">
            <v>PVB6438NS</v>
          </cell>
          <cell r="F855">
            <v>275.04549999999995</v>
          </cell>
        </row>
        <row r="856">
          <cell r="A856" t="str">
            <v>MiscellanousCIPer 10 Controller, 5 UI, 2 AO, 3 DO</v>
          </cell>
          <cell r="B856" t="str">
            <v>Miscellanous</v>
          </cell>
          <cell r="C856" t="str">
            <v>CIPer 10 Controller, 5 UI, 2 AO, 3 DO</v>
          </cell>
          <cell r="D856" t="str">
            <v>Honeywell</v>
          </cell>
          <cell r="E856" t="str">
            <v>EDGE-10</v>
          </cell>
          <cell r="F856">
            <v>295.66500000000002</v>
          </cell>
        </row>
        <row r="857">
          <cell r="A857" t="str">
            <v>MiscellanousCIPer 30 Controller, 3 UI, 3 AO, 6 DO</v>
          </cell>
          <cell r="B857" t="str">
            <v>Miscellanous</v>
          </cell>
          <cell r="C857" t="str">
            <v>CIPer 30 Controller, 3 UI, 3 AO, 6 DO</v>
          </cell>
          <cell r="D857" t="str">
            <v>Honeywell</v>
          </cell>
          <cell r="E857" t="str">
            <v>WEB-C3036EPUBNH</v>
          </cell>
          <cell r="F857">
            <v>448.32749999999999</v>
          </cell>
        </row>
        <row r="858">
          <cell r="A858" t="str">
            <v>MiscellanousCIPer 30 VAV Controller - No Actuator</v>
          </cell>
          <cell r="B858" t="str">
            <v>Miscellanous</v>
          </cell>
          <cell r="C858" t="str">
            <v>CIPer 30 VAV Controller - No Actuator</v>
          </cell>
          <cell r="D858" t="str">
            <v>Honeywell</v>
          </cell>
          <cell r="E858" t="str">
            <v>WEB-C3036EPVBNH</v>
          </cell>
          <cell r="F858">
            <v>318.39</v>
          </cell>
        </row>
        <row r="859">
          <cell r="A859" t="str">
            <v xml:space="preserve">MiscellanousCIPer 50 Plant Controller wo Display </v>
          </cell>
          <cell r="B859" t="str">
            <v>Miscellanous</v>
          </cell>
          <cell r="C859" t="str">
            <v xml:space="preserve">CIPer 50 Plant Controller wo Display </v>
          </cell>
          <cell r="D859" t="str">
            <v>Honeywell</v>
          </cell>
          <cell r="E859" t="str">
            <v>WEB-EHSERIESNX26ND</v>
          </cell>
          <cell r="F859">
            <v>652.33749999999998</v>
          </cell>
        </row>
        <row r="860">
          <cell r="A860" t="str">
            <v>MiscellanousCIPer 50 Plant Controller with Display</v>
          </cell>
          <cell r="B860" t="str">
            <v>Miscellanous</v>
          </cell>
          <cell r="C860" t="str">
            <v>CIPer 50 Plant Controller with Display</v>
          </cell>
          <cell r="D860" t="str">
            <v>Honeywell</v>
          </cell>
          <cell r="E860" t="str">
            <v>WEB-EHSERIESNX26D</v>
          </cell>
          <cell r="F860">
            <v>739.78349999999989</v>
          </cell>
        </row>
        <row r="861">
          <cell r="A861" t="str">
            <v>MiscellanousCIPer Small Expansion Module (7)</v>
          </cell>
          <cell r="B861" t="str">
            <v>Miscellanous</v>
          </cell>
          <cell r="C861" t="str">
            <v>CIPer Small Expansion Module (7)</v>
          </cell>
          <cell r="D861" t="str">
            <v>Honeywell</v>
          </cell>
          <cell r="E861" t="str">
            <v>WEB-03022H</v>
          </cell>
          <cell r="F861">
            <v>273.78049999999996</v>
          </cell>
        </row>
        <row r="862">
          <cell r="A862" t="str">
            <v>MiscellanousCIPer Large Expansion Module (20)</v>
          </cell>
          <cell r="B862" t="str">
            <v>Miscellanous</v>
          </cell>
          <cell r="C862" t="str">
            <v>CIPer Large Expansion Module (20)</v>
          </cell>
          <cell r="D862" t="str">
            <v>Honeywell</v>
          </cell>
          <cell r="E862" t="str">
            <v>WEB-09056H</v>
          </cell>
          <cell r="F862">
            <v>497.08749999999998</v>
          </cell>
        </row>
        <row r="863">
          <cell r="A863" t="str">
            <v>MiscellanousJCI BACNet Controller, 6UI, 2BI, 4CO, 3BO, 2AO, ND</v>
          </cell>
          <cell r="B863" t="str">
            <v>Miscellanous</v>
          </cell>
          <cell r="C863" t="str">
            <v>JCI BACNet Controller, 6UI, 2BI, 4CO, 3BO, 2AO, ND</v>
          </cell>
          <cell r="D863" t="str">
            <v>JCI</v>
          </cell>
          <cell r="E863" t="str">
            <v>FX-PCA2611-0</v>
          </cell>
          <cell r="F863">
            <v>602.11080000000004</v>
          </cell>
        </row>
        <row r="864">
          <cell r="A864" t="str">
            <v>MiscellanousJCI BACNet Controller, 5UI, 4BI, 4CO, 5RO, w TC, ND</v>
          </cell>
          <cell r="B864" t="str">
            <v>Miscellanous</v>
          </cell>
          <cell r="C864" t="str">
            <v>JCI BACNet Controller, 5UI, 4BI, 4CO, 5RO, w TC, ND</v>
          </cell>
          <cell r="D864" t="str">
            <v>JCI</v>
          </cell>
          <cell r="E864" t="str">
            <v>FX-PCA2612-1</v>
          </cell>
          <cell r="F864">
            <v>615.45960000000002</v>
          </cell>
        </row>
        <row r="865">
          <cell r="A865" t="str">
            <v>MiscellanousJCI BACNet Controller, 8 UI, 6BI, 6BO, 6AO, w TC, ND</v>
          </cell>
          <cell r="B865" t="str">
            <v>Miscellanous</v>
          </cell>
          <cell r="C865" t="str">
            <v>JCI BACNet Controller, 8 UI, 6BI, 6BO, 6AO, w TC, ND</v>
          </cell>
          <cell r="D865" t="str">
            <v>JCI</v>
          </cell>
          <cell r="E865" t="str">
            <v>FX-PCA3611-0</v>
          </cell>
          <cell r="F865">
            <v>801.86760000000004</v>
          </cell>
        </row>
        <row r="866">
          <cell r="A866" t="str">
            <v>MiscellanousJCI BACNet Controller, 10UI, 6BI, 4BO, 4AO, 4CO, w TC, ND</v>
          </cell>
          <cell r="B866" t="str">
            <v>Miscellanous</v>
          </cell>
          <cell r="C866" t="str">
            <v>JCI BACNet Controller, 10UI, 6BI, 4BO, 4AO, 4CO, w TC, ND</v>
          </cell>
          <cell r="D866" t="str">
            <v>JCI</v>
          </cell>
          <cell r="E866" t="str">
            <v>FX-PCA4911-0</v>
          </cell>
          <cell r="F866">
            <v>804.7296</v>
          </cell>
        </row>
        <row r="867">
          <cell r="A867" t="str">
            <v>MiscellanousJCI BACNet Controller, 2UI, 1BI, 3BO, 4CO, ND</v>
          </cell>
          <cell r="B867" t="str">
            <v>Miscellanous</v>
          </cell>
          <cell r="C867" t="str">
            <v>JCI BACNet Controller, 2UI, 1BI, 3BO, 4CO, ND</v>
          </cell>
          <cell r="D867" t="str">
            <v>JCI</v>
          </cell>
          <cell r="E867" t="str">
            <v>FX-PCG1611-1</v>
          </cell>
          <cell r="F867">
            <v>254.46960000000001</v>
          </cell>
        </row>
        <row r="868">
          <cell r="A868" t="str">
            <v>MiscellanousJCI BACNet Controller, 2UI, 1BI, 3BO, 4CO, ND, Ext Temp</v>
          </cell>
          <cell r="B868" t="str">
            <v>Miscellanous</v>
          </cell>
          <cell r="C868" t="str">
            <v>JCI BACNet Controller, 2UI, 1BI, 3BO, 4CO, ND, Ext Temp</v>
          </cell>
          <cell r="D868" t="str">
            <v>JCI</v>
          </cell>
          <cell r="E868" t="str">
            <v>FX-PCG1611-1ET</v>
          </cell>
          <cell r="F868">
            <v>381.8664</v>
          </cell>
        </row>
        <row r="869">
          <cell r="A869" t="str">
            <v>MiscellanousJCI BACNet Controller, 6UI, 2BI, 3BO, 2AO, 4CO, ND</v>
          </cell>
          <cell r="B869" t="str">
            <v>Miscellanous</v>
          </cell>
          <cell r="C869" t="str">
            <v>JCI BACNet Controller, 6UI, 2BI, 3BO, 2AO, 4CO, ND</v>
          </cell>
          <cell r="D869" t="str">
            <v>JCI</v>
          </cell>
          <cell r="E869" t="str">
            <v>FX-PCG2611-0</v>
          </cell>
          <cell r="F869">
            <v>401.26320000000004</v>
          </cell>
        </row>
        <row r="870">
          <cell r="A870" t="str">
            <v>MiscellanousJCI BACNet Controller, 6UI, 2BI, 3BO, 2AO, 4CO, ND, E. Temp</v>
          </cell>
          <cell r="B870" t="str">
            <v>Miscellanous</v>
          </cell>
          <cell r="C870" t="str">
            <v>JCI BACNet Controller, 6UI, 2BI, 3BO, 2AO, 4CO, ND, E. Temp</v>
          </cell>
          <cell r="D870" t="str">
            <v>JCI</v>
          </cell>
          <cell r="E870" t="str">
            <v>FX-PCG2611-0ET</v>
          </cell>
          <cell r="F870">
            <v>547.29000000000008</v>
          </cell>
        </row>
        <row r="871">
          <cell r="A871" t="str">
            <v>MiscellanousJCI BACNet Controller, 6UI, 2BI, 3BO, 2AO, 4CO, w Display</v>
          </cell>
          <cell r="B871" t="str">
            <v>Miscellanous</v>
          </cell>
          <cell r="C871" t="str">
            <v>JCI BACNet Controller, 6UI, 2BI, 3BO, 2AO, 4CO, w Display</v>
          </cell>
          <cell r="D871" t="str">
            <v>JCI</v>
          </cell>
          <cell r="E871" t="str">
            <v>FXPCG2621-0</v>
          </cell>
          <cell r="F871">
            <v>717.48720000000003</v>
          </cell>
        </row>
        <row r="872">
          <cell r="A872" t="str">
            <v>MiscellanousJCI BACNet VAV Controller, 3UI, 2BO w Act &amp; VP</v>
          </cell>
          <cell r="B872" t="str">
            <v>Miscellanous</v>
          </cell>
          <cell r="C872" t="str">
            <v>JCI BACNet VAV Controller, 3UI, 2BO w Act &amp; VP</v>
          </cell>
          <cell r="D872" t="str">
            <v>JCI</v>
          </cell>
          <cell r="E872" t="str">
            <v>FX-PCV1615-1</v>
          </cell>
          <cell r="F872">
            <v>199.01160000000002</v>
          </cell>
        </row>
        <row r="873">
          <cell r="A873" t="str">
            <v>MiscellanousJCI BACNet VAV Controller, 3UI, 3BO, 2AO w Act &amp; VP</v>
          </cell>
          <cell r="B873" t="str">
            <v>Miscellanous</v>
          </cell>
          <cell r="C873" t="str">
            <v>JCI BACNet VAV Controller, 3UI, 3BO, 2AO w Act &amp; VP</v>
          </cell>
          <cell r="D873" t="str">
            <v>JCI</v>
          </cell>
          <cell r="E873" t="str">
            <v>FX-PCV1630-1</v>
          </cell>
          <cell r="F873">
            <v>243.59400000000002</v>
          </cell>
        </row>
        <row r="874">
          <cell r="A874" t="str">
            <v>MiscellanousCO2 - Space w LCD</v>
          </cell>
          <cell r="B874" t="str">
            <v>Miscellanous</v>
          </cell>
          <cell r="C874" t="str">
            <v>CO2 - Space w LCD</v>
          </cell>
          <cell r="D874" t="str">
            <v>Honeywell</v>
          </cell>
          <cell r="E874" t="str">
            <v>C7232A1008</v>
          </cell>
          <cell r="F874">
            <v>185.12699999999998</v>
          </cell>
        </row>
        <row r="875">
          <cell r="A875" t="str">
            <v>MiscellanousCO2 - Space wo LCD</v>
          </cell>
          <cell r="B875" t="str">
            <v>Miscellanous</v>
          </cell>
          <cell r="C875" t="str">
            <v>CO2 - Space wo LCD</v>
          </cell>
          <cell r="D875" t="str">
            <v>Honeywell</v>
          </cell>
          <cell r="E875" t="str">
            <v>C7632A1004</v>
          </cell>
          <cell r="F875">
            <v>158.21700000000001</v>
          </cell>
        </row>
        <row r="876">
          <cell r="A876" t="str">
            <v>MiscellanousCO2 - Duct w LCD</v>
          </cell>
          <cell r="B876" t="str">
            <v>Miscellanous</v>
          </cell>
          <cell r="C876" t="str">
            <v>CO2 - Duct w LCD</v>
          </cell>
          <cell r="D876" t="str">
            <v>Honeywell</v>
          </cell>
          <cell r="E876" t="str">
            <v>C7232B1006</v>
          </cell>
          <cell r="F876">
            <v>221.55899999999997</v>
          </cell>
        </row>
        <row r="877">
          <cell r="A877" t="str">
            <v>MiscellanousCO2 - Duct wo LCD</v>
          </cell>
          <cell r="B877" t="str">
            <v>Miscellanous</v>
          </cell>
          <cell r="C877" t="str">
            <v>CO2 - Duct wo LCD</v>
          </cell>
          <cell r="D877" t="str">
            <v>Honeywell</v>
          </cell>
          <cell r="E877" t="str">
            <v>C7632B1002</v>
          </cell>
          <cell r="F877">
            <v>182.93049999999997</v>
          </cell>
        </row>
        <row r="878">
          <cell r="A878" t="str">
            <v>MiscellanousCO2 - ACI Space wo LCD</v>
          </cell>
          <cell r="B878" t="str">
            <v>Miscellanous</v>
          </cell>
          <cell r="C878" t="str">
            <v>CO2 - ACI Space wo LCD</v>
          </cell>
          <cell r="D878" t="str">
            <v>ACI</v>
          </cell>
          <cell r="E878" t="str">
            <v>CO2-VDC-R</v>
          </cell>
          <cell r="F878">
            <v>170</v>
          </cell>
        </row>
        <row r="879">
          <cell r="A879" t="str">
            <v>MiscellanousCO2 - Outside Air w Heater</v>
          </cell>
          <cell r="B879" t="str">
            <v>Miscellanous</v>
          </cell>
          <cell r="C879" t="str">
            <v>CO2 - Outside Air w Heater</v>
          </cell>
          <cell r="D879" t="str">
            <v>Kele</v>
          </cell>
          <cell r="E879" t="str">
            <v>050-8-NA01</v>
          </cell>
          <cell r="F879">
            <v>382.62</v>
          </cell>
        </row>
        <row r="880">
          <cell r="A880" t="str">
            <v>MiscellanousCombination Sylk Bus I/O</v>
          </cell>
          <cell r="B880" t="str">
            <v>Miscellanous</v>
          </cell>
          <cell r="C880" t="str">
            <v>Combination Sylk Bus I/O</v>
          </cell>
          <cell r="D880" t="str">
            <v>Honeywell</v>
          </cell>
          <cell r="E880" t="str">
            <v>SIO-4022</v>
          </cell>
          <cell r="F880">
            <v>151.69649999999999</v>
          </cell>
        </row>
        <row r="881">
          <cell r="A881" t="str">
            <v>MiscellanousInput Sylk Bus I/O</v>
          </cell>
          <cell r="B881" t="str">
            <v>Miscellanous</v>
          </cell>
          <cell r="C881" t="str">
            <v>Input Sylk Bus I/O</v>
          </cell>
          <cell r="D881" t="str">
            <v>Honeywell</v>
          </cell>
          <cell r="E881" t="str">
            <v>SIO-1200</v>
          </cell>
          <cell r="F881">
            <v>132.88249999999999</v>
          </cell>
        </row>
        <row r="882">
          <cell r="A882" t="str">
            <v>MiscellanousOutput Sylk Bus I/O</v>
          </cell>
          <cell r="B882" t="str">
            <v>Miscellanous</v>
          </cell>
          <cell r="C882" t="str">
            <v>Output Sylk Bus I/O</v>
          </cell>
          <cell r="D882" t="str">
            <v>Honeywell</v>
          </cell>
          <cell r="E882" t="str">
            <v>SIO-6042</v>
          </cell>
          <cell r="F882">
            <v>169.00399999999999</v>
          </cell>
        </row>
        <row r="883">
          <cell r="A883" t="str">
            <v>MiscellanousSensor - Averaging Sensor</v>
          </cell>
          <cell r="B883" t="str">
            <v>Miscellanous</v>
          </cell>
          <cell r="C883" t="str">
            <v>Sensor - Averaging Sensor</v>
          </cell>
          <cell r="D883" t="str">
            <v>Honeywell</v>
          </cell>
          <cell r="E883" t="str">
            <v>C7041R2018</v>
          </cell>
          <cell r="F883">
            <v>87.514999999999986</v>
          </cell>
        </row>
        <row r="884">
          <cell r="A884" t="str">
            <v>MiscellanousSensor - Duct Temp/Humidity</v>
          </cell>
          <cell r="B884" t="str">
            <v>Miscellanous</v>
          </cell>
          <cell r="C884" t="str">
            <v>Sensor - Duct Temp/Humidity</v>
          </cell>
          <cell r="D884" t="str">
            <v>Honeywell</v>
          </cell>
          <cell r="E884" t="str">
            <v>H7635B2018</v>
          </cell>
          <cell r="F884">
            <v>142.95650000000001</v>
          </cell>
        </row>
        <row r="885">
          <cell r="A885" t="str">
            <v>MiscellanousDuct Temp/Humidity SYLK Bus 5%</v>
          </cell>
          <cell r="B885" t="str">
            <v>Miscellanous</v>
          </cell>
          <cell r="C885" t="str">
            <v>Duct Temp/Humidity SYLK Bus 5%</v>
          </cell>
          <cell r="D885" t="str">
            <v>Honeywell</v>
          </cell>
          <cell r="E885" t="str">
            <v>C7400S1010 + 50053060-001</v>
          </cell>
          <cell r="F885">
            <v>71.599999999999994</v>
          </cell>
        </row>
        <row r="886">
          <cell r="A886" t="str">
            <v>MiscellanousSenosr - Duct Insertion Sensor</v>
          </cell>
          <cell r="B886" t="str">
            <v>Miscellanous</v>
          </cell>
          <cell r="C886" t="str">
            <v>Senosr - Duct Insertion Sensor</v>
          </cell>
          <cell r="D886" t="str">
            <v>Honeywell</v>
          </cell>
          <cell r="E886" t="str">
            <v>C7041B2005</v>
          </cell>
          <cell r="F886">
            <v>12.1555</v>
          </cell>
        </row>
        <row r="887">
          <cell r="A887" t="str">
            <v>MiscellanousSensor - Duct Sensor w 6' Cable</v>
          </cell>
          <cell r="B887" t="str">
            <v>Miscellanous</v>
          </cell>
          <cell r="C887" t="str">
            <v>Sensor - Duct Sensor w 6' Cable</v>
          </cell>
          <cell r="D887" t="str">
            <v>Honeywell</v>
          </cell>
          <cell r="E887" t="str">
            <v>C7770A1040</v>
          </cell>
          <cell r="F887">
            <v>13.6045</v>
          </cell>
        </row>
        <row r="888">
          <cell r="A888" t="str">
            <v>MiscellanousSenosr - TR21 Space Sensor Only</v>
          </cell>
          <cell r="B888" t="str">
            <v>Miscellanous</v>
          </cell>
          <cell r="C888" t="str">
            <v>Senosr - TR21 Space Sensor Only</v>
          </cell>
          <cell r="D888" t="str">
            <v>Honeywell</v>
          </cell>
          <cell r="E888" t="str">
            <v>TR21</v>
          </cell>
          <cell r="F888">
            <v>13.075499999999998</v>
          </cell>
        </row>
        <row r="889">
          <cell r="A889" t="str">
            <v>MiscellanousSensor - TR21 Space Sensor with Humd</v>
          </cell>
          <cell r="B889" t="str">
            <v>Miscellanous</v>
          </cell>
          <cell r="C889" t="str">
            <v>Sensor - TR21 Space Sensor with Humd</v>
          </cell>
          <cell r="D889" t="str">
            <v>Honeywell</v>
          </cell>
          <cell r="E889" t="str">
            <v>TR21-H</v>
          </cell>
          <cell r="F889">
            <v>96.36999999999999</v>
          </cell>
        </row>
        <row r="890">
          <cell r="A890" t="str">
            <v>MiscellanousSensor - TR21 Wireless Sensor w Rec</v>
          </cell>
          <cell r="B890" t="str">
            <v>Miscellanous</v>
          </cell>
          <cell r="C890" t="str">
            <v>Sensor - TR21 Wireless Sensor w Rec</v>
          </cell>
          <cell r="D890" t="str">
            <v>Honeywell</v>
          </cell>
          <cell r="E890" t="str">
            <v>TR21-WK</v>
          </cell>
          <cell r="F890">
            <v>165.9795</v>
          </cell>
        </row>
        <row r="891">
          <cell r="A891" t="str">
            <v>MiscellanousSensor - TR23 Space with SP/OV</v>
          </cell>
          <cell r="B891" t="str">
            <v>Miscellanous</v>
          </cell>
          <cell r="C891" t="str">
            <v>Sensor - TR23 Space with SP/OV</v>
          </cell>
          <cell r="D891" t="str">
            <v>Honeywell</v>
          </cell>
          <cell r="E891" t="str">
            <v>TR23</v>
          </cell>
          <cell r="F891">
            <v>38.283499999999997</v>
          </cell>
        </row>
        <row r="892">
          <cell r="A892" t="str">
            <v>MiscellanousSensor - TR23 Space with SP/OV/Humd</v>
          </cell>
          <cell r="B892" t="str">
            <v>Miscellanous</v>
          </cell>
          <cell r="C892" t="str">
            <v>Sensor - TR23 Space with SP/OV/Humd</v>
          </cell>
          <cell r="D892" t="str">
            <v>Honeywell</v>
          </cell>
          <cell r="E892" t="str">
            <v>TR23-H</v>
          </cell>
          <cell r="F892">
            <v>119.04799999999999</v>
          </cell>
        </row>
        <row r="893">
          <cell r="A893" t="str">
            <v>MiscellanousSensor - TR23 Wireless Sensor w SP &amp; Rec</v>
          </cell>
          <cell r="B893" t="str">
            <v>Miscellanous</v>
          </cell>
          <cell r="C893" t="str">
            <v>Sensor - TR23 Wireless Sensor w SP &amp; Rec</v>
          </cell>
          <cell r="D893" t="str">
            <v>Honeywell</v>
          </cell>
          <cell r="E893" t="str">
            <v>TR23-WK</v>
          </cell>
          <cell r="F893">
            <v>185.08099999999999</v>
          </cell>
        </row>
        <row r="894">
          <cell r="A894" t="str">
            <v>MiscellanousSensor - TR40 Space Sensor Only</v>
          </cell>
          <cell r="B894" t="str">
            <v>Miscellanous</v>
          </cell>
          <cell r="C894" t="str">
            <v>Sensor - TR40 Space Sensor Only</v>
          </cell>
          <cell r="D894" t="str">
            <v>Honeywell</v>
          </cell>
          <cell r="E894" t="str">
            <v>TR40</v>
          </cell>
          <cell r="F894">
            <v>25.955499999999997</v>
          </cell>
        </row>
        <row r="895">
          <cell r="A895" t="str">
            <v>MiscellanousSensor - TR40 Space with Temp/Humd</v>
          </cell>
          <cell r="B895" t="str">
            <v>Miscellanous</v>
          </cell>
          <cell r="C895" t="str">
            <v>Sensor - TR40 Space with Temp/Humd</v>
          </cell>
          <cell r="D895" t="str">
            <v>Honeywell</v>
          </cell>
          <cell r="E895" t="str">
            <v>TR40-H</v>
          </cell>
          <cell r="F895">
            <v>131.08849999999998</v>
          </cell>
        </row>
        <row r="896">
          <cell r="A896" t="str">
            <v>MiscellanousSensor - TR40 Space with CO2</v>
          </cell>
          <cell r="B896" t="str">
            <v>Miscellanous</v>
          </cell>
          <cell r="C896" t="str">
            <v>Sensor - TR40 Space with CO2</v>
          </cell>
          <cell r="D896" t="str">
            <v>Honeywell</v>
          </cell>
          <cell r="E896" t="str">
            <v>TR40-CO2</v>
          </cell>
          <cell r="F896">
            <v>208.52949999999998</v>
          </cell>
        </row>
        <row r="897">
          <cell r="A897" t="str">
            <v>MiscellanousSensor - TR40 Space with Temp/Humd/CO2</v>
          </cell>
          <cell r="B897" t="str">
            <v>Miscellanous</v>
          </cell>
          <cell r="C897" t="str">
            <v>Sensor - TR40 Space with Temp/Humd/CO2</v>
          </cell>
          <cell r="D897" t="str">
            <v>Honeywell</v>
          </cell>
          <cell r="E897" t="str">
            <v>TR40-H-CO2</v>
          </cell>
          <cell r="F897">
            <v>254.42599999999999</v>
          </cell>
        </row>
        <row r="898">
          <cell r="A898" t="str">
            <v>MiscellanousSensor - TR42 Space Sensor Only/LCD</v>
          </cell>
          <cell r="B898" t="str">
            <v>Miscellanous</v>
          </cell>
          <cell r="C898" t="str">
            <v>Sensor - TR42 Space Sensor Only/LCD</v>
          </cell>
          <cell r="D898" t="str">
            <v>Honeywell</v>
          </cell>
          <cell r="E898" t="str">
            <v>TR42</v>
          </cell>
          <cell r="F898">
            <v>55.441499999999998</v>
          </cell>
        </row>
        <row r="899">
          <cell r="A899" t="str">
            <v>MiscellanousSensor - TR42 Space with Temp/Humd/LCD</v>
          </cell>
          <cell r="B899" t="str">
            <v>Miscellanous</v>
          </cell>
          <cell r="C899" t="str">
            <v>Sensor - TR42 Space with Temp/Humd/LCD</v>
          </cell>
          <cell r="D899" t="str">
            <v>Honeywell</v>
          </cell>
          <cell r="E899" t="str">
            <v>TR42-H</v>
          </cell>
          <cell r="F899">
            <v>145.3715</v>
          </cell>
        </row>
        <row r="900">
          <cell r="A900" t="str">
            <v>MiscellanousSensor - TR42 Space with CO2/LCD</v>
          </cell>
          <cell r="B900" t="str">
            <v>Miscellanous</v>
          </cell>
          <cell r="C900" t="str">
            <v>Sensor - TR42 Space with CO2/LCD</v>
          </cell>
          <cell r="D900" t="str">
            <v>Honeywell</v>
          </cell>
          <cell r="E900" t="str">
            <v>TR42-CO2</v>
          </cell>
          <cell r="F900">
            <v>223.41049999999998</v>
          </cell>
        </row>
        <row r="901">
          <cell r="A901" t="str">
            <v>MiscellanousSensor - TR42 Space with Temp/Humd/CO2/LCD</v>
          </cell>
          <cell r="B901" t="str">
            <v>Miscellanous</v>
          </cell>
          <cell r="C901" t="str">
            <v>Sensor - TR42 Space with Temp/Humd/CO2/LCD</v>
          </cell>
          <cell r="D901" t="str">
            <v>Honeywell</v>
          </cell>
          <cell r="E901" t="str">
            <v>TR42-H-CO2</v>
          </cell>
          <cell r="F901">
            <v>266.83449999999999</v>
          </cell>
        </row>
        <row r="902">
          <cell r="A902" t="str">
            <v>MiscellanousSenosr - TR71 Space with LCD</v>
          </cell>
          <cell r="B902" t="str">
            <v>Miscellanous</v>
          </cell>
          <cell r="C902" t="str">
            <v>Senosr - TR71 Space with LCD</v>
          </cell>
          <cell r="D902" t="str">
            <v>Honeywell</v>
          </cell>
          <cell r="E902" t="str">
            <v>TR71</v>
          </cell>
          <cell r="F902">
            <v>83.007000000000005</v>
          </cell>
        </row>
        <row r="903">
          <cell r="A903" t="str">
            <v>MiscellanousSensor - TR71 Space with Temp/Humd/LCD</v>
          </cell>
          <cell r="B903" t="str">
            <v>Miscellanous</v>
          </cell>
          <cell r="C903" t="str">
            <v>Sensor - TR71 Space with Temp/Humd/LCD</v>
          </cell>
          <cell r="D903" t="str">
            <v>Honeywell</v>
          </cell>
          <cell r="E903" t="str">
            <v>TR71H</v>
          </cell>
          <cell r="F903">
            <v>162.2765</v>
          </cell>
        </row>
        <row r="904">
          <cell r="A904" t="str">
            <v>MiscellanousSensor - TR75 Space w Time Clock/LCD</v>
          </cell>
          <cell r="B904" t="str">
            <v>Miscellanous</v>
          </cell>
          <cell r="C904" t="str">
            <v>Sensor - TR75 Space w Time Clock/LCD</v>
          </cell>
          <cell r="D904" t="str">
            <v>Honeywell</v>
          </cell>
          <cell r="E904" t="str">
            <v>TR75</v>
          </cell>
          <cell r="F904">
            <v>118.657</v>
          </cell>
        </row>
        <row r="905">
          <cell r="A905" t="str">
            <v>MiscellanousSensor - TR75 Space/Temp/Humd/Time Clock/LCD</v>
          </cell>
          <cell r="B905" t="str">
            <v>Miscellanous</v>
          </cell>
          <cell r="C905" t="str">
            <v>Sensor - TR75 Space/Temp/Humd/Time Clock/LCD</v>
          </cell>
          <cell r="D905" t="str">
            <v>Honeywell</v>
          </cell>
          <cell r="E905" t="str">
            <v>TR75-H</v>
          </cell>
          <cell r="F905">
            <v>191.935</v>
          </cell>
        </row>
        <row r="906">
          <cell r="A906" t="str">
            <v>MiscellanousSensor - TR120 Space Sensor Only/LCD</v>
          </cell>
          <cell r="B906" t="str">
            <v>Miscellanous</v>
          </cell>
          <cell r="C906" t="str">
            <v>Sensor - TR120 Space Sensor Only/LCD</v>
          </cell>
          <cell r="D906" t="str">
            <v>Honeywell</v>
          </cell>
          <cell r="E906" t="str">
            <v>TR120</v>
          </cell>
          <cell r="F906">
            <v>118.56499999999998</v>
          </cell>
        </row>
        <row r="907">
          <cell r="A907" t="str">
            <v>MiscellanousSensor - TR120H Space Sensor with Temp/Humd/LCD</v>
          </cell>
          <cell r="B907" t="str">
            <v>Miscellanous</v>
          </cell>
          <cell r="C907" t="str">
            <v>Sensor - TR120H Space Sensor with Temp/Humd/LCD</v>
          </cell>
          <cell r="D907" t="str">
            <v>Honeywell</v>
          </cell>
          <cell r="E907" t="str">
            <v>TR120-H</v>
          </cell>
          <cell r="F907">
            <v>185.02349999999996</v>
          </cell>
        </row>
        <row r="908">
          <cell r="A908" t="str">
            <v>MiscellanousSensor - OA Temp/Humidity</v>
          </cell>
          <cell r="B908" t="str">
            <v>Miscellanous</v>
          </cell>
          <cell r="C908" t="str">
            <v>Sensor - OA Temp/Humidity</v>
          </cell>
          <cell r="D908" t="str">
            <v>Honeywell</v>
          </cell>
          <cell r="E908" t="str">
            <v>H7635C2015</v>
          </cell>
          <cell r="F908">
            <v>150.09800000000001</v>
          </cell>
        </row>
        <row r="909">
          <cell r="A909" t="str">
            <v>MiscellanousSensor - OA Temp Only</v>
          </cell>
          <cell r="B909" t="str">
            <v>Miscellanous</v>
          </cell>
          <cell r="C909" t="str">
            <v>Sensor - OA Temp Only</v>
          </cell>
          <cell r="D909" t="str">
            <v>Honeywell</v>
          </cell>
          <cell r="E909" t="str">
            <v>C7041F2006</v>
          </cell>
          <cell r="F909">
            <v>17.341999999999999</v>
          </cell>
        </row>
        <row r="910">
          <cell r="A910" t="str">
            <v>MiscellanousSensor - Immersion</v>
          </cell>
          <cell r="B910" t="str">
            <v>Miscellanous</v>
          </cell>
          <cell r="C910" t="str">
            <v>Sensor - Immersion</v>
          </cell>
          <cell r="D910" t="str">
            <v>Honeywell</v>
          </cell>
          <cell r="E910" t="str">
            <v>C7041D2001</v>
          </cell>
          <cell r="F910">
            <v>12.695999999999998</v>
          </cell>
        </row>
        <row r="911">
          <cell r="A911" t="str">
            <v>MiscellanousSensor - Stainless Steel Well</v>
          </cell>
          <cell r="B911" t="str">
            <v>Miscellanous</v>
          </cell>
          <cell r="C911" t="str">
            <v>Sensor - Stainless Steel Well</v>
          </cell>
          <cell r="D911" t="str">
            <v>Honeywell</v>
          </cell>
          <cell r="E911" t="str">
            <v>50001774-001</v>
          </cell>
          <cell r="F911">
            <v>17.687000000000001</v>
          </cell>
        </row>
        <row r="912">
          <cell r="A912" t="str">
            <v>MiscellanousSensor - Strap On</v>
          </cell>
          <cell r="B912" t="str">
            <v>Miscellanous</v>
          </cell>
          <cell r="C912" t="str">
            <v>Sensor - Strap On</v>
          </cell>
          <cell r="D912" t="str">
            <v>Honeywell</v>
          </cell>
          <cell r="E912" t="str">
            <v>C7041K2005</v>
          </cell>
          <cell r="F912">
            <v>14.305999999999999</v>
          </cell>
        </row>
        <row r="913">
          <cell r="A913" t="str">
            <v>MiscellanousFreezer Sensor for Honeywell</v>
          </cell>
          <cell r="B913" t="str">
            <v>Miscellanous</v>
          </cell>
          <cell r="C913" t="str">
            <v>Freezer Sensor for Honeywell</v>
          </cell>
          <cell r="D913" t="str">
            <v>ACI</v>
          </cell>
          <cell r="E913" t="str">
            <v>A/20K-FR22"-30"-4X</v>
          </cell>
          <cell r="F913">
            <v>55.5</v>
          </cell>
        </row>
        <row r="914">
          <cell r="A914" t="str">
            <v>MiscellanousJCI Network LCD Space Temp Sensor</v>
          </cell>
          <cell r="B914" t="str">
            <v>Miscellanous</v>
          </cell>
          <cell r="C914" t="str">
            <v>JCI Network LCD Space Temp Sensor</v>
          </cell>
          <cell r="D914" t="str">
            <v>JCI</v>
          </cell>
          <cell r="E914" t="str">
            <v>NSB8BTN240-0</v>
          </cell>
          <cell r="F914">
            <v>79.315200000000004</v>
          </cell>
        </row>
        <row r="915">
          <cell r="A915" t="str">
            <v>MiscellanousJCI Network Space Temp/Humd Sensor</v>
          </cell>
          <cell r="B915" t="str">
            <v>Miscellanous</v>
          </cell>
          <cell r="C915" t="str">
            <v>JCI Network Space Temp/Humd Sensor</v>
          </cell>
          <cell r="D915" t="str">
            <v>JCI</v>
          </cell>
          <cell r="E915" t="str">
            <v>NSB8BHN240-0</v>
          </cell>
          <cell r="F915">
            <v>213.63480000000001</v>
          </cell>
        </row>
        <row r="916">
          <cell r="A916" t="str">
            <v>MiscellanousJCI Network Space Temp/Humd/CO2 Sensor</v>
          </cell>
          <cell r="B916" t="str">
            <v>Miscellanous</v>
          </cell>
          <cell r="C916" t="str">
            <v>JCI Network Space Temp/Humd/CO2 Sensor</v>
          </cell>
          <cell r="D916" t="str">
            <v>JCI</v>
          </cell>
          <cell r="E916" t="str">
            <v>NSB8BHC241-0</v>
          </cell>
          <cell r="F916">
            <v>355.06080000000003</v>
          </cell>
        </row>
        <row r="917">
          <cell r="A917" t="str">
            <v>MiscellanousJCI Network Space Temp Sensor w Occupancy Sensor</v>
          </cell>
          <cell r="B917" t="str">
            <v>Miscellanous</v>
          </cell>
          <cell r="C917" t="str">
            <v>JCI Network Space Temp Sensor w Occupancy Sensor</v>
          </cell>
          <cell r="D917" t="str">
            <v>JCI</v>
          </cell>
          <cell r="E917" t="str">
            <v>NSB8MTN240-0</v>
          </cell>
          <cell r="F917">
            <v>140.59440000000001</v>
          </cell>
        </row>
        <row r="918">
          <cell r="A918" t="str">
            <v>MiscellanousJCI Network Space CO2 Sensor Only</v>
          </cell>
          <cell r="B918" t="str">
            <v>Miscellanous</v>
          </cell>
          <cell r="C918" t="str">
            <v>JCI Network Space CO2 Sensor Only</v>
          </cell>
          <cell r="D918" t="str">
            <v>JCI</v>
          </cell>
          <cell r="E918" t="str">
            <v>NS-BCN7004-0</v>
          </cell>
          <cell r="F918">
            <v>514.59840000000008</v>
          </cell>
        </row>
        <row r="919">
          <cell r="A919" t="str">
            <v>MiscellanousJCI Wireless Receiver - Needs FX-WRZTTB00-0 Sensor (1-1)</v>
          </cell>
          <cell r="B919" t="str">
            <v>Miscellanous</v>
          </cell>
          <cell r="C919" t="str">
            <v>JCI Wireless Receiver - Needs FX-WRZTTB00-0 Sensor (1-1)</v>
          </cell>
          <cell r="D919" t="str">
            <v>JCI</v>
          </cell>
          <cell r="E919" t="str">
            <v>FX-ZFR1821-0</v>
          </cell>
          <cell r="F919">
            <v>134.4384</v>
          </cell>
        </row>
        <row r="920">
          <cell r="A920" t="str">
            <v>MiscellanousJCI Wireless Room Temp Sensor - Needs FX-ZFR1821-0 (1-1)</v>
          </cell>
          <cell r="B920" t="str">
            <v>Miscellanous</v>
          </cell>
          <cell r="C920" t="str">
            <v>JCI Wireless Room Temp Sensor - Needs FX-ZFR1821-0 (1-1)</v>
          </cell>
          <cell r="D920" t="str">
            <v>JCI</v>
          </cell>
          <cell r="E920" t="str">
            <v>FX-WRZTTB00-0</v>
          </cell>
          <cell r="F920">
            <v>137.7756</v>
          </cell>
        </row>
        <row r="921">
          <cell r="A921" t="str">
            <v>MiscellanousOA Combo Temp/Humd Sensor for JCI</v>
          </cell>
          <cell r="B921" t="str">
            <v>Miscellanous</v>
          </cell>
          <cell r="C921" t="str">
            <v>OA Combo Temp/Humd Sensor for JCI</v>
          </cell>
          <cell r="D921" t="str">
            <v>ACI</v>
          </cell>
          <cell r="E921" t="str">
            <v>A/RH3-1K-NI-0</v>
          </cell>
          <cell r="F921">
            <v>94.24</v>
          </cell>
        </row>
        <row r="922">
          <cell r="A922" t="str">
            <v>MiscellanousDuct Temp/Humidity for JCI</v>
          </cell>
          <cell r="B922" t="str">
            <v>Miscellanous</v>
          </cell>
          <cell r="C922" t="str">
            <v>Duct Temp/Humidity for JCI</v>
          </cell>
          <cell r="D922" t="str">
            <v>ACI</v>
          </cell>
          <cell r="E922" t="str">
            <v>A/RH-1K-NI-D</v>
          </cell>
          <cell r="F922">
            <v>91.14</v>
          </cell>
        </row>
        <row r="923">
          <cell r="A923" t="str">
            <v>MiscellanousDuct Insertion Sensor for JCI</v>
          </cell>
          <cell r="B923" t="str">
            <v>Miscellanous</v>
          </cell>
          <cell r="C923" t="str">
            <v>Duct Insertion Sensor for JCI</v>
          </cell>
          <cell r="D923" t="str">
            <v>JCI</v>
          </cell>
          <cell r="E923" t="str">
            <v>TE-6311M-1</v>
          </cell>
          <cell r="F923">
            <v>13.845600000000001</v>
          </cell>
        </row>
        <row r="924">
          <cell r="A924" t="str">
            <v>MiscellanousAveraging Sensor for JCI</v>
          </cell>
          <cell r="B924" t="str">
            <v>Miscellanous</v>
          </cell>
          <cell r="C924" t="str">
            <v>Averaging Sensor for JCI</v>
          </cell>
          <cell r="D924" t="str">
            <v>JCI</v>
          </cell>
          <cell r="E924" t="str">
            <v>TE-6316M-1</v>
          </cell>
          <cell r="F924">
            <v>81.820800000000006</v>
          </cell>
        </row>
        <row r="925">
          <cell r="A925" t="str">
            <v>MiscellanousBlank Wall Temp Sensor for JCI</v>
          </cell>
          <cell r="B925" t="str">
            <v>Miscellanous</v>
          </cell>
          <cell r="C925" t="str">
            <v>Blank Wall Temp Sensor for JCI</v>
          </cell>
          <cell r="D925" t="str">
            <v>JCI</v>
          </cell>
          <cell r="E925" t="str">
            <v>TE-6314P-1</v>
          </cell>
          <cell r="F925">
            <v>14.0832</v>
          </cell>
        </row>
        <row r="926">
          <cell r="A926" t="str">
            <v>MiscellanousImmersion Sensor for JCI</v>
          </cell>
          <cell r="B926" t="str">
            <v>Miscellanous</v>
          </cell>
          <cell r="C926" t="str">
            <v>Immersion Sensor for JCI</v>
          </cell>
          <cell r="D926" t="str">
            <v>JCI</v>
          </cell>
          <cell r="E926" t="str">
            <v>TE-631AM-2</v>
          </cell>
          <cell r="F926">
            <v>19.3644</v>
          </cell>
        </row>
        <row r="927">
          <cell r="A927" t="str">
            <v>MiscellanousImmersion Well for JCI Sensor</v>
          </cell>
          <cell r="B927" t="str">
            <v>Miscellanous</v>
          </cell>
          <cell r="C927" t="str">
            <v>Immersion Well for JCI Sensor</v>
          </cell>
          <cell r="D927" t="str">
            <v>JCI</v>
          </cell>
          <cell r="E927" t="str">
            <v>TE-6300W-102</v>
          </cell>
          <cell r="F927">
            <v>59.464800000000004</v>
          </cell>
        </row>
        <row r="928">
          <cell r="A928" t="str">
            <v>MiscellanousFreezer Sensor for JCI</v>
          </cell>
          <cell r="B928" t="str">
            <v>Miscellanous</v>
          </cell>
          <cell r="C928" t="str">
            <v>Freezer Sensor for JCI</v>
          </cell>
          <cell r="D928" t="str">
            <v>ACI</v>
          </cell>
          <cell r="E928" t="str">
            <v>A/1K--NI-FR22"-30'-4X</v>
          </cell>
          <cell r="F928">
            <v>63</v>
          </cell>
        </row>
        <row r="929">
          <cell r="A929" t="str">
            <v>MiscellanousThermostat - Low Limit</v>
          </cell>
          <cell r="B929" t="str">
            <v>Miscellanous</v>
          </cell>
          <cell r="C929" t="str">
            <v>Thermostat - Low Limit</v>
          </cell>
          <cell r="D929" t="str">
            <v>Honeywell</v>
          </cell>
          <cell r="E929" t="str">
            <v>L480G1044</v>
          </cell>
          <cell r="F929">
            <v>168.26</v>
          </cell>
        </row>
        <row r="930">
          <cell r="A930" t="str">
            <v>MiscellanousThermostat - Space Line Voltage</v>
          </cell>
          <cell r="B930" t="str">
            <v>Miscellanous</v>
          </cell>
          <cell r="C930" t="str">
            <v>Thermostat - Space Line Voltage</v>
          </cell>
          <cell r="D930" t="str">
            <v>Kele</v>
          </cell>
          <cell r="E930" t="str">
            <v>T26S-18</v>
          </cell>
          <cell r="F930">
            <v>87.78</v>
          </cell>
        </row>
        <row r="931">
          <cell r="A931" t="str">
            <v>MiscellanousThermostat - Duct Temp High Limit</v>
          </cell>
          <cell r="B931" t="str">
            <v>Miscellanous</v>
          </cell>
          <cell r="C931" t="str">
            <v>Thermostat - Duct Temp High Limit</v>
          </cell>
          <cell r="D931" t="str">
            <v>ICD</v>
          </cell>
          <cell r="E931" t="str">
            <v>A25AN-1C</v>
          </cell>
          <cell r="F931">
            <v>99.88</v>
          </cell>
        </row>
        <row r="932">
          <cell r="A932" t="str">
            <v>MiscellanousMH Rhodes TOS without Hold</v>
          </cell>
          <cell r="B932" t="str">
            <v>Miscellanous</v>
          </cell>
          <cell r="C932" t="str">
            <v>MH Rhodes TOS without Hold</v>
          </cell>
          <cell r="D932" t="str">
            <v>Kele</v>
          </cell>
          <cell r="E932" t="str">
            <v>93300 Series</v>
          </cell>
          <cell r="F932">
            <v>42</v>
          </cell>
        </row>
        <row r="933">
          <cell r="A933" t="str">
            <v>MiscellanousMH Rhodes TOS with Hold</v>
          </cell>
          <cell r="B933" t="str">
            <v>Miscellanous</v>
          </cell>
          <cell r="C933" t="str">
            <v>MH Rhodes TOS with Hold</v>
          </cell>
          <cell r="D933" t="str">
            <v>Kele</v>
          </cell>
          <cell r="E933">
            <v>93317</v>
          </cell>
          <cell r="F933">
            <v>40.32</v>
          </cell>
        </row>
        <row r="934">
          <cell r="A934" t="str">
            <v>MiscellanousTransformer - 100 VA w circuit breaker</v>
          </cell>
          <cell r="B934" t="str">
            <v>Miscellanous</v>
          </cell>
          <cell r="C934" t="str">
            <v>Transformer - 100 VA w circuit breaker</v>
          </cell>
          <cell r="D934" t="str">
            <v>ICD</v>
          </cell>
          <cell r="E934" t="str">
            <v>TR100VA004</v>
          </cell>
          <cell r="F934">
            <v>21.21</v>
          </cell>
        </row>
        <row r="935">
          <cell r="A935" t="str">
            <v>MiscellanousTransfomer - 75 VA w circuit breaker</v>
          </cell>
          <cell r="B935" t="str">
            <v>Miscellanous</v>
          </cell>
          <cell r="C935" t="str">
            <v>Transfomer - 75 VA w circuit breaker</v>
          </cell>
          <cell r="D935" t="str">
            <v>ICD</v>
          </cell>
          <cell r="E935" t="str">
            <v>TR75VA004</v>
          </cell>
          <cell r="F935">
            <v>18.329999999999998</v>
          </cell>
        </row>
        <row r="936">
          <cell r="A936" t="str">
            <v>MiscellanousTransformer - 50 VA w circuit breaker</v>
          </cell>
          <cell r="B936" t="str">
            <v>Miscellanous</v>
          </cell>
          <cell r="C936" t="str">
            <v>Transformer - 50 VA w circuit breaker</v>
          </cell>
          <cell r="D936" t="str">
            <v>ICD</v>
          </cell>
          <cell r="E936" t="str">
            <v>TR50VA015</v>
          </cell>
          <cell r="F936">
            <v>16.600000000000001</v>
          </cell>
        </row>
        <row r="937">
          <cell r="A937" t="str">
            <v>MiscellanousTransformer - 40 VA</v>
          </cell>
          <cell r="B937" t="str">
            <v>Miscellanous</v>
          </cell>
          <cell r="C937" t="str">
            <v>Transformer - 40 VA</v>
          </cell>
          <cell r="D937" t="str">
            <v>ICD</v>
          </cell>
          <cell r="E937" t="str">
            <v>TR40VA001</v>
          </cell>
          <cell r="F937">
            <v>9.24</v>
          </cell>
        </row>
        <row r="938">
          <cell r="A938" t="str">
            <v>MiscellanousTransformer - (3) - 100 VA w Enclosure</v>
          </cell>
          <cell r="B938" t="str">
            <v>Miscellanous</v>
          </cell>
          <cell r="C938" t="str">
            <v>Transformer - (3) - 100 VA w Enclosure</v>
          </cell>
          <cell r="D938" t="str">
            <v>ICD</v>
          </cell>
          <cell r="E938" t="str">
            <v>PSH300A</v>
          </cell>
          <cell r="F938">
            <v>180.61</v>
          </cell>
        </row>
        <row r="939">
          <cell r="A939" t="str">
            <v>MiscellanousTransformer - (5) - 100 VA w Enclosure</v>
          </cell>
          <cell r="B939" t="str">
            <v>Miscellanous</v>
          </cell>
          <cell r="C939" t="str">
            <v>Transformer - (5) - 100 VA w Enclosure</v>
          </cell>
          <cell r="D939" t="str">
            <v>ICD</v>
          </cell>
          <cell r="E939" t="str">
            <v>PSH500A</v>
          </cell>
          <cell r="F939">
            <v>243.87</v>
          </cell>
        </row>
        <row r="940">
          <cell r="A940" t="str">
            <v>MiscellanousUPS/Surge Protection</v>
          </cell>
          <cell r="B940" t="str">
            <v>Miscellanous</v>
          </cell>
          <cell r="C940" t="str">
            <v>UPS/Surge Protection</v>
          </cell>
          <cell r="D940" t="str">
            <v>Broudy</v>
          </cell>
          <cell r="E940" t="str">
            <v>BAS34U24V</v>
          </cell>
          <cell r="F940">
            <v>246</v>
          </cell>
        </row>
        <row r="941">
          <cell r="A941" t="str">
            <v>MiscellanousVAV HW Valve 2W &amp; 3-way NSR</v>
          </cell>
          <cell r="B941" t="str">
            <v>Miscellanous</v>
          </cell>
          <cell r="C941" t="str">
            <v>VAV HW Valve 2W &amp; 3-way NSR</v>
          </cell>
          <cell r="D941"/>
          <cell r="E941" t="str">
            <v>N/A</v>
          </cell>
          <cell r="F941">
            <v>95</v>
          </cell>
        </row>
        <row r="942">
          <cell r="A942" t="str">
            <v>MiscellanousHoneywell 3 HP wo Bypass, Fused, Nema-1, 460V</v>
          </cell>
          <cell r="B942" t="str">
            <v>Miscellanous</v>
          </cell>
          <cell r="C942" t="str">
            <v>Honeywell 3 HP wo Bypass, Fused, Nema-1, 460V</v>
          </cell>
          <cell r="D942" t="str">
            <v>Honeywell</v>
          </cell>
          <cell r="E942" t="str">
            <v>HVFDSB3C0030G110/U</v>
          </cell>
          <cell r="F942">
            <v>1258.1919999999998</v>
          </cell>
        </row>
        <row r="943">
          <cell r="A943" t="str">
            <v>MiscellanousHoneywell 5 HP wo Bypass, Fused, Nema-1, 460V</v>
          </cell>
          <cell r="B943" t="str">
            <v>Miscellanous</v>
          </cell>
          <cell r="C943" t="str">
            <v>Honeywell 5 HP wo Bypass, Fused, Nema-1, 460V</v>
          </cell>
          <cell r="D943" t="str">
            <v>Honeywell</v>
          </cell>
          <cell r="E943" t="str">
            <v>HVFDSB3C0050G110/U</v>
          </cell>
          <cell r="F943">
            <v>1357.6209999999999</v>
          </cell>
        </row>
        <row r="944">
          <cell r="A944" t="str">
            <v>MiscellanousHoneywell 7.5 HP wo Bypass, Fused, Nema-1, 460V</v>
          </cell>
          <cell r="B944" t="str">
            <v>Miscellanous</v>
          </cell>
          <cell r="C944" t="str">
            <v>Honeywell 7.5 HP wo Bypass, Fused, Nema-1, 460V</v>
          </cell>
          <cell r="D944" t="str">
            <v>Honeywell</v>
          </cell>
          <cell r="E944" t="str">
            <v>HVFDSB3C0075G110/U</v>
          </cell>
          <cell r="F944">
            <v>1438.8340000000001</v>
          </cell>
        </row>
        <row r="945">
          <cell r="A945" t="str">
            <v>MiscellanousHoneywell 10 HP wo Bypass, Fused, Nema-1, 460V</v>
          </cell>
          <cell r="B945" t="str">
            <v>Miscellanous</v>
          </cell>
          <cell r="C945" t="str">
            <v>Honeywell 10 HP wo Bypass, Fused, Nema-1, 460V</v>
          </cell>
          <cell r="D945" t="str">
            <v>Honeywell</v>
          </cell>
          <cell r="E945" t="str">
            <v>HVFDSB3C0100G110/U</v>
          </cell>
          <cell r="F945">
            <v>1652.0899999999997</v>
          </cell>
        </row>
        <row r="946">
          <cell r="A946" t="str">
            <v>MiscellanousHoneywell 15 HP wo Bypass, Fused, Nema-1, 460V</v>
          </cell>
          <cell r="B946" t="str">
            <v>Miscellanous</v>
          </cell>
          <cell r="C946" t="str">
            <v>Honeywell 15 HP wo Bypass, Fused, Nema-1, 460V</v>
          </cell>
          <cell r="D946" t="str">
            <v>Honeywell</v>
          </cell>
          <cell r="E946" t="str">
            <v>HVFDSB3C0150G110/U</v>
          </cell>
          <cell r="F946">
            <v>1871.9814999999999</v>
          </cell>
        </row>
        <row r="947">
          <cell r="A947" t="str">
            <v>MiscellanousHoneywell 20 HP wo Bypass, Nema-1, Fused, 460V</v>
          </cell>
          <cell r="B947" t="str">
            <v>Miscellanous</v>
          </cell>
          <cell r="C947" t="str">
            <v>Honeywell 20 HP wo Bypass, Nema-1, Fused, 460V</v>
          </cell>
          <cell r="D947" t="str">
            <v>Honeywell</v>
          </cell>
          <cell r="E947" t="str">
            <v>HVFDSB3C0200G110/U</v>
          </cell>
          <cell r="F947">
            <v>2204.6995000000002</v>
          </cell>
        </row>
        <row r="948">
          <cell r="A948" t="str">
            <v>MiscellanousHoneywell 25 HP wo Bypass, Fused, Nema-1, 460V</v>
          </cell>
          <cell r="B948" t="str">
            <v>Miscellanous</v>
          </cell>
          <cell r="C948" t="str">
            <v>Honeywell 25 HP wo Bypass, Fused, Nema-1, 460V</v>
          </cell>
          <cell r="D948" t="str">
            <v>Honeywell</v>
          </cell>
          <cell r="E948" t="str">
            <v>HVFDSB3C0250G110/U</v>
          </cell>
          <cell r="F948">
            <v>2638.7439999999997</v>
          </cell>
        </row>
        <row r="949">
          <cell r="A949" t="str">
            <v>MiscellanousHoneywell 30 HP wo Bypass, Fused, Nema-1, 460V</v>
          </cell>
          <cell r="B949" t="str">
            <v>Miscellanous</v>
          </cell>
          <cell r="C949" t="str">
            <v>Honeywell 30 HP wo Bypass, Fused, Nema-1, 460V</v>
          </cell>
          <cell r="D949" t="str">
            <v>Honeywell</v>
          </cell>
          <cell r="E949" t="str">
            <v>HVFDSB3C0300G110/U</v>
          </cell>
          <cell r="F949">
            <v>2906.4524999999999</v>
          </cell>
        </row>
        <row r="950">
          <cell r="A950" t="str">
            <v>MiscellanousHoneywell 40 HP wo Bypass, Fused, Nema-1, 460V</v>
          </cell>
          <cell r="B950" t="str">
            <v>Miscellanous</v>
          </cell>
          <cell r="C950" t="str">
            <v>Honeywell 40 HP wo Bypass, Fused, Nema-1, 460V</v>
          </cell>
          <cell r="D950" t="str">
            <v>Honeywell</v>
          </cell>
          <cell r="E950" t="str">
            <v>HVFDSB3C0400G110/U</v>
          </cell>
          <cell r="F950">
            <v>3499.22</v>
          </cell>
        </row>
        <row r="951">
          <cell r="A951" t="str">
            <v>MiscellanousHoneywell 50 HP wo Bypass, Non-Fused, Nema-1, 460V</v>
          </cell>
          <cell r="B951" t="str">
            <v>Miscellanous</v>
          </cell>
          <cell r="C951" t="str">
            <v>Honeywell 50 HP wo Bypass, Non-Fused, Nema-1, 460V</v>
          </cell>
          <cell r="D951" t="str">
            <v>Honeywell</v>
          </cell>
          <cell r="E951" t="str">
            <v>HVFDSD3C0500G100A</v>
          </cell>
          <cell r="F951">
            <v>2989.7930000000001</v>
          </cell>
        </row>
        <row r="952">
          <cell r="A952" t="str">
            <v>MiscellanousHoneywell 60 HP wo Bypass, Non-Fused, Nema-1, 460V</v>
          </cell>
          <cell r="B952" t="str">
            <v>Miscellanous</v>
          </cell>
          <cell r="C952" t="str">
            <v>Honeywell 60 HP wo Bypass, Non-Fused, Nema-1, 460V</v>
          </cell>
          <cell r="D952" t="str">
            <v>Honeywell</v>
          </cell>
          <cell r="E952" t="str">
            <v>HVFDSD3C0600G100A</v>
          </cell>
          <cell r="F952">
            <v>3693.2709999999997</v>
          </cell>
        </row>
        <row r="953">
          <cell r="A953" t="str">
            <v>MiscellanousHoneywell 75 HP wo Bypass, Non-Fused, Nema-1, 460V</v>
          </cell>
          <cell r="B953" t="str">
            <v>Miscellanous</v>
          </cell>
          <cell r="C953" t="str">
            <v>Honeywell 75 HP wo Bypass, Non-Fused, Nema-1, 460V</v>
          </cell>
          <cell r="D953" t="str">
            <v>Honeywell</v>
          </cell>
          <cell r="E953" t="str">
            <v>HVFDSD3C0750G100A</v>
          </cell>
          <cell r="F953">
            <v>4405.4659999999994</v>
          </cell>
        </row>
        <row r="954">
          <cell r="A954" t="str">
            <v>MiscellanousHoneywell 100 HP wo Bypass, Non-Fused, Nema-1, 460V</v>
          </cell>
          <cell r="B954" t="str">
            <v>Miscellanous</v>
          </cell>
          <cell r="C954" t="str">
            <v>Honeywell 100 HP wo Bypass, Non-Fused, Nema-1, 460V</v>
          </cell>
          <cell r="D954" t="str">
            <v>Honeywell</v>
          </cell>
          <cell r="E954" t="str">
            <v>HVFDSD3C1000G100A</v>
          </cell>
          <cell r="F954">
            <v>5572.1179999999995</v>
          </cell>
        </row>
        <row r="955">
          <cell r="A955" t="str">
            <v>MiscellanousHoneywell 3 HP w Bypass, Nema-1, 460V</v>
          </cell>
          <cell r="B955" t="str">
            <v>Miscellanous</v>
          </cell>
          <cell r="C955" t="str">
            <v>Honeywell 3 HP w Bypass, Nema-1, 460V</v>
          </cell>
          <cell r="D955" t="str">
            <v>Honeywell</v>
          </cell>
          <cell r="E955" t="str">
            <v>HVFDSB3C0030G131/U</v>
          </cell>
          <cell r="F955">
            <v>2141.5989999999997</v>
          </cell>
        </row>
        <row r="956">
          <cell r="A956" t="str">
            <v>MiscellanousHoneywell 5 HP w Bypass, Nema-1, 460V</v>
          </cell>
          <cell r="B956" t="str">
            <v>Miscellanous</v>
          </cell>
          <cell r="C956" t="str">
            <v>Honeywell 5 HP w Bypass, Nema-1, 460V</v>
          </cell>
          <cell r="D956" t="str">
            <v>Honeywell</v>
          </cell>
          <cell r="E956" t="str">
            <v>HVFDSB3C0050G131/U</v>
          </cell>
          <cell r="F956">
            <v>2198.9724999999999</v>
          </cell>
        </row>
        <row r="957">
          <cell r="A957" t="str">
            <v>MiscellanousHoneywell 7.5 HP w Bypass, Nema-1, 460V</v>
          </cell>
          <cell r="B957" t="str">
            <v>Miscellanous</v>
          </cell>
          <cell r="C957" t="str">
            <v>Honeywell 7.5 HP w Bypass, Nema-1, 460V</v>
          </cell>
          <cell r="D957" t="str">
            <v>Honeywell</v>
          </cell>
          <cell r="E957" t="str">
            <v>HVFDSB3C0075G131/U</v>
          </cell>
          <cell r="F957">
            <v>2409.2959999999998</v>
          </cell>
        </row>
        <row r="958">
          <cell r="A958" t="str">
            <v>MiscellanousHoneywell 10 HP w Bypass, Nema-1, 460V</v>
          </cell>
          <cell r="B958" t="str">
            <v>Miscellanous</v>
          </cell>
          <cell r="C958" t="str">
            <v>Honeywell 10 HP w Bypass, Nema-1, 460V</v>
          </cell>
          <cell r="D958" t="str">
            <v>Honeywell</v>
          </cell>
          <cell r="E958" t="str">
            <v>HVFDSB3C0100G131/U</v>
          </cell>
          <cell r="F958">
            <v>2676.9929999999999</v>
          </cell>
        </row>
        <row r="959">
          <cell r="A959" t="str">
            <v>MiscellanousHoneywell 15 HP w Bypass, Nema-1, 460V</v>
          </cell>
          <cell r="B959" t="str">
            <v>Miscellanous</v>
          </cell>
          <cell r="C959" t="str">
            <v>Honeywell 15 HP w Bypass, Nema-1, 460V</v>
          </cell>
          <cell r="D959" t="str">
            <v>Honeywell</v>
          </cell>
          <cell r="E959" t="str">
            <v>HVFDSB3C0150G131/U</v>
          </cell>
          <cell r="F959">
            <v>2944.6899999999996</v>
          </cell>
        </row>
        <row r="960">
          <cell r="A960" t="str">
            <v>MiscellanousHoneywell 20 HP w Bypass, Nema-1, 460V</v>
          </cell>
          <cell r="B960" t="str">
            <v>Miscellanous</v>
          </cell>
          <cell r="C960" t="str">
            <v>Honeywell 20 HP w Bypass, Nema-1, 460V</v>
          </cell>
          <cell r="D960" t="str">
            <v>Honeywell</v>
          </cell>
          <cell r="E960" t="str">
            <v>HVFDSB3C0200G131/U</v>
          </cell>
          <cell r="F960">
            <v>3498.645</v>
          </cell>
        </row>
        <row r="961">
          <cell r="A961" t="str">
            <v>MiscellanousHoneywell 25 HP w Bypass, Nema-1, 460V</v>
          </cell>
          <cell r="B961" t="str">
            <v>Miscellanous</v>
          </cell>
          <cell r="C961" t="str">
            <v>Honeywell 25 HP w Bypass, Nema-1, 460V</v>
          </cell>
          <cell r="D961" t="str">
            <v>Honeywell</v>
          </cell>
          <cell r="E961" t="str">
            <v>HVFDSB3C0250G131/U</v>
          </cell>
          <cell r="F961">
            <v>3824.2789999999995</v>
          </cell>
        </row>
        <row r="962">
          <cell r="A962" t="str">
            <v>MiscellanousHoneywell 30 HP w Bypass, Nema-1, 460V</v>
          </cell>
          <cell r="B962" t="str">
            <v>Miscellanous</v>
          </cell>
          <cell r="C962" t="str">
            <v>Honeywell 30 HP w Bypass, Nema-1, 460V</v>
          </cell>
          <cell r="D962" t="str">
            <v>Honeywell</v>
          </cell>
          <cell r="E962" t="str">
            <v>HVFDSB3C0300G131/U</v>
          </cell>
          <cell r="F962">
            <v>4168.4624999999996</v>
          </cell>
        </row>
        <row r="963">
          <cell r="A963" t="str">
            <v>MiscellanousHoneywell 40 HP w Bypass, Nema-1, 460V</v>
          </cell>
          <cell r="B963" t="str">
            <v>Miscellanous</v>
          </cell>
          <cell r="C963" t="str">
            <v>Honeywell 40 HP w Bypass, Nema-1, 460V</v>
          </cell>
          <cell r="D963" t="str">
            <v>Honeywell</v>
          </cell>
          <cell r="E963" t="str">
            <v>HVFDSB3C0400G131/U</v>
          </cell>
          <cell r="F963">
            <v>4789.8190000000004</v>
          </cell>
        </row>
        <row r="964">
          <cell r="A964" t="str">
            <v>MiscellanousHoneywell 50 HP w Bypass, Nema-1, 460V</v>
          </cell>
          <cell r="B964" t="str">
            <v>Miscellanous</v>
          </cell>
          <cell r="C964" t="str">
            <v>Honeywell 50 HP w Bypass, Nema-1, 460V</v>
          </cell>
          <cell r="D964" t="str">
            <v>Honeywell</v>
          </cell>
          <cell r="E964" t="str">
            <v>HVFDSB3C0500G131/U</v>
          </cell>
          <cell r="F964">
            <v>6001.4704999999994</v>
          </cell>
        </row>
        <row r="965">
          <cell r="A965" t="str">
            <v>MiscellanousHoneywell 60 HP w Bypass, Nema-1, 460V</v>
          </cell>
          <cell r="B965" t="str">
            <v>Miscellanous</v>
          </cell>
          <cell r="C965" t="str">
            <v>Honeywell 60 HP w Bypass, Nema-1, 460V</v>
          </cell>
          <cell r="D965" t="str">
            <v>Honeywell</v>
          </cell>
          <cell r="E965" t="str">
            <v>HVFDSB3C0600G131/U</v>
          </cell>
          <cell r="F965">
            <v>7194.1929999999993</v>
          </cell>
        </row>
        <row r="966">
          <cell r="A966" t="str">
            <v>MiscellanousHoneywell 75 HP w Bypass, Nema-1, 460V</v>
          </cell>
          <cell r="B966" t="str">
            <v>Miscellanous</v>
          </cell>
          <cell r="C966" t="str">
            <v>Honeywell 75 HP w Bypass, Nema-1, 460V</v>
          </cell>
          <cell r="D966" t="str">
            <v>Honeywell</v>
          </cell>
          <cell r="E966" t="str">
            <v>HVFDSB3C0750G131/U</v>
          </cell>
          <cell r="F966">
            <v>8519.441499999999</v>
          </cell>
        </row>
        <row r="967">
          <cell r="A967" t="str">
            <v>MiscellanousHoneywell 100 HP w Bypass, Nema-1, 460V</v>
          </cell>
          <cell r="B967" t="str">
            <v>Miscellanous</v>
          </cell>
          <cell r="C967" t="str">
            <v>Honeywell 100 HP w Bypass, Nema-1, 460V</v>
          </cell>
          <cell r="D967" t="str">
            <v>Honeywell</v>
          </cell>
          <cell r="E967" t="str">
            <v>HVFDSB3C1000G131/U</v>
          </cell>
          <cell r="F967">
            <v>9789.973</v>
          </cell>
        </row>
        <row r="968">
          <cell r="A968" t="str">
            <v>MiscellanousWater - Float Switch</v>
          </cell>
          <cell r="B968" t="str">
            <v>Miscellanous</v>
          </cell>
          <cell r="C968" t="str">
            <v>Water - Float Switch</v>
          </cell>
          <cell r="D968" t="str">
            <v>Kele</v>
          </cell>
          <cell r="E968" t="str">
            <v>KCFS-LB</v>
          </cell>
          <cell r="F968">
            <v>19.739999999999998</v>
          </cell>
        </row>
        <row r="969">
          <cell r="A969" t="str">
            <v>MiscellanousWater - 10' Rope Sensor, 5A</v>
          </cell>
          <cell r="B969" t="str">
            <v>Miscellanous</v>
          </cell>
          <cell r="C969" t="str">
            <v>Water - 10' Rope Sensor, 5A</v>
          </cell>
          <cell r="D969" t="str">
            <v>Kele</v>
          </cell>
          <cell r="E969" t="str">
            <v>BA/LDT3-RR10-BB</v>
          </cell>
          <cell r="F969">
            <v>181.02</v>
          </cell>
        </row>
        <row r="970">
          <cell r="A970" t="str">
            <v>MiscellanousWater - 25' Rope Sensor, 5A</v>
          </cell>
          <cell r="B970" t="str">
            <v>Miscellanous</v>
          </cell>
          <cell r="C970" t="str">
            <v>Water - 25' Rope Sensor, 5A</v>
          </cell>
          <cell r="D970" t="str">
            <v>Kele</v>
          </cell>
          <cell r="E970" t="str">
            <v>BA/LDT3-RR25-BB</v>
          </cell>
          <cell r="F970">
            <v>287.7</v>
          </cell>
        </row>
        <row r="971">
          <cell r="A971" t="str">
            <v>MiscellanousWater - 100' Rope Sensor, 5A</v>
          </cell>
          <cell r="B971" t="str">
            <v>Miscellanous</v>
          </cell>
          <cell r="C971" t="str">
            <v>Water - 100' Rope Sensor, 5A</v>
          </cell>
          <cell r="D971" t="str">
            <v>Kele</v>
          </cell>
          <cell r="E971" t="str">
            <v>BA/LDT3-RR100-BB</v>
          </cell>
          <cell r="F971">
            <v>914.76</v>
          </cell>
        </row>
        <row r="972">
          <cell r="A972" t="str">
            <v>MiscellanousWater - 10' Spot Sensor, .5A</v>
          </cell>
          <cell r="B972" t="str">
            <v>Miscellanous</v>
          </cell>
          <cell r="C972" t="str">
            <v>Water - 10' Spot Sensor, .5A</v>
          </cell>
          <cell r="D972" t="str">
            <v>Kele</v>
          </cell>
          <cell r="E972" t="str">
            <v>BA/LDT2-RS10-BB</v>
          </cell>
          <cell r="F972">
            <v>104.16</v>
          </cell>
        </row>
        <row r="973">
          <cell r="A973" t="str">
            <v>MiscellanousWater - 25' Spot Sensor, .5A</v>
          </cell>
          <cell r="B973" t="str">
            <v>Miscellanous</v>
          </cell>
          <cell r="C973" t="str">
            <v>Water - 25' Spot Sensor, .5A</v>
          </cell>
          <cell r="D973" t="str">
            <v>Kele</v>
          </cell>
          <cell r="E973" t="str">
            <v>BA/LDT2-RS25-BB</v>
          </cell>
          <cell r="F973">
            <v>112.98</v>
          </cell>
        </row>
        <row r="974">
          <cell r="A974" t="str">
            <v>MiscellanousWireless - MSTP Nema 4 Master Transmitter</v>
          </cell>
          <cell r="B974" t="str">
            <v>Miscellanous</v>
          </cell>
          <cell r="C974" t="str">
            <v>Wireless - MSTP Nema 4 Master Transmitter</v>
          </cell>
          <cell r="D974"/>
          <cell r="E974" t="str">
            <v>WBT900-MSTP Combo Kit-1/</v>
          </cell>
          <cell r="F974">
            <v>910</v>
          </cell>
        </row>
        <row r="975">
          <cell r="A975" t="str">
            <v>MiscellanousWireless - MSTP Nema 4 Client Transmitter</v>
          </cell>
          <cell r="B975" t="str">
            <v>Miscellanous</v>
          </cell>
          <cell r="C975" t="str">
            <v>Wireless - MSTP Nema 4 Client Transmitter</v>
          </cell>
          <cell r="D975"/>
          <cell r="E975" t="str">
            <v xml:space="preserve">WBT900-MSTP Combo Kit-3/LP9023 </v>
          </cell>
          <cell r="F975">
            <v>742.5</v>
          </cell>
        </row>
        <row r="976">
          <cell r="A976" t="str">
            <v>MiscellanousWireless- Programming/Config.</v>
          </cell>
          <cell r="B976" t="str">
            <v>Miscellanous</v>
          </cell>
          <cell r="C976" t="str">
            <v>Wireless- Programming/Config.</v>
          </cell>
          <cell r="D976"/>
          <cell r="E976">
            <v>0</v>
          </cell>
          <cell r="F976">
            <v>60</v>
          </cell>
        </row>
        <row r="977">
          <cell r="B977"/>
          <cell r="C977"/>
          <cell r="D977"/>
          <cell r="E977"/>
          <cell r="F977"/>
        </row>
        <row r="978">
          <cell r="B978"/>
          <cell r="C978"/>
          <cell r="D978"/>
          <cell r="E978"/>
          <cell r="F978"/>
        </row>
        <row r="979">
          <cell r="A979" t="str">
            <v>See Valve Quote</v>
          </cell>
          <cell r="B979" t="str">
            <v>See Valve Quote</v>
          </cell>
          <cell r="C979"/>
          <cell r="D979"/>
          <cell r="E979" t="str">
            <v>N/A</v>
          </cell>
          <cell r="F979">
            <v>0</v>
          </cell>
        </row>
        <row r="980">
          <cell r="A980" t="str">
            <v>Static pressure tips</v>
          </cell>
          <cell r="B980" t="str">
            <v>Static pressure tips</v>
          </cell>
          <cell r="C980"/>
          <cell r="D980"/>
          <cell r="E980" t="str">
            <v>N/A</v>
          </cell>
          <cell r="F980">
            <v>0</v>
          </cell>
        </row>
        <row r="981">
          <cell r="A981" t="str">
            <v>Comm and interlock wiring only</v>
          </cell>
          <cell r="B981" t="str">
            <v>Comm and interlock wiring only</v>
          </cell>
          <cell r="C981"/>
          <cell r="D981"/>
          <cell r="E981" t="str">
            <v>N/A</v>
          </cell>
          <cell r="F981">
            <v>0</v>
          </cell>
        </row>
        <row r="982">
          <cell r="A982" t="str">
            <v>Interlock wiring only</v>
          </cell>
          <cell r="B982" t="str">
            <v>Interlock wiring only</v>
          </cell>
          <cell r="C982"/>
          <cell r="D982"/>
          <cell r="E982" t="str">
            <v>N/A</v>
          </cell>
          <cell r="F982">
            <v>0</v>
          </cell>
        </row>
        <row r="983">
          <cell r="A983" t="str">
            <v>Comm Wiring Only</v>
          </cell>
          <cell r="B983" t="str">
            <v>Comm Wiring Only</v>
          </cell>
          <cell r="C983"/>
          <cell r="D983"/>
          <cell r="E983" t="str">
            <v>N/A</v>
          </cell>
          <cell r="F983">
            <v>0</v>
          </cell>
        </row>
        <row r="984">
          <cell r="A984" t="str">
            <v>BacNet Interface only</v>
          </cell>
          <cell r="B984" t="str">
            <v>BacNet Interface only</v>
          </cell>
          <cell r="C984"/>
          <cell r="D984"/>
          <cell r="E984" t="str">
            <v>N/A</v>
          </cell>
          <cell r="F984">
            <v>0</v>
          </cell>
        </row>
        <row r="985">
          <cell r="A985" t="str">
            <v>Air Flow Monitor Quote</v>
          </cell>
          <cell r="B985" t="str">
            <v>Air Flow Monitor Quote</v>
          </cell>
          <cell r="C985"/>
          <cell r="D985"/>
          <cell r="E985" t="str">
            <v>N/A</v>
          </cell>
          <cell r="F985">
            <v>0</v>
          </cell>
        </row>
        <row r="986">
          <cell r="A986" t="str">
            <v>Labor Only</v>
          </cell>
          <cell r="B986" t="str">
            <v>Labor Only</v>
          </cell>
          <cell r="C986"/>
          <cell r="D986"/>
          <cell r="E986" t="str">
            <v>N/A</v>
          </cell>
          <cell r="F986">
            <v>0</v>
          </cell>
        </row>
        <row r="987">
          <cell r="A987" t="str">
            <v>Temp Sensor</v>
          </cell>
          <cell r="B987" t="str">
            <v>Temp Sensor</v>
          </cell>
          <cell r="C987"/>
          <cell r="D987" t="str">
            <v>Select Option</v>
          </cell>
          <cell r="E987" t="str">
            <v>Select Option</v>
          </cell>
          <cell r="F987">
            <v>0</v>
          </cell>
        </row>
        <row r="988">
          <cell r="A988" t="str">
            <v>Panel - Enclosure w Subpanel</v>
          </cell>
          <cell r="B988" t="str">
            <v>Panel - Enclosure w Subpanel</v>
          </cell>
          <cell r="C988"/>
          <cell r="D988" t="str">
            <v>Select Option</v>
          </cell>
          <cell r="E988" t="str">
            <v>Select Option</v>
          </cell>
          <cell r="F988">
            <v>0</v>
          </cell>
        </row>
        <row r="989">
          <cell r="A989" t="str">
            <v>Thermostat</v>
          </cell>
          <cell r="B989" t="str">
            <v>Thermostat</v>
          </cell>
          <cell r="C989"/>
          <cell r="D989" t="str">
            <v>Select Option</v>
          </cell>
          <cell r="E989" t="str">
            <v>Select Option</v>
          </cell>
          <cell r="F989">
            <v>0</v>
          </cell>
        </row>
        <row r="990">
          <cell r="A990" t="str">
            <v>Current Sw</v>
          </cell>
          <cell r="B990" t="str">
            <v>Current Sw</v>
          </cell>
          <cell r="C990"/>
          <cell r="D990" t="str">
            <v>Select Option</v>
          </cell>
          <cell r="E990" t="str">
            <v>Select Option</v>
          </cell>
          <cell r="F990">
            <v>0</v>
          </cell>
        </row>
        <row r="991">
          <cell r="A991" t="str">
            <v>Relay</v>
          </cell>
          <cell r="B991" t="str">
            <v>Relay</v>
          </cell>
          <cell r="C991"/>
          <cell r="D991" t="str">
            <v>Select Option</v>
          </cell>
          <cell r="E991" t="str">
            <v>Select Option</v>
          </cell>
          <cell r="F991">
            <v>0</v>
          </cell>
        </row>
        <row r="992">
          <cell r="A992" t="str">
            <v>Damper Actuator</v>
          </cell>
          <cell r="B992" t="str">
            <v>Damper Actuator</v>
          </cell>
          <cell r="C992"/>
          <cell r="D992" t="str">
            <v>Select Option</v>
          </cell>
          <cell r="E992" t="str">
            <v>Select Option</v>
          </cell>
          <cell r="F992">
            <v>0</v>
          </cell>
        </row>
        <row r="993">
          <cell r="A993" t="str">
            <v>Temp Sensor</v>
          </cell>
          <cell r="B993" t="str">
            <v>Temp Sensor</v>
          </cell>
          <cell r="C993"/>
          <cell r="D993" t="str">
            <v>Select Option</v>
          </cell>
          <cell r="E993" t="str">
            <v>Select Option</v>
          </cell>
          <cell r="F993">
            <v>0</v>
          </cell>
        </row>
        <row r="994">
          <cell r="A994" t="str">
            <v>Temp Sensor</v>
          </cell>
          <cell r="B994" t="str">
            <v>Temp Sensor</v>
          </cell>
          <cell r="C994"/>
          <cell r="D994" t="str">
            <v>Select Option</v>
          </cell>
          <cell r="E994" t="str">
            <v>Select Option</v>
          </cell>
          <cell r="F994">
            <v>0</v>
          </cell>
        </row>
        <row r="995">
          <cell r="A995" t="str">
            <v>Humidity</v>
          </cell>
          <cell r="B995" t="str">
            <v>Humidity</v>
          </cell>
          <cell r="C995"/>
          <cell r="D995" t="str">
            <v>Select Option</v>
          </cell>
          <cell r="E995" t="str">
            <v>Select Option</v>
          </cell>
          <cell r="F995">
            <v>0</v>
          </cell>
        </row>
        <row r="996">
          <cell r="A996" t="str">
            <v>Duct Humidity</v>
          </cell>
          <cell r="B996" t="str">
            <v>Duct Humidity</v>
          </cell>
          <cell r="C996"/>
          <cell r="D996" t="str">
            <v>Select Option</v>
          </cell>
          <cell r="E996" t="str">
            <v>Select Option</v>
          </cell>
          <cell r="F996">
            <v>0</v>
          </cell>
        </row>
        <row r="997">
          <cell r="A997" t="str">
            <v>Press Transmitter</v>
          </cell>
          <cell r="B997" t="str">
            <v>Press Transmitter</v>
          </cell>
          <cell r="C997"/>
          <cell r="D997" t="str">
            <v>Select Option</v>
          </cell>
          <cell r="E997" t="str">
            <v>Select Option</v>
          </cell>
          <cell r="F997">
            <v>0</v>
          </cell>
        </row>
        <row r="998">
          <cell r="A998" t="str">
            <v>Emergency Stop Switch</v>
          </cell>
          <cell r="B998" t="str">
            <v>Emergency Stop Switch</v>
          </cell>
          <cell r="C998"/>
          <cell r="D998" t="str">
            <v>Select Option</v>
          </cell>
          <cell r="E998" t="str">
            <v>Select Option</v>
          </cell>
          <cell r="F998">
            <v>0</v>
          </cell>
        </row>
        <row r="999">
          <cell r="A999" t="str">
            <v>Controller</v>
          </cell>
          <cell r="B999" t="str">
            <v>Controller</v>
          </cell>
          <cell r="C999"/>
          <cell r="D999" t="str">
            <v>Select Option</v>
          </cell>
          <cell r="E999" t="str">
            <v>Select Option</v>
          </cell>
          <cell r="F999">
            <v>0</v>
          </cell>
        </row>
        <row r="1000">
          <cell r="A1000" t="str">
            <v>Panel - Enclosure w Subpanel</v>
          </cell>
          <cell r="B1000" t="str">
            <v>Panel - Enclosure w Subpanel</v>
          </cell>
          <cell r="C1000"/>
          <cell r="D1000" t="str">
            <v>Select Option</v>
          </cell>
          <cell r="E1000" t="str">
            <v>Select Option</v>
          </cell>
          <cell r="F1000">
            <v>0</v>
          </cell>
        </row>
        <row r="1001">
          <cell r="A1001" t="str">
            <v>Current Sw</v>
          </cell>
          <cell r="B1001" t="str">
            <v>Current Sw</v>
          </cell>
          <cell r="C1001"/>
          <cell r="D1001" t="str">
            <v>Select Option</v>
          </cell>
          <cell r="E1001" t="str">
            <v>Select Option</v>
          </cell>
          <cell r="F1001">
            <v>0</v>
          </cell>
        </row>
        <row r="1002">
          <cell r="A1002" t="str">
            <v>Relay</v>
          </cell>
          <cell r="B1002" t="str">
            <v>Relay</v>
          </cell>
          <cell r="C1002"/>
          <cell r="D1002" t="str">
            <v>Select Option</v>
          </cell>
          <cell r="E1002" t="str">
            <v>Select Option</v>
          </cell>
          <cell r="F1002">
            <v>0</v>
          </cell>
        </row>
        <row r="1003">
          <cell r="A1003" t="str">
            <v>Damper Actuator</v>
          </cell>
          <cell r="B1003" t="str">
            <v>Damper Actuator</v>
          </cell>
          <cell r="C1003"/>
          <cell r="D1003" t="str">
            <v>Select Option</v>
          </cell>
          <cell r="E1003" t="str">
            <v>Select Option</v>
          </cell>
          <cell r="F1003">
            <v>0</v>
          </cell>
        </row>
        <row r="1004">
          <cell r="A1004" t="str">
            <v>Temp Sensor</v>
          </cell>
          <cell r="B1004" t="str">
            <v>Temp Sensor</v>
          </cell>
          <cell r="C1004"/>
          <cell r="D1004" t="str">
            <v>Select Option</v>
          </cell>
          <cell r="E1004" t="str">
            <v>Select Option</v>
          </cell>
          <cell r="F1004">
            <v>0</v>
          </cell>
        </row>
        <row r="1005">
          <cell r="A1005" t="str">
            <v>Temp Sensor</v>
          </cell>
          <cell r="B1005" t="str">
            <v>Temp Sensor</v>
          </cell>
          <cell r="C1005"/>
          <cell r="D1005" t="str">
            <v>Select Option</v>
          </cell>
          <cell r="E1005" t="str">
            <v>Select Option</v>
          </cell>
          <cell r="F1005">
            <v>0</v>
          </cell>
        </row>
        <row r="1006">
          <cell r="A1006" t="str">
            <v>Duct Humidity</v>
          </cell>
          <cell r="B1006" t="str">
            <v>Duct Humidity</v>
          </cell>
          <cell r="C1006"/>
          <cell r="D1006" t="str">
            <v>Select Option</v>
          </cell>
          <cell r="E1006" t="str">
            <v>Select Option</v>
          </cell>
          <cell r="F1006">
            <v>0</v>
          </cell>
        </row>
        <row r="1007">
          <cell r="A1007" t="str">
            <v>Temp Sensor</v>
          </cell>
          <cell r="B1007" t="str">
            <v>Temp Sensor</v>
          </cell>
          <cell r="C1007"/>
          <cell r="D1007" t="str">
            <v>Select Option</v>
          </cell>
          <cell r="E1007" t="str">
            <v>Select Option</v>
          </cell>
          <cell r="F1007">
            <v>0</v>
          </cell>
        </row>
        <row r="1008">
          <cell r="A1008" t="str">
            <v>Temp Sensor</v>
          </cell>
          <cell r="B1008" t="str">
            <v>Temp Sensor</v>
          </cell>
          <cell r="C1008"/>
          <cell r="D1008" t="str">
            <v>Select Option</v>
          </cell>
          <cell r="E1008" t="str">
            <v>Select Option</v>
          </cell>
          <cell r="F1008">
            <v>0</v>
          </cell>
        </row>
        <row r="1009">
          <cell r="A1009" t="str">
            <v>Emergency Stop Switch</v>
          </cell>
          <cell r="B1009" t="str">
            <v>Emergency Stop Switch</v>
          </cell>
          <cell r="C1009"/>
          <cell r="D1009" t="str">
            <v>Select Option</v>
          </cell>
          <cell r="E1009" t="str">
            <v>Select Option</v>
          </cell>
          <cell r="F1009">
            <v>0</v>
          </cell>
        </row>
        <row r="1010">
          <cell r="A1010" t="str">
            <v>Controller</v>
          </cell>
          <cell r="B1010" t="str">
            <v>Controller</v>
          </cell>
          <cell r="C1010"/>
          <cell r="D1010" t="str">
            <v>Select Option</v>
          </cell>
          <cell r="E1010" t="str">
            <v>Select Option</v>
          </cell>
          <cell r="F1010">
            <v>0</v>
          </cell>
        </row>
        <row r="1011">
          <cell r="A1011" t="str">
            <v>Panel - Enclosure w Subpanel</v>
          </cell>
          <cell r="B1011" t="str">
            <v>Panel - Enclosure w Subpanel</v>
          </cell>
          <cell r="C1011"/>
          <cell r="D1011" t="str">
            <v>Select Option</v>
          </cell>
          <cell r="E1011" t="str">
            <v>Select Option</v>
          </cell>
          <cell r="F1011">
            <v>0</v>
          </cell>
        </row>
        <row r="1012">
          <cell r="A1012" t="str">
            <v>Current Sw</v>
          </cell>
          <cell r="B1012" t="str">
            <v>Current Sw</v>
          </cell>
          <cell r="C1012"/>
          <cell r="D1012" t="str">
            <v>Select Option</v>
          </cell>
          <cell r="E1012" t="str">
            <v>Select Option</v>
          </cell>
          <cell r="F1012">
            <v>0</v>
          </cell>
        </row>
        <row r="1013">
          <cell r="A1013" t="str">
            <v>Relay</v>
          </cell>
          <cell r="B1013" t="str">
            <v>Relay</v>
          </cell>
          <cell r="C1013"/>
          <cell r="D1013" t="str">
            <v>Select Option</v>
          </cell>
          <cell r="E1013" t="str">
            <v>Select Option</v>
          </cell>
          <cell r="F1013">
            <v>0</v>
          </cell>
        </row>
        <row r="1014">
          <cell r="A1014" t="str">
            <v>Temp Sensor</v>
          </cell>
          <cell r="B1014" t="str">
            <v>Temp Sensor</v>
          </cell>
          <cell r="C1014"/>
          <cell r="D1014" t="str">
            <v>Select Option</v>
          </cell>
          <cell r="E1014" t="str">
            <v>Select Option</v>
          </cell>
          <cell r="F1014">
            <v>0</v>
          </cell>
        </row>
        <row r="1015">
          <cell r="A1015" t="str">
            <v>Controller</v>
          </cell>
          <cell r="B1015" t="str">
            <v>Controller</v>
          </cell>
          <cell r="C1015"/>
          <cell r="D1015" t="str">
            <v>Select Option</v>
          </cell>
          <cell r="E1015" t="str">
            <v>Select Option</v>
          </cell>
          <cell r="F1015">
            <v>0</v>
          </cell>
        </row>
        <row r="1016">
          <cell r="A1016" t="str">
            <v>Panel - Enclosure w Subpanel</v>
          </cell>
          <cell r="B1016" t="str">
            <v>Panel - Enclosure w Subpanel</v>
          </cell>
          <cell r="C1016"/>
          <cell r="D1016" t="str">
            <v>Select Option</v>
          </cell>
          <cell r="E1016" t="str">
            <v>Select Option</v>
          </cell>
          <cell r="F1016">
            <v>0</v>
          </cell>
        </row>
        <row r="1017">
          <cell r="A1017" t="str">
            <v>Current Sw</v>
          </cell>
          <cell r="B1017" t="str">
            <v>Current Sw</v>
          </cell>
          <cell r="C1017"/>
          <cell r="D1017" t="str">
            <v>Select Option</v>
          </cell>
          <cell r="E1017" t="str">
            <v>Select Option</v>
          </cell>
          <cell r="F1017">
            <v>0</v>
          </cell>
        </row>
        <row r="1018">
          <cell r="A1018" t="str">
            <v>Relay</v>
          </cell>
          <cell r="B1018" t="str">
            <v>Relay</v>
          </cell>
          <cell r="C1018"/>
          <cell r="D1018" t="str">
            <v>Select Option</v>
          </cell>
          <cell r="E1018" t="str">
            <v>Select Option</v>
          </cell>
          <cell r="F1018">
            <v>0</v>
          </cell>
        </row>
        <row r="1019">
          <cell r="A1019" t="str">
            <v>Thermostat</v>
          </cell>
          <cell r="B1019" t="str">
            <v>Thermostat</v>
          </cell>
          <cell r="C1019"/>
          <cell r="D1019" t="str">
            <v>Select Option</v>
          </cell>
          <cell r="E1019" t="str">
            <v>Select Option</v>
          </cell>
          <cell r="F1019">
            <v>0</v>
          </cell>
        </row>
        <row r="1020">
          <cell r="A1020" t="str">
            <v>Damper Actuator</v>
          </cell>
          <cell r="B1020" t="str">
            <v>Damper Actuator</v>
          </cell>
          <cell r="C1020"/>
          <cell r="D1020" t="str">
            <v>Select Option</v>
          </cell>
          <cell r="E1020" t="str">
            <v>Select Option</v>
          </cell>
          <cell r="F1020">
            <v>0</v>
          </cell>
        </row>
        <row r="1021">
          <cell r="A1021" t="str">
            <v>Press Transmitter</v>
          </cell>
          <cell r="B1021" t="str">
            <v>Press Transmitter</v>
          </cell>
          <cell r="C1021"/>
          <cell r="D1021" t="str">
            <v>Select Option</v>
          </cell>
          <cell r="E1021" t="str">
            <v>Select Option</v>
          </cell>
          <cell r="F1021">
            <v>0</v>
          </cell>
        </row>
        <row r="1022">
          <cell r="A1022" t="str">
            <v>Emergency Stop Switch</v>
          </cell>
          <cell r="B1022" t="str">
            <v>Emergency Stop Switch</v>
          </cell>
          <cell r="C1022"/>
          <cell r="D1022" t="str">
            <v>Select Option</v>
          </cell>
          <cell r="E1022" t="str">
            <v>Select Option</v>
          </cell>
          <cell r="F1022">
            <v>0</v>
          </cell>
        </row>
        <row r="1023">
          <cell r="A1023" t="str">
            <v>Push button</v>
          </cell>
          <cell r="B1023" t="str">
            <v>Push button</v>
          </cell>
          <cell r="C1023"/>
          <cell r="D1023" t="str">
            <v>Select Option</v>
          </cell>
          <cell r="E1023" t="str">
            <v>Select Option</v>
          </cell>
          <cell r="F1023">
            <v>0</v>
          </cell>
        </row>
        <row r="1024">
          <cell r="A1024" t="str">
            <v>Switch</v>
          </cell>
          <cell r="B1024" t="str">
            <v>Switch</v>
          </cell>
          <cell r="C1024"/>
          <cell r="D1024" t="str">
            <v>Select Option</v>
          </cell>
          <cell r="E1024" t="str">
            <v>Select Option</v>
          </cell>
          <cell r="F1024">
            <v>0</v>
          </cell>
        </row>
        <row r="1025">
          <cell r="A1025" t="str">
            <v>Alarm Indication Panel</v>
          </cell>
          <cell r="B1025" t="str">
            <v>Alarm Indication Panel</v>
          </cell>
          <cell r="C1025"/>
          <cell r="D1025" t="str">
            <v>Select Option</v>
          </cell>
          <cell r="E1025" t="str">
            <v>Select Option</v>
          </cell>
          <cell r="F1025">
            <v>0</v>
          </cell>
        </row>
        <row r="1026">
          <cell r="A1026" t="str">
            <v>Flow Sensor</v>
          </cell>
          <cell r="B1026" t="str">
            <v>Flow Sensor</v>
          </cell>
          <cell r="C1026"/>
          <cell r="D1026" t="str">
            <v>Select Option</v>
          </cell>
          <cell r="E1026" t="str">
            <v>Select Option</v>
          </cell>
          <cell r="F1026">
            <v>0</v>
          </cell>
        </row>
        <row r="1027">
          <cell r="A1027" t="str">
            <v>Jace</v>
          </cell>
          <cell r="B1027" t="str">
            <v>Jace</v>
          </cell>
          <cell r="C1027"/>
          <cell r="D1027" t="str">
            <v>Select Option</v>
          </cell>
          <cell r="E1027" t="str">
            <v>Select Option</v>
          </cell>
          <cell r="F1027">
            <v>0</v>
          </cell>
        </row>
        <row r="1028">
          <cell r="A1028" t="str">
            <v>Jace Maintenance</v>
          </cell>
          <cell r="B1028" t="str">
            <v>Jace Maintenance</v>
          </cell>
          <cell r="C1028"/>
          <cell r="D1028" t="str">
            <v>Select Option</v>
          </cell>
          <cell r="E1028" t="str">
            <v>Select Option</v>
          </cell>
          <cell r="F1028">
            <v>0</v>
          </cell>
        </row>
        <row r="1029">
          <cell r="A1029" t="str">
            <v>Jace Device Pack</v>
          </cell>
          <cell r="B1029" t="str">
            <v>Jace Device Pack</v>
          </cell>
          <cell r="C1029"/>
          <cell r="D1029" t="str">
            <v>Select Option</v>
          </cell>
          <cell r="E1029" t="str">
            <v>Select Option</v>
          </cell>
          <cell r="F1029">
            <v>0</v>
          </cell>
        </row>
        <row r="1030">
          <cell r="A1030" t="str">
            <v>Computer</v>
          </cell>
          <cell r="B1030" t="str">
            <v>Computer</v>
          </cell>
          <cell r="C1030"/>
          <cell r="D1030" t="str">
            <v>Select Option</v>
          </cell>
          <cell r="E1030" t="str">
            <v>Select Option</v>
          </cell>
          <cell r="F1030">
            <v>0</v>
          </cell>
        </row>
        <row r="1031">
          <cell r="A1031" t="str">
            <v>N4 System Supervisor</v>
          </cell>
          <cell r="B1031" t="str">
            <v>N4 System Supervisor</v>
          </cell>
          <cell r="C1031"/>
          <cell r="D1031" t="str">
            <v>Select Option</v>
          </cell>
          <cell r="E1031" t="str">
            <v>Select Option</v>
          </cell>
          <cell r="F1031">
            <v>0</v>
          </cell>
        </row>
        <row r="1032">
          <cell r="A1032" t="str">
            <v>N4 System Supervisor Maintenance</v>
          </cell>
          <cell r="B1032" t="str">
            <v>N4 System Supervisor Maintenance</v>
          </cell>
          <cell r="C1032"/>
          <cell r="D1032" t="str">
            <v>Select Option</v>
          </cell>
          <cell r="E1032" t="str">
            <v>Select Option</v>
          </cell>
          <cell r="F1032">
            <v>0</v>
          </cell>
        </row>
        <row r="1033">
          <cell r="A1033" t="str">
            <v>I/O Module</v>
          </cell>
          <cell r="B1033" t="str">
            <v>I/O Module</v>
          </cell>
          <cell r="C1033"/>
          <cell r="D1033" t="str">
            <v>Select Option</v>
          </cell>
          <cell r="E1033" t="str">
            <v>Select Option</v>
          </cell>
          <cell r="F1033">
            <v>0</v>
          </cell>
        </row>
        <row r="1034">
          <cell r="A1034" t="str">
            <v>Carbon Dioxide Sensor</v>
          </cell>
          <cell r="B1034" t="str">
            <v>Carbon Dioxide Sensor</v>
          </cell>
          <cell r="C1034"/>
          <cell r="D1034" t="str">
            <v>Select Option</v>
          </cell>
          <cell r="E1034" t="str">
            <v>Select Option</v>
          </cell>
          <cell r="F1034">
            <v>0</v>
          </cell>
        </row>
        <row r="1035">
          <cell r="A1035" t="str">
            <v>Filter Status</v>
          </cell>
          <cell r="B1035" t="str">
            <v>Filter Status</v>
          </cell>
          <cell r="C1035"/>
          <cell r="D1035" t="str">
            <v>Select Option</v>
          </cell>
          <cell r="E1035" t="str">
            <v>Select Option</v>
          </cell>
          <cell r="F1035">
            <v>0</v>
          </cell>
        </row>
        <row r="1036">
          <cell r="A1036" t="str">
            <v>Transformer</v>
          </cell>
          <cell r="B1036" t="str">
            <v>Transformer</v>
          </cell>
          <cell r="C1036"/>
          <cell r="D1036" t="str">
            <v>Select Option</v>
          </cell>
          <cell r="E1036" t="str">
            <v>Select Option</v>
          </cell>
          <cell r="F1036">
            <v>0</v>
          </cell>
        </row>
        <row r="1037">
          <cell r="A1037" t="str">
            <v>Power Supply</v>
          </cell>
          <cell r="B1037" t="str">
            <v>Power Supply</v>
          </cell>
          <cell r="C1037"/>
          <cell r="D1037" t="str">
            <v>Select Option</v>
          </cell>
          <cell r="E1037" t="str">
            <v>Select Option</v>
          </cell>
          <cell r="F1037">
            <v>0</v>
          </cell>
        </row>
        <row r="1038">
          <cell r="A1038" t="str">
            <v>Pneumatic</v>
          </cell>
          <cell r="B1038" t="str">
            <v>Pneumatic</v>
          </cell>
          <cell r="C1038"/>
          <cell r="D1038" t="str">
            <v>Select Option</v>
          </cell>
          <cell r="E1038" t="str">
            <v>Select Option</v>
          </cell>
          <cell r="F1038">
            <v>0</v>
          </cell>
        </row>
        <row r="1039">
          <cell r="A1039" t="str">
            <v>Miscellanous</v>
          </cell>
          <cell r="B1039" t="str">
            <v>Miscellanous</v>
          </cell>
          <cell r="C1039"/>
          <cell r="D1039" t="str">
            <v>Select Option</v>
          </cell>
          <cell r="E1039" t="str">
            <v>Select Option</v>
          </cell>
          <cell r="F1039">
            <v>0</v>
          </cell>
        </row>
        <row r="1040">
          <cell r="A1040" t="str">
            <v>Flow Sensor</v>
          </cell>
          <cell r="B1040" t="str">
            <v>Flow Sensor</v>
          </cell>
          <cell r="C1040"/>
          <cell r="D1040" t="str">
            <v>Select Option</v>
          </cell>
          <cell r="E1040" t="str">
            <v>Select Option</v>
          </cell>
          <cell r="F1040">
            <v>0</v>
          </cell>
        </row>
        <row r="1041">
          <cell r="A1041" t="str">
            <v>Horn/Strobe</v>
          </cell>
          <cell r="B1041" t="str">
            <v>Horn/Strobe</v>
          </cell>
          <cell r="C1041"/>
          <cell r="D1041" t="str">
            <v>Select Option</v>
          </cell>
          <cell r="E1041" t="str">
            <v>Select Option</v>
          </cell>
          <cell r="F1041">
            <v>0</v>
          </cell>
        </row>
        <row r="1042">
          <cell r="A1042" t="str">
            <v>Guard</v>
          </cell>
          <cell r="B1042" t="str">
            <v>Guard</v>
          </cell>
          <cell r="C1042"/>
          <cell r="D1042" t="str">
            <v>Select Option</v>
          </cell>
          <cell r="E1042" t="str">
            <v>Select Option</v>
          </cell>
          <cell r="F1042">
            <v>0</v>
          </cell>
        </row>
        <row r="1043">
          <cell r="A1043" t="str">
            <v>Communicating Room Thermostat</v>
          </cell>
          <cell r="B1043" t="str">
            <v>Communicating Room Thermostat</v>
          </cell>
          <cell r="C1043"/>
          <cell r="D1043" t="str">
            <v>Select Option</v>
          </cell>
          <cell r="E1043" t="str">
            <v>Select Option</v>
          </cell>
          <cell r="F1043">
            <v>0</v>
          </cell>
        </row>
        <row r="1044">
          <cell r="A1044" t="str">
            <v>VFD</v>
          </cell>
          <cell r="B1044" t="str">
            <v>VFD</v>
          </cell>
          <cell r="C1044"/>
          <cell r="D1044" t="str">
            <v>Select Option</v>
          </cell>
          <cell r="E1044" t="str">
            <v>Select Option</v>
          </cell>
          <cell r="F1044">
            <v>0</v>
          </cell>
        </row>
        <row r="1045">
          <cell r="A1045" t="str">
            <v>Drivers</v>
          </cell>
          <cell r="B1045" t="str">
            <v>Drivers</v>
          </cell>
          <cell r="C1045"/>
          <cell r="D1045" t="str">
            <v>Select Option</v>
          </cell>
          <cell r="E1045" t="str">
            <v>Select Option</v>
          </cell>
          <cell r="F1045">
            <v>0</v>
          </cell>
        </row>
        <row r="1046">
          <cell r="A1046" t="str">
            <v>Timed Override</v>
          </cell>
          <cell r="B1046" t="str">
            <v>Timed Override</v>
          </cell>
          <cell r="C1046"/>
          <cell r="D1046" t="str">
            <v>Select Option</v>
          </cell>
          <cell r="E1046" t="str">
            <v>Select Option</v>
          </cell>
          <cell r="F1046">
            <v>0</v>
          </cell>
        </row>
        <row r="1047">
          <cell r="A1047" t="str">
            <v>Water Detection</v>
          </cell>
          <cell r="B1047" t="str">
            <v>Water Detection</v>
          </cell>
          <cell r="C1047"/>
          <cell r="D1047" t="str">
            <v>Select Option</v>
          </cell>
          <cell r="E1047" t="str">
            <v>Select Option</v>
          </cell>
          <cell r="F1047">
            <v>0</v>
          </cell>
        </row>
        <row r="1048">
          <cell r="A1048" t="str">
            <v>Display</v>
          </cell>
          <cell r="B1048" t="str">
            <v>Display</v>
          </cell>
          <cell r="C1048"/>
          <cell r="D1048" t="str">
            <v>Select Option</v>
          </cell>
          <cell r="E1048" t="str">
            <v>Select Option</v>
          </cell>
          <cell r="F1048">
            <v>0</v>
          </cell>
        </row>
        <row r="1049">
          <cell r="A1049" t="str">
            <v>Air Flow Monitor</v>
          </cell>
          <cell r="B1049" t="str">
            <v>Air Flow Monitor</v>
          </cell>
          <cell r="C1049"/>
          <cell r="D1049" t="str">
            <v>Select Option</v>
          </cell>
          <cell r="E1049" t="str">
            <v>Select Option</v>
          </cell>
          <cell r="F1049">
            <v>0</v>
          </cell>
        </row>
        <row r="1050">
          <cell r="A1050" t="str">
            <v>Estimator's Name</v>
          </cell>
          <cell r="B1050" t="str">
            <v>Estimator's Name</v>
          </cell>
          <cell r="C1050"/>
          <cell r="D1050" t="str">
            <v>Select Option</v>
          </cell>
          <cell r="E1050" t="str">
            <v>Select Option</v>
          </cell>
          <cell r="F1050">
            <v>0</v>
          </cell>
        </row>
        <row r="1051">
          <cell r="A1051" t="str">
            <v>JCI FX80 Device License</v>
          </cell>
          <cell r="B1051" t="str">
            <v>JCI FX80 Device License</v>
          </cell>
          <cell r="C1051"/>
          <cell r="D1051" t="str">
            <v>Select Option</v>
          </cell>
          <cell r="E1051" t="str">
            <v>Select Option</v>
          </cell>
          <cell r="F1051">
            <v>0</v>
          </cell>
        </row>
        <row r="1052">
          <cell r="A1052" t="str">
            <v>CO and NO2 Sensor</v>
          </cell>
          <cell r="B1052" t="str">
            <v>CO and NO2 Sensor</v>
          </cell>
          <cell r="C1052"/>
          <cell r="D1052" t="str">
            <v>Select Option</v>
          </cell>
          <cell r="E1052" t="str">
            <v>Select Option</v>
          </cell>
          <cell r="F1052">
            <v>0</v>
          </cell>
        </row>
        <row r="1053">
          <cell r="A1053" t="str">
            <v>Wireless Transmitter</v>
          </cell>
          <cell r="B1053" t="str">
            <v>Wireless Transmitter</v>
          </cell>
          <cell r="C1053"/>
          <cell r="D1053" t="str">
            <v>Select Option</v>
          </cell>
          <cell r="E1053" t="str">
            <v>Select Option</v>
          </cell>
          <cell r="F1053">
            <v>0</v>
          </cell>
        </row>
        <row r="1054">
          <cell r="A1054" t="str">
            <v>Master Panel</v>
          </cell>
          <cell r="B1054" t="str">
            <v>Master Panel</v>
          </cell>
          <cell r="D1054" t="str">
            <v>Select Option</v>
          </cell>
          <cell r="E1054" t="str">
            <v>Select Option</v>
          </cell>
          <cell r="F1054">
            <v>0</v>
          </cell>
        </row>
        <row r="1055">
          <cell r="A1055" t="str">
            <v>SensePoint Gas Detection</v>
          </cell>
          <cell r="B1055" t="str">
            <v>SensePoint Gas Detection</v>
          </cell>
          <cell r="D1055" t="str">
            <v>Select Option</v>
          </cell>
          <cell r="E1055" t="str">
            <v>Select Option</v>
          </cell>
          <cell r="F1055">
            <v>0</v>
          </cell>
        </row>
        <row r="1056">
          <cell r="A1056" t="str">
            <v/>
          </cell>
        </row>
        <row r="1057">
          <cell r="A1057" t="str">
            <v/>
          </cell>
        </row>
        <row r="1058">
          <cell r="A1058" t="str">
            <v/>
          </cell>
        </row>
        <row r="1059">
          <cell r="A1059" t="str">
            <v/>
          </cell>
        </row>
        <row r="1060">
          <cell r="A1060" t="str">
            <v/>
          </cell>
        </row>
        <row r="1061">
          <cell r="A1061" t="str">
            <v/>
          </cell>
        </row>
        <row r="1062">
          <cell r="A1062" t="str">
            <v/>
          </cell>
        </row>
        <row r="1063">
          <cell r="A1063" t="str">
            <v/>
          </cell>
        </row>
        <row r="1064">
          <cell r="B1064" t="str">
            <v>Date</v>
          </cell>
          <cell r="C1064" t="str">
            <v>Revision/Notes</v>
          </cell>
        </row>
        <row r="1065">
          <cell r="B1065">
            <v>42080</v>
          </cell>
          <cell r="C1065"/>
          <cell r="D1065" t="str">
            <v>Version 1.0</v>
          </cell>
        </row>
        <row r="1066">
          <cell r="B1066">
            <v>42088</v>
          </cell>
          <cell r="C1066" t="str">
            <v>Added Job Setup Form</v>
          </cell>
          <cell r="D1066" t="str">
            <v>Version 2.0</v>
          </cell>
        </row>
        <row r="1067">
          <cell r="B1067">
            <v>42144</v>
          </cell>
          <cell r="C1067" t="str">
            <v>Added t'stat guards</v>
          </cell>
          <cell r="D1067"/>
        </row>
        <row r="1068">
          <cell r="B1068">
            <v>42152</v>
          </cell>
          <cell r="C1068" t="str">
            <v>Added Smoke Damper Disconnect</v>
          </cell>
          <cell r="D1068"/>
        </row>
        <row r="1069">
          <cell r="B1069">
            <v>42158</v>
          </cell>
          <cell r="C1069" t="str">
            <v>Added Pneumatic Damper Actuators</v>
          </cell>
          <cell r="D1069"/>
        </row>
        <row r="1070">
          <cell r="B1070">
            <v>42158</v>
          </cell>
          <cell r="C1070" t="str">
            <v>Added Solenoid Air Valve</v>
          </cell>
          <cell r="D1070"/>
        </row>
        <row r="1071">
          <cell r="B1071">
            <v>42159</v>
          </cell>
          <cell r="C1071" t="str">
            <v>Added MOB-4 &amp; 8, HOA-102S</v>
          </cell>
          <cell r="D1071"/>
        </row>
        <row r="1072">
          <cell r="B1072">
            <v>42174</v>
          </cell>
          <cell r="C1072" t="str">
            <v>Added Valve Pricing Columns</v>
          </cell>
          <cell r="D1072" t="str">
            <v>Version 2.1</v>
          </cell>
        </row>
        <row r="1073">
          <cell r="B1073">
            <v>42205</v>
          </cell>
          <cell r="C1073" t="str">
            <v>Added A25An-1C High Limit T'stat</v>
          </cell>
          <cell r="D1073"/>
        </row>
        <row r="1074">
          <cell r="B1074">
            <v>42206</v>
          </cell>
          <cell r="C1074" t="str">
            <v>Added Rope Sensors</v>
          </cell>
          <cell r="D1074"/>
        </row>
        <row r="1075">
          <cell r="B1075">
            <v>42207</v>
          </cell>
          <cell r="C1075" t="str">
            <v>Added All Parts Under Misc Column</v>
          </cell>
          <cell r="D1075" t="str">
            <v>Version 2.2</v>
          </cell>
        </row>
        <row r="1076">
          <cell r="B1076">
            <v>42235</v>
          </cell>
          <cell r="C1076" t="str">
            <v>Added Communicating Rm T'stats</v>
          </cell>
          <cell r="D1076"/>
        </row>
        <row r="1077">
          <cell r="B1077">
            <v>42236</v>
          </cell>
          <cell r="C1077" t="str">
            <v>Added Jace Sizing Tool</v>
          </cell>
          <cell r="D1077"/>
        </row>
        <row r="1078">
          <cell r="B1078">
            <v>42247</v>
          </cell>
          <cell r="C1078" t="str">
            <v>Added Parking and Mechanical Box</v>
          </cell>
          <cell r="D1078"/>
        </row>
        <row r="1079">
          <cell r="B1079">
            <v>42248</v>
          </cell>
          <cell r="C1079" t="str">
            <v>Updated Pricing</v>
          </cell>
          <cell r="D1079"/>
        </row>
        <row r="1080">
          <cell r="A1080"/>
          <cell r="B1080">
            <v>42276</v>
          </cell>
          <cell r="C1080" t="str">
            <v>Added Sub vs Local Labor Comparison</v>
          </cell>
        </row>
        <row r="1081">
          <cell r="A1081"/>
          <cell r="B1081">
            <v>42290</v>
          </cell>
          <cell r="C1081" t="str">
            <v>Added Sylk Bus Calculation Tool</v>
          </cell>
          <cell r="D1081" t="str">
            <v>Version 2.3</v>
          </cell>
        </row>
        <row r="1082">
          <cell r="A1082"/>
          <cell r="B1082">
            <v>42297</v>
          </cell>
          <cell r="C1082" t="str">
            <v>Added Spyder I/O Pages</v>
          </cell>
          <cell r="D1082" t="str">
            <v>Version 3.0</v>
          </cell>
        </row>
        <row r="1083">
          <cell r="A1083"/>
          <cell r="B1083">
            <v>42333</v>
          </cell>
          <cell r="C1083" t="str">
            <v>Added LOYTEC Display</v>
          </cell>
        </row>
        <row r="1084">
          <cell r="A1084"/>
          <cell r="B1084">
            <v>42419</v>
          </cell>
          <cell r="C1084" t="str">
            <v>Added WEB's N4 Devices</v>
          </cell>
          <cell r="D1084" t="str">
            <v>Version 4.0</v>
          </cell>
        </row>
        <row r="1085">
          <cell r="A1085"/>
          <cell r="B1085">
            <v>42529</v>
          </cell>
          <cell r="C1085" t="str">
            <v>Added Wireless TR21-WK &amp; TR23-WK Plus smoke damper actuators</v>
          </cell>
        </row>
        <row r="1086">
          <cell r="A1086"/>
          <cell r="B1086">
            <v>42548</v>
          </cell>
          <cell r="C1086" t="str">
            <v>Added Honeywell Multiplier Cells</v>
          </cell>
        </row>
        <row r="1087">
          <cell r="A1087"/>
          <cell r="B1087">
            <v>42660</v>
          </cell>
          <cell r="C1087" t="str">
            <v>Updated Pricing</v>
          </cell>
          <cell r="D1087" t="str">
            <v>Version 4.1</v>
          </cell>
        </row>
        <row r="1088">
          <cell r="A1088"/>
          <cell r="B1088">
            <v>42691</v>
          </cell>
          <cell r="C1088" t="str">
            <v>Added more BACNet Spyders and timed</v>
          </cell>
        </row>
        <row r="1089">
          <cell r="A1089"/>
          <cell r="B1089"/>
          <cell r="C1089" t="str">
            <v>override switches, VFD's, Pressura Monitors, Air Flow Monitors</v>
          </cell>
        </row>
        <row r="1090">
          <cell r="A1090"/>
          <cell r="B1090" t="str">
            <v/>
          </cell>
          <cell r="C1090"/>
        </row>
        <row r="1091">
          <cell r="A1091"/>
          <cell r="B1091">
            <v>42986</v>
          </cell>
          <cell r="C1091" t="str">
            <v>Updated Pricing</v>
          </cell>
        </row>
        <row r="1092">
          <cell r="A1092"/>
          <cell r="B1092">
            <v>43031</v>
          </cell>
          <cell r="C1092" t="str">
            <v>Updated Hourly Rates and Burden Rate (1.4 from 1.35)</v>
          </cell>
          <cell r="D1092" t="str">
            <v>Version 4.2</v>
          </cell>
        </row>
        <row r="1093">
          <cell r="A1093"/>
          <cell r="B1093">
            <v>43465</v>
          </cell>
          <cell r="C1093" t="str">
            <v>Updated Pricing</v>
          </cell>
          <cell r="D1093" t="str">
            <v>Version 4.3</v>
          </cell>
        </row>
        <row r="1094">
          <cell r="A1094"/>
          <cell r="B1094">
            <v>43539</v>
          </cell>
          <cell r="C1094" t="str">
            <v>Added JCI and CiPer and Pricing Update</v>
          </cell>
          <cell r="D1094" t="str">
            <v>Version 5.0</v>
          </cell>
        </row>
        <row r="1095">
          <cell r="A1095"/>
          <cell r="B1095">
            <v>43608</v>
          </cell>
          <cell r="C1095" t="str">
            <v>Updated Pricing</v>
          </cell>
        </row>
        <row r="1096">
          <cell r="A1096"/>
          <cell r="B1096">
            <v>43913</v>
          </cell>
          <cell r="C1096" t="str">
            <v>Updated Labor Rates</v>
          </cell>
        </row>
        <row r="1097">
          <cell r="A1097"/>
          <cell r="B1097">
            <v>44201</v>
          </cell>
          <cell r="C1097" t="str">
            <v>Updated JCI Pricing</v>
          </cell>
        </row>
        <row r="1098">
          <cell r="A1098"/>
          <cell r="B1098">
            <v>44224</v>
          </cell>
          <cell r="C1098" t="str">
            <v>Merged sheets Pricing and Options List</v>
          </cell>
        </row>
        <row r="1099">
          <cell r="A1099"/>
          <cell r="B1099">
            <v>44228</v>
          </cell>
          <cell r="C1099" t="str">
            <v xml:space="preserve">BACnet wireless added. </v>
          </cell>
        </row>
        <row r="1100">
          <cell r="A1100"/>
          <cell r="B1100">
            <v>44258</v>
          </cell>
          <cell r="C1100" t="str">
            <v xml:space="preserve">Labor Rates Updated. </v>
          </cell>
        </row>
        <row r="1101">
          <cell r="A1101"/>
          <cell r="B1101">
            <v>44273</v>
          </cell>
          <cell r="C1101" t="str">
            <v>Honeywell and Kele pricing updated added tecs</v>
          </cell>
        </row>
        <row r="1102">
          <cell r="A1102"/>
          <cell r="B1102">
            <v>44284</v>
          </cell>
          <cell r="C1102" t="str">
            <v>Added Power Supply, Honeywell Gas Sensor</v>
          </cell>
        </row>
        <row r="1103">
          <cell r="A1103"/>
          <cell r="B1103">
            <v>44397</v>
          </cell>
          <cell r="C1103" t="str">
            <v>Updated Pricing, Added Magnahelic Gauges</v>
          </cell>
          <cell r="D1103" t="str">
            <v>Version 5.3</v>
          </cell>
        </row>
        <row r="1104">
          <cell r="A1104"/>
          <cell r="B1104"/>
          <cell r="C1104" t="str">
            <v xml:space="preserve">Added cooling tower level </v>
          </cell>
        </row>
        <row r="1105">
          <cell r="A1105"/>
          <cell r="B1105">
            <v>44440</v>
          </cell>
          <cell r="C1105" t="str">
            <v>Added CiPer I/O Devices - Temp Update on JCI Pricing</v>
          </cell>
          <cell r="D1105" t="str">
            <v>Version 5.4</v>
          </cell>
        </row>
        <row r="1106">
          <cell r="A1106"/>
          <cell r="B1106">
            <v>44516</v>
          </cell>
          <cell r="C1106" t="str">
            <v>Updated Pressura Pressure Monitor Pricing and HW 7% Increase</v>
          </cell>
        </row>
        <row r="1107">
          <cell r="A1107"/>
          <cell r="B1107">
            <v>44536</v>
          </cell>
          <cell r="C1107" t="str">
            <v>Updated for JCI 7% Pricing Increase</v>
          </cell>
        </row>
        <row r="1108">
          <cell r="A1108"/>
          <cell r="B1108">
            <v>44537</v>
          </cell>
          <cell r="C1108" t="str">
            <v>Updated for HW 15% Pricing Increase</v>
          </cell>
        </row>
        <row r="1109">
          <cell r="A1109"/>
          <cell r="B1109">
            <v>44571</v>
          </cell>
          <cell r="C1109" t="str">
            <v>Updated Labor Rates</v>
          </cell>
          <cell r="D1109" t="str">
            <v>Version 5.5</v>
          </cell>
        </row>
        <row r="1110">
          <cell r="A1110"/>
          <cell r="B1110"/>
        </row>
        <row r="1111">
          <cell r="A1111" t="str">
            <v/>
          </cell>
          <cell r="B1111"/>
        </row>
        <row r="1112">
          <cell r="A1112" t="str">
            <v/>
          </cell>
          <cell r="B1112"/>
        </row>
        <row r="1113">
          <cell r="A1113" t="str">
            <v/>
          </cell>
          <cell r="B1113"/>
        </row>
        <row r="1114">
          <cell r="A1114" t="str">
            <v/>
          </cell>
          <cell r="B1114"/>
        </row>
        <row r="1115">
          <cell r="A1115" t="str">
            <v/>
          </cell>
          <cell r="B1115"/>
        </row>
        <row r="1116">
          <cell r="A1116" t="str">
            <v/>
          </cell>
          <cell r="B1116"/>
        </row>
        <row r="1117">
          <cell r="A1117" t="str">
            <v/>
          </cell>
          <cell r="B1117"/>
        </row>
        <row r="1118">
          <cell r="A1118" t="str">
            <v/>
          </cell>
          <cell r="B1118"/>
        </row>
        <row r="1119">
          <cell r="A1119" t="str">
            <v/>
          </cell>
          <cell r="B1119"/>
        </row>
        <row r="1120">
          <cell r="A1120" t="str">
            <v/>
          </cell>
          <cell r="B1120"/>
        </row>
        <row r="1121">
          <cell r="A1121" t="str">
            <v/>
          </cell>
          <cell r="B1121"/>
        </row>
        <row r="1122">
          <cell r="A1122" t="str">
            <v/>
          </cell>
          <cell r="B1122"/>
        </row>
        <row r="1123">
          <cell r="A1123" t="str">
            <v/>
          </cell>
        </row>
        <row r="1124">
          <cell r="A1124" t="str">
            <v/>
          </cell>
        </row>
        <row r="1125">
          <cell r="A1125" t="str">
            <v/>
          </cell>
        </row>
        <row r="1126">
          <cell r="A1126" t="str">
            <v/>
          </cell>
        </row>
        <row r="1127">
          <cell r="A1127" t="str">
            <v/>
          </cell>
        </row>
        <row r="1128">
          <cell r="A1128" t="str">
            <v/>
          </cell>
        </row>
        <row r="1129">
          <cell r="A1129" t="str">
            <v/>
          </cell>
        </row>
        <row r="1130">
          <cell r="A1130" t="str">
            <v/>
          </cell>
        </row>
        <row r="1131">
          <cell r="A1131" t="str">
            <v/>
          </cell>
        </row>
        <row r="1132">
          <cell r="A1132" t="str">
            <v/>
          </cell>
        </row>
        <row r="1133">
          <cell r="A1133" t="str">
            <v/>
          </cell>
        </row>
        <row r="1134">
          <cell r="A1134" t="str">
            <v/>
          </cell>
        </row>
        <row r="1135">
          <cell r="A1135" t="str">
            <v/>
          </cell>
        </row>
        <row r="1136">
          <cell r="A1136" t="str">
            <v/>
          </cell>
        </row>
        <row r="1137">
          <cell r="A1137" t="str">
            <v/>
          </cell>
        </row>
        <row r="1138">
          <cell r="A1138" t="str">
            <v/>
          </cell>
        </row>
        <row r="1139">
          <cell r="A1139" t="str">
            <v/>
          </cell>
        </row>
        <row r="1140">
          <cell r="A1140" t="str">
            <v/>
          </cell>
        </row>
        <row r="1141">
          <cell r="A1141" t="str">
            <v/>
          </cell>
        </row>
        <row r="1142">
          <cell r="A1142" t="str">
            <v/>
          </cell>
        </row>
        <row r="1143">
          <cell r="A1143" t="str">
            <v/>
          </cell>
        </row>
        <row r="1144">
          <cell r="A1144" t="str">
            <v/>
          </cell>
        </row>
        <row r="1145">
          <cell r="A1145" t="str">
            <v/>
          </cell>
        </row>
        <row r="1146">
          <cell r="A1146" t="str">
            <v/>
          </cell>
        </row>
        <row r="1147">
          <cell r="A1147" t="str">
            <v/>
          </cell>
        </row>
        <row r="1148">
          <cell r="A1148" t="str">
            <v/>
          </cell>
        </row>
        <row r="1149">
          <cell r="A1149" t="str">
            <v/>
          </cell>
        </row>
        <row r="1150">
          <cell r="A1150" t="str">
            <v/>
          </cell>
        </row>
        <row r="1151">
          <cell r="A1151" t="str">
            <v/>
          </cell>
        </row>
        <row r="1152">
          <cell r="A1152" t="str">
            <v/>
          </cell>
        </row>
        <row r="1153">
          <cell r="A1153" t="str">
            <v/>
          </cell>
        </row>
        <row r="1154">
          <cell r="A1154" t="str">
            <v/>
          </cell>
        </row>
        <row r="1155">
          <cell r="A1155" t="str">
            <v/>
          </cell>
        </row>
        <row r="1156">
          <cell r="A1156" t="str">
            <v/>
          </cell>
        </row>
        <row r="1157">
          <cell r="A1157" t="str">
            <v/>
          </cell>
        </row>
        <row r="1158">
          <cell r="A1158" t="str">
            <v/>
          </cell>
        </row>
        <row r="1159">
          <cell r="A1159" t="str">
            <v/>
          </cell>
        </row>
        <row r="1160">
          <cell r="A1160" t="str">
            <v/>
          </cell>
        </row>
        <row r="1161">
          <cell r="A1161" t="str">
            <v/>
          </cell>
        </row>
        <row r="1162">
          <cell r="A1162" t="str">
            <v/>
          </cell>
        </row>
        <row r="1163">
          <cell r="A1163" t="str">
            <v/>
          </cell>
        </row>
        <row r="1164">
          <cell r="A1164" t="str">
            <v/>
          </cell>
        </row>
        <row r="1165">
          <cell r="A1165" t="str">
            <v/>
          </cell>
        </row>
        <row r="1166">
          <cell r="A1166" t="str">
            <v/>
          </cell>
        </row>
        <row r="1167">
          <cell r="A1167" t="str">
            <v/>
          </cell>
        </row>
        <row r="1168">
          <cell r="A1168" t="str">
            <v/>
          </cell>
        </row>
        <row r="1169">
          <cell r="A1169" t="str">
            <v/>
          </cell>
        </row>
        <row r="1170">
          <cell r="A1170" t="str">
            <v/>
          </cell>
        </row>
        <row r="1171">
          <cell r="A1171" t="str">
            <v/>
          </cell>
        </row>
        <row r="1172">
          <cell r="A1172" t="str">
            <v/>
          </cell>
        </row>
        <row r="1173">
          <cell r="A1173" t="str">
            <v/>
          </cell>
        </row>
        <row r="1174">
          <cell r="A1174" t="str">
            <v/>
          </cell>
        </row>
        <row r="1175">
          <cell r="A1175" t="str">
            <v/>
          </cell>
        </row>
        <row r="1176">
          <cell r="A1176" t="str">
            <v/>
          </cell>
        </row>
        <row r="1177">
          <cell r="A1177" t="str">
            <v/>
          </cell>
        </row>
        <row r="1178">
          <cell r="A1178" t="str">
            <v/>
          </cell>
        </row>
        <row r="1179">
          <cell r="A1179" t="str">
            <v/>
          </cell>
        </row>
        <row r="1180">
          <cell r="A1180" t="str">
            <v/>
          </cell>
        </row>
        <row r="1181">
          <cell r="A1181" t="str">
            <v/>
          </cell>
        </row>
        <row r="1182">
          <cell r="A1182" t="str">
            <v/>
          </cell>
        </row>
        <row r="1183">
          <cell r="A1183" t="str">
            <v/>
          </cell>
        </row>
        <row r="1184">
          <cell r="A1184" t="str">
            <v/>
          </cell>
        </row>
        <row r="1185">
          <cell r="A1185" t="str">
            <v/>
          </cell>
        </row>
        <row r="1186">
          <cell r="A1186" t="str">
            <v/>
          </cell>
        </row>
        <row r="1187">
          <cell r="A1187" t="str">
            <v/>
          </cell>
        </row>
        <row r="1188">
          <cell r="A1188" t="str">
            <v/>
          </cell>
        </row>
        <row r="1189">
          <cell r="A1189" t="str">
            <v/>
          </cell>
        </row>
        <row r="1190">
          <cell r="A1190" t="str">
            <v/>
          </cell>
        </row>
        <row r="1191">
          <cell r="A1191" t="str">
            <v/>
          </cell>
        </row>
        <row r="1192">
          <cell r="A1192" t="str">
            <v/>
          </cell>
        </row>
        <row r="1193">
          <cell r="A1193" t="str">
            <v/>
          </cell>
        </row>
        <row r="1194">
          <cell r="A1194" t="str">
            <v/>
          </cell>
        </row>
        <row r="1195">
          <cell r="A1195" t="str">
            <v/>
          </cell>
        </row>
        <row r="1196">
          <cell r="A1196" t="str">
            <v/>
          </cell>
        </row>
        <row r="1197">
          <cell r="A1197" t="str">
            <v/>
          </cell>
        </row>
        <row r="1198">
          <cell r="A1198" t="str">
            <v/>
          </cell>
        </row>
        <row r="1199">
          <cell r="A1199" t="str">
            <v/>
          </cell>
        </row>
        <row r="1200">
          <cell r="A1200" t="str">
            <v/>
          </cell>
        </row>
        <row r="1201">
          <cell r="A1201" t="str">
            <v/>
          </cell>
        </row>
        <row r="1202">
          <cell r="A1202" t="str">
            <v/>
          </cell>
        </row>
        <row r="1203">
          <cell r="A1203" t="str">
            <v/>
          </cell>
        </row>
        <row r="1204">
          <cell r="A1204" t="str">
            <v/>
          </cell>
        </row>
        <row r="1205">
          <cell r="A1205" t="str">
            <v/>
          </cell>
        </row>
        <row r="1206">
          <cell r="A1206" t="str">
            <v/>
          </cell>
        </row>
        <row r="1207">
          <cell r="A1207" t="str">
            <v/>
          </cell>
        </row>
        <row r="1208">
          <cell r="A1208" t="str">
            <v/>
          </cell>
        </row>
        <row r="1209">
          <cell r="A1209" t="str">
            <v/>
          </cell>
        </row>
        <row r="1210">
          <cell r="A1210" t="str">
            <v/>
          </cell>
        </row>
        <row r="1211">
          <cell r="A1211" t="str">
            <v/>
          </cell>
        </row>
        <row r="1212">
          <cell r="A1212" t="str">
            <v/>
          </cell>
        </row>
        <row r="1213">
          <cell r="A1213" t="str">
            <v/>
          </cell>
        </row>
        <row r="1214">
          <cell r="A1214" t="str">
            <v/>
          </cell>
        </row>
        <row r="1215">
          <cell r="A1215" t="str">
            <v/>
          </cell>
        </row>
        <row r="1216">
          <cell r="A1216" t="str">
            <v/>
          </cell>
        </row>
        <row r="1217">
          <cell r="A1217" t="str">
            <v/>
          </cell>
        </row>
        <row r="1218">
          <cell r="A1218" t="str">
            <v/>
          </cell>
        </row>
        <row r="1219">
          <cell r="A1219" t="str">
            <v/>
          </cell>
        </row>
        <row r="1220">
          <cell r="A1220" t="str">
            <v/>
          </cell>
        </row>
        <row r="1221">
          <cell r="A1221" t="str">
            <v/>
          </cell>
        </row>
        <row r="1222">
          <cell r="A1222" t="str">
            <v/>
          </cell>
        </row>
        <row r="1223">
          <cell r="A1223" t="str">
            <v/>
          </cell>
        </row>
        <row r="1224">
          <cell r="A1224" t="str">
            <v/>
          </cell>
        </row>
        <row r="1225">
          <cell r="A1225" t="str">
            <v/>
          </cell>
        </row>
        <row r="1226">
          <cell r="A1226" t="str">
            <v/>
          </cell>
        </row>
        <row r="1227">
          <cell r="A1227" t="str">
            <v/>
          </cell>
        </row>
        <row r="1228">
          <cell r="A1228" t="str">
            <v/>
          </cell>
        </row>
        <row r="1229">
          <cell r="A1229" t="str">
            <v/>
          </cell>
        </row>
        <row r="1230">
          <cell r="A1230" t="str">
            <v/>
          </cell>
        </row>
        <row r="1231">
          <cell r="A1231" t="str">
            <v/>
          </cell>
        </row>
        <row r="1232">
          <cell r="A1232" t="str">
            <v/>
          </cell>
        </row>
        <row r="1233">
          <cell r="A1233" t="str">
            <v/>
          </cell>
        </row>
        <row r="1234">
          <cell r="A1234" t="str">
            <v/>
          </cell>
        </row>
        <row r="1235">
          <cell r="A1235" t="str">
            <v/>
          </cell>
        </row>
        <row r="1236">
          <cell r="A1236" t="str">
            <v/>
          </cell>
        </row>
        <row r="1237">
          <cell r="A1237" t="str">
            <v/>
          </cell>
        </row>
        <row r="1238">
          <cell r="A1238" t="str">
            <v/>
          </cell>
        </row>
        <row r="1239">
          <cell r="A1239" t="str">
            <v/>
          </cell>
        </row>
        <row r="1240">
          <cell r="A1240" t="str">
            <v/>
          </cell>
        </row>
        <row r="1241">
          <cell r="A1241" t="str">
            <v/>
          </cell>
        </row>
        <row r="1242">
          <cell r="A1242" t="str">
            <v/>
          </cell>
        </row>
        <row r="1243">
          <cell r="A1243" t="str">
            <v/>
          </cell>
        </row>
        <row r="1244">
          <cell r="A1244" t="str">
            <v/>
          </cell>
        </row>
        <row r="1245">
          <cell r="A1245" t="str">
            <v/>
          </cell>
        </row>
        <row r="1246">
          <cell r="A1246" t="str">
            <v/>
          </cell>
        </row>
        <row r="1247">
          <cell r="A1247" t="str">
            <v/>
          </cell>
        </row>
        <row r="1248">
          <cell r="A1248" t="str">
            <v/>
          </cell>
        </row>
        <row r="1249">
          <cell r="A1249" t="str">
            <v/>
          </cell>
        </row>
        <row r="1250">
          <cell r="A1250" t="str">
            <v/>
          </cell>
        </row>
        <row r="1251">
          <cell r="A1251" t="str">
            <v/>
          </cell>
        </row>
        <row r="1252">
          <cell r="A1252" t="str">
            <v/>
          </cell>
        </row>
        <row r="1253">
          <cell r="A1253" t="str">
            <v/>
          </cell>
        </row>
        <row r="1254">
          <cell r="A1254" t="str">
            <v/>
          </cell>
        </row>
        <row r="1255">
          <cell r="A1255" t="str">
            <v/>
          </cell>
        </row>
        <row r="1256">
          <cell r="A1256" t="str">
            <v/>
          </cell>
        </row>
        <row r="1257">
          <cell r="A1257" t="str">
            <v/>
          </cell>
        </row>
        <row r="1258">
          <cell r="A1258" t="str">
            <v/>
          </cell>
        </row>
        <row r="1259">
          <cell r="A1259" t="str">
            <v/>
          </cell>
        </row>
        <row r="1260">
          <cell r="A1260" t="str">
            <v/>
          </cell>
        </row>
        <row r="1261">
          <cell r="A1261" t="str">
            <v/>
          </cell>
        </row>
        <row r="1262">
          <cell r="A1262" t="str">
            <v/>
          </cell>
        </row>
        <row r="1263">
          <cell r="A1263" t="str">
            <v/>
          </cell>
        </row>
        <row r="1264">
          <cell r="A1264" t="str">
            <v/>
          </cell>
        </row>
        <row r="1265">
          <cell r="A1265" t="str">
            <v/>
          </cell>
        </row>
        <row r="1266">
          <cell r="A1266" t="str">
            <v/>
          </cell>
        </row>
      </sheetData>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Robert Morgan" id="{3745EEF1-C445-411D-BB69-76EBE5670549}" userId="S::Robert.Morgan@msssolutions.com::76f1e2f6-1c24-4587-88aa-819631118fe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487" dT="2023-07-20T14:47:34.47" personId="{3745EEF1-C445-411D-BB69-76EBE5670549}" id="{F810C902-9F31-4E84-8605-CE591C4EA6B5}">
    <text>Enter new sub here if not in the drop down menu.</text>
  </threadedComment>
</ThreadedComments>
</file>

<file path=xl/threadedComments/threadedComment2.xml><?xml version="1.0" encoding="utf-8"?>
<ThreadedComments xmlns="http://schemas.microsoft.com/office/spreadsheetml/2018/threadedcomments" xmlns:x="http://schemas.openxmlformats.org/spreadsheetml/2006/main">
  <threadedComment ref="S487" dT="2023-07-20T14:47:34.47" personId="{3745EEF1-C445-411D-BB69-76EBE5670549}" id="{F19A8217-53A7-45CC-9376-B6E7BBED1F21}">
    <text>Enter new sub here if not in the drop down menu.</text>
  </threadedComment>
</ThreadedComments>
</file>

<file path=xl/threadedComments/threadedComment3.xml><?xml version="1.0" encoding="utf-8"?>
<ThreadedComments xmlns="http://schemas.microsoft.com/office/spreadsheetml/2018/threadedcomments" xmlns:x="http://schemas.openxmlformats.org/spreadsheetml/2006/main">
  <threadedComment ref="S487" dT="2023-07-20T14:47:34.47" personId="{3745EEF1-C445-411D-BB69-76EBE5670549}" id="{78009767-2590-4564-BDF7-F00CF9D82898}">
    <text>Enter new sub here if not in the drop down menu.</text>
  </threadedComment>
</ThreadedComments>
</file>

<file path=xl/threadedComments/threadedComment4.xml><?xml version="1.0" encoding="utf-8"?>
<ThreadedComments xmlns="http://schemas.microsoft.com/office/spreadsheetml/2018/threadedcomments" xmlns:x="http://schemas.openxmlformats.org/spreadsheetml/2006/main">
  <threadedComment ref="S487" dT="2023-07-20T14:47:34.47" personId="{3745EEF1-C445-411D-BB69-76EBE5670549}" id="{B881E0D7-3D1A-4970-9ED3-7C07E1BF19FA}">
    <text>Enter new sub here if not in the drop down menu.</text>
  </threadedComment>
</ThreadedComments>
</file>

<file path=xl/threadedComments/threadedComment5.xml><?xml version="1.0" encoding="utf-8"?>
<ThreadedComments xmlns="http://schemas.microsoft.com/office/spreadsheetml/2018/threadedcomments" xmlns:x="http://schemas.openxmlformats.org/spreadsheetml/2006/main">
  <threadedComment ref="S487" dT="2023-07-20T14:47:34.47" personId="{3745EEF1-C445-411D-BB69-76EBE5670549}" id="{F18BDBED-0F95-4830-B0A5-1D917BB575CA}">
    <text>Enter new sub here if not in the drop down menu.</text>
  </threadedComment>
</ThreadedComments>
</file>

<file path=xl/threadedComments/threadedComment6.xml><?xml version="1.0" encoding="utf-8"?>
<ThreadedComments xmlns="http://schemas.microsoft.com/office/spreadsheetml/2018/threadedcomments" xmlns:x="http://schemas.openxmlformats.org/spreadsheetml/2006/main">
  <threadedComment ref="S487" dT="2023-07-20T14:47:34.47" personId="{3745EEF1-C445-411D-BB69-76EBE5670549}" id="{E94225A0-1F08-4141-8E49-433C16994AE1}">
    <text>Enter new sub here if not in the drop down menu.</text>
  </threadedComment>
</ThreadedComments>
</file>

<file path=xl/threadedComments/threadedComment7.xml><?xml version="1.0" encoding="utf-8"?>
<ThreadedComments xmlns="http://schemas.microsoft.com/office/spreadsheetml/2018/threadedcomments" xmlns:x="http://schemas.openxmlformats.org/spreadsheetml/2006/main">
  <threadedComment ref="S487" dT="2023-07-20T14:47:34.47" personId="{3745EEF1-C445-411D-BB69-76EBE5670549}" id="{129B7F00-FD93-4828-B9B8-F7D7FBBB9A6D}">
    <text>Enter new sub here if not in the drop down menu.</text>
  </threadedComment>
</ThreadedComments>
</file>

<file path=xl/threadedComments/threadedComment8.xml><?xml version="1.0" encoding="utf-8"?>
<ThreadedComments xmlns="http://schemas.microsoft.com/office/spreadsheetml/2018/threadedcomments" xmlns:x="http://schemas.openxmlformats.org/spreadsheetml/2006/main">
  <threadedComment ref="S487" dT="2023-07-20T14:47:34.47" personId="{3745EEF1-C445-411D-BB69-76EBE5670549}" id="{98FD7C5A-4728-42A5-AF74-ACB9034C8432}">
    <text>Enter new sub here if not in the drop down menu.</text>
  </threadedComment>
</ThreadedComments>
</file>

<file path=xl/threadedComments/threadedComment9.xml><?xml version="1.0" encoding="utf-8"?>
<ThreadedComments xmlns="http://schemas.microsoft.com/office/spreadsheetml/2018/threadedcomments" xmlns:x="http://schemas.openxmlformats.org/spreadsheetml/2006/main">
  <threadedComment ref="S487" dT="2023-07-20T14:47:34.47" personId="{3745EEF1-C445-411D-BB69-76EBE5670549}" id="{ED0F9A5A-AFD3-41CE-9D52-7260F931EFCA}">
    <text>Enter new sub here if not in the drop down menu.</text>
  </threadedComment>
</ThreadedComments>
</file>

<file path=xl/threadedComments/threadedComment10.xml><?xml version="1.0" encoding="utf-8"?>
<ThreadedComments xmlns="http://schemas.microsoft.com/office/spreadsheetml/2018/threadedcomments" xmlns:x="http://schemas.openxmlformats.org/spreadsheetml/2006/main">
  <threadedComment ref="S487" dT="2023-07-20T14:47:34.47" personId="{3745EEF1-C445-411D-BB69-76EBE5670549}" id="{303F94CA-82A7-43C1-92DB-FF935FA92214}">
    <text>Enter new sub here if not in the drop down menu.</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2.xml"/><Relationship Id="rId5" Type="http://schemas.openxmlformats.org/officeDocument/2006/relationships/comments" Target="../comments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microsoft.com/office/2017/10/relationships/threadedComment" Target="../threadedComments/threadedComment3.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mments" Target="../comments4.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7" Type="http://schemas.microsoft.com/office/2017/10/relationships/threadedComment" Target="../threadedComments/threadedComment4.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omments" Target="../comments5.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7" Type="http://schemas.microsoft.com/office/2017/10/relationships/threadedComment" Target="../threadedComments/threadedComment5.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omments" Target="../comments6.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microsoft.com/office/2017/10/relationships/threadedComment" Target="../threadedComments/threadedComment6.xml"/><Relationship Id="rId5" Type="http://schemas.openxmlformats.org/officeDocument/2006/relationships/comments" Target="../comments7.xml"/><Relationship Id="rId4" Type="http://schemas.openxmlformats.org/officeDocument/2006/relationships/ctrlProp" Target="../ctrlProps/ctrlProp9.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7" Type="http://schemas.microsoft.com/office/2017/10/relationships/threadedComment" Target="../threadedComments/threadedComment7.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omments" Target="../comments8.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7" Type="http://schemas.microsoft.com/office/2017/10/relationships/threadedComment" Target="../threadedComments/threadedComment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omments" Target="../comments9.xml"/><Relationship Id="rId5" Type="http://schemas.openxmlformats.org/officeDocument/2006/relationships/ctrlProp" Target="../ctrlProps/ctrlProp13.xml"/><Relationship Id="rId4" Type="http://schemas.openxmlformats.org/officeDocument/2006/relationships/ctrlProp" Target="../ctrlProps/ctrlProp1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7" Type="http://schemas.microsoft.com/office/2017/10/relationships/threadedComment" Target="../threadedComments/threadedComment9.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omments" Target="../comments10.xml"/><Relationship Id="rId5" Type="http://schemas.openxmlformats.org/officeDocument/2006/relationships/ctrlProp" Target="../ctrlProps/ctrlProp15.xml"/><Relationship Id="rId4" Type="http://schemas.openxmlformats.org/officeDocument/2006/relationships/ctrlProp" Target="../ctrlProps/ctrlProp1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7" Type="http://schemas.microsoft.com/office/2017/10/relationships/threadedComment" Target="../threadedComments/threadedComment10.x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comments" Target="../comments11.xml"/><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22.xml"/><Relationship Id="rId3" Type="http://schemas.openxmlformats.org/officeDocument/2006/relationships/vmlDrawing" Target="../drawings/vmlDrawing12.vml"/><Relationship Id="rId7" Type="http://schemas.openxmlformats.org/officeDocument/2006/relationships/ctrlProp" Target="../ctrlProps/ctrlProp21.xml"/><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ctrlProp" Target="../ctrlProps/ctrlProp20.xml"/><Relationship Id="rId5" Type="http://schemas.openxmlformats.org/officeDocument/2006/relationships/ctrlProp" Target="../ctrlProps/ctrlProp19.xml"/><Relationship Id="rId4" Type="http://schemas.openxmlformats.org/officeDocument/2006/relationships/ctrlProp" Target="../ctrlProps/ctrlProp18.xml"/><Relationship Id="rId9" Type="http://schemas.openxmlformats.org/officeDocument/2006/relationships/ctrlProp" Target="../ctrlProps/ctrlProp23.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2"/>
  <sheetViews>
    <sheetView tabSelected="1" topLeftCell="B1" workbookViewId="0">
      <selection activeCell="F6" sqref="F6"/>
    </sheetView>
  </sheetViews>
  <sheetFormatPr defaultColWidth="8.84375" defaultRowHeight="12.45"/>
  <cols>
    <col min="1" max="1" width="37" style="20" hidden="1" customWidth="1"/>
    <col min="2" max="2" width="15.23046875" style="20" bestFit="1" customWidth="1"/>
    <col min="3" max="3" width="13.53515625" style="20" customWidth="1"/>
    <col min="4" max="4" width="5.53515625" style="20" bestFit="1" customWidth="1"/>
    <col min="5" max="5" width="35.69140625" style="20" customWidth="1"/>
    <col min="6" max="6" width="29.53515625" style="20" customWidth="1"/>
    <col min="7" max="7" width="12.3828125" style="20" customWidth="1"/>
    <col min="8" max="8" width="13.84375" style="20" customWidth="1"/>
    <col min="9" max="9" width="15.53515625" style="20" customWidth="1"/>
    <col min="10" max="10" width="16" style="20" hidden="1" customWidth="1"/>
    <col min="11" max="11" width="11.53515625" style="20" hidden="1" customWidth="1"/>
    <col min="12" max="12" width="6.23046875" style="20" customWidth="1"/>
    <col min="13" max="13" width="13.84375" style="20" customWidth="1"/>
    <col min="14" max="14" width="12.23046875" style="20" bestFit="1" customWidth="1"/>
    <col min="15" max="15" width="14.3828125" style="20" customWidth="1"/>
    <col min="16" max="17" width="7.69140625" style="20" customWidth="1"/>
    <col min="18" max="18" width="12.15234375" style="20" customWidth="1"/>
    <col min="19" max="19" width="7.69140625" style="20" customWidth="1"/>
    <col min="20" max="20" width="8.69140625" style="20" customWidth="1"/>
    <col min="21" max="21" width="2.69140625" style="20" customWidth="1"/>
    <col min="22"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3" customFormat="1" ht="15.9" thickBot="1">
      <c r="B1" s="684" t="s">
        <v>2350</v>
      </c>
      <c r="C1" s="685"/>
      <c r="D1" s="685"/>
      <c r="E1" s="685"/>
      <c r="F1" s="686"/>
      <c r="G1" s="183" t="s">
        <v>1150</v>
      </c>
      <c r="H1" s="667"/>
      <c r="I1" s="669" t="s">
        <v>411</v>
      </c>
      <c r="J1" s="334"/>
      <c r="K1" s="334"/>
      <c r="L1" s="685" t="s">
        <v>1151</v>
      </c>
      <c r="M1" s="686"/>
      <c r="N1" s="36"/>
      <c r="O1" s="37"/>
    </row>
    <row r="2" spans="1:33" customFormat="1" ht="15.9" thickBot="1">
      <c r="B2" s="183" t="s">
        <v>372</v>
      </c>
      <c r="C2" s="667"/>
      <c r="D2" s="668"/>
      <c r="E2" s="668"/>
      <c r="F2" s="669"/>
      <c r="G2" s="184" t="s">
        <v>91</v>
      </c>
      <c r="H2" s="667"/>
      <c r="I2" s="669"/>
      <c r="J2" s="328"/>
      <c r="K2" s="328"/>
      <c r="L2" s="681"/>
      <c r="M2" s="682"/>
      <c r="N2" s="37"/>
      <c r="O2" s="37"/>
    </row>
    <row r="3" spans="1:33"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3">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3">
      <c r="B5" s="21"/>
      <c r="C5" s="21"/>
      <c r="D5" s="38"/>
      <c r="E5" s="8"/>
      <c r="F5" s="21"/>
      <c r="G5" s="21"/>
      <c r="H5" s="23"/>
      <c r="I5" s="21"/>
      <c r="J5" s="21"/>
      <c r="K5" s="21"/>
      <c r="L5" s="21"/>
      <c r="M5" s="23"/>
      <c r="P5" s="47"/>
      <c r="Q5" s="17" t="s">
        <v>2</v>
      </c>
      <c r="R5" s="48">
        <f>'Base Estimate'!R482+'Estimate 2'!R482+'Estimate 3'!R482+'Estimate 4'!R482+'Estimate 5'!R482+'Estimate 6'!R482+'Estimate 7'!R482+'Estimate 8'!R482+'Estimate 9'!R482+'Estimate 10'!R482</f>
        <v>0</v>
      </c>
      <c r="S5" s="49" t="s">
        <v>679</v>
      </c>
      <c r="T5" s="50"/>
      <c r="V5" s="381">
        <f>'Base Estimate'!V482+'Estimate 2'!V482+'Estimate 3'!V482+'Estimate 4'!V482+'Estimate 5'!V482+'Estimate 6'!V482+'Estimate 7'!V482+'Estimate 8'!V482+'Estimate 9'!V482+'Estimate 10'!V482</f>
        <v>0</v>
      </c>
      <c r="W5" s="49" t="s">
        <v>778</v>
      </c>
      <c r="X5" s="50"/>
      <c r="Z5" s="381">
        <f>'Base Estimate'!Z482+'Estimate 2'!Z482+'Estimate 3'!Z482+'Estimate 4'!Z482+'Estimate 5'!Z482+'Estimate 6'!Z482+'Estimate 7'!Z482+'Estimate 8'!Z482+'Estimate 9'!Z482+'Estimate 10'!Z482</f>
        <v>0</v>
      </c>
      <c r="AA5" s="49" t="s">
        <v>779</v>
      </c>
      <c r="AB5" s="50"/>
      <c r="AD5" s="381">
        <f>'Base Estimate'!AD482+'Estimate 2'!AD482+'Estimate 3'!AD482+'Estimate 4'!AD482+'Estimate 5'!AD482+'Estimate 6'!AD482+'Estimate 7'!AD482+'Estimate 8'!AD482+'Estimate 9'!AD482+'Estimate 10'!AD482</f>
        <v>0</v>
      </c>
      <c r="AE5" s="49" t="s">
        <v>780</v>
      </c>
      <c r="AF5" s="50"/>
    </row>
    <row r="6" spans="1:33">
      <c r="B6" s="21"/>
      <c r="C6" s="21"/>
      <c r="D6" s="38"/>
      <c r="E6" s="100"/>
      <c r="F6" s="21"/>
      <c r="G6" s="21"/>
      <c r="H6" s="23"/>
      <c r="I6" s="21"/>
      <c r="J6" s="215">
        <f>D5+D7</f>
        <v>0</v>
      </c>
      <c r="K6" s="215">
        <f>J6*50</f>
        <v>0</v>
      </c>
      <c r="L6" s="21"/>
      <c r="M6" s="23"/>
    </row>
    <row r="7" spans="1:33">
      <c r="B7" s="34"/>
      <c r="C7" s="34"/>
      <c r="D7" s="38"/>
      <c r="E7" s="8"/>
      <c r="F7" s="21"/>
      <c r="G7" s="21"/>
      <c r="H7" s="23"/>
      <c r="I7" s="38"/>
      <c r="J7" s="38"/>
      <c r="K7" s="38"/>
      <c r="L7" s="22"/>
      <c r="M7" s="23"/>
      <c r="O7" s="15"/>
      <c r="Q7" s="10"/>
      <c r="R7" s="398">
        <f>'Base Estimate'!R484+'Estimate 2'!R484+'Estimate 3'!R484+'Estimate 4'!R484+'Estimate 5'!R484+'Estimate 6'!R484+'Estimate 7'!R484+'Estimate 8'!R484+'Estimate 9'!R484+'Estimate 10'!R484</f>
        <v>0</v>
      </c>
      <c r="S7" s="689">
        <f>'Base Estimate'!S484</f>
        <v>0</v>
      </c>
      <c r="T7" s="689"/>
      <c r="U7" s="689"/>
      <c r="V7" s="689"/>
      <c r="X7" s="10"/>
      <c r="AA7" s="101"/>
    </row>
    <row r="8" spans="1:33">
      <c r="B8" s="31"/>
      <c r="C8" s="31"/>
      <c r="D8" s="60"/>
      <c r="E8" s="8"/>
      <c r="F8" s="21"/>
      <c r="G8" s="21"/>
      <c r="H8" s="21"/>
      <c r="I8" s="21" t="s">
        <v>13</v>
      </c>
      <c r="J8" s="51">
        <f>'Base Estimate'!J485+'Estimate 2'!J485+'Estimate 3'!J485+'Estimate 4'!J485+'Estimate 5'!J485+'Estimate 6'!J485+'Estimate 7'!J485+'Estimate 8'!J485+'Estimate 9'!J485+'Estimate 10'!J485</f>
        <v>0</v>
      </c>
      <c r="K8" s="51"/>
      <c r="L8" s="51"/>
      <c r="M8" s="51">
        <f>'Base Estimate'!M485+'Estimate 2'!M485+'Estimate 3'!M485+'Estimate 4'!M485+'Estimate 5'!M485+'Estimate 6'!M485+'Estimate 7'!M485+'Estimate 8'!M485+'Estimate 9'!M485+'Estimate 10'!M485</f>
        <v>0</v>
      </c>
      <c r="O8" s="325"/>
      <c r="Q8" s="10"/>
      <c r="R8" s="398">
        <f>'Base Estimate'!R485+'Estimate 2'!R485+'Estimate 3'!R485+'Estimate 4'!R485+'Estimate 5'!R485+'Estimate 6'!R485+'Estimate 7'!R485+'Estimate 8'!R485+'Estimate 9'!R485+'Estimate 10'!R485</f>
        <v>0</v>
      </c>
      <c r="S8" s="689">
        <f>'Base Estimate'!S485</f>
        <v>0</v>
      </c>
      <c r="T8" s="689"/>
      <c r="U8" s="689"/>
      <c r="V8" s="689"/>
      <c r="X8" s="10"/>
      <c r="AA8" s="101"/>
    </row>
    <row r="9" spans="1:33">
      <c r="B9" s="31"/>
      <c r="C9" s="31"/>
      <c r="D9" s="38"/>
      <c r="E9" s="21"/>
      <c r="F9" s="21"/>
      <c r="G9" s="21"/>
      <c r="H9" s="21"/>
      <c r="I9" s="21" t="s">
        <v>9</v>
      </c>
      <c r="J9" s="51">
        <f>'Base Estimate'!J486+'Estimate 2'!J486+'Estimate 3'!J486+'Estimate 4'!J486+'Estimate 5'!J486+'Estimate 6'!J486+'Estimate 7'!J486+'Estimate 8'!J486+'Estimate 9'!J486+'Estimate 10'!J486</f>
        <v>0</v>
      </c>
      <c r="K9" s="51"/>
      <c r="L9" s="432">
        <f>'Base Estimate'!L486</f>
        <v>8.2500000000000004E-2</v>
      </c>
      <c r="M9" s="51">
        <f>'Base Estimate'!M486+'Estimate 2'!M486+'Estimate 3'!M486+'Estimate 4'!M486+'Estimate 5'!M486+'Estimate 6'!M486+'Estimate 7'!M486+'Estimate 8'!M486+'Estimate 9'!M486+'Estimate 10'!M486</f>
        <v>0</v>
      </c>
      <c r="N9" s="124"/>
      <c r="O9" s="15"/>
      <c r="Q9" s="10"/>
      <c r="R9" s="398">
        <f>'Base Estimate'!R486+'Estimate 2'!R486+'Estimate 3'!R486+'Estimate 4'!R486+'Estimate 5'!R486+'Estimate 6'!R486+'Estimate 7'!R486+'Estimate 8'!R486+'Estimate 9'!R486+'Estimate 10'!R486</f>
        <v>0</v>
      </c>
      <c r="S9" s="689">
        <f>'Base Estimate'!S486</f>
        <v>0</v>
      </c>
      <c r="T9" s="689"/>
      <c r="U9" s="689"/>
      <c r="V9" s="689"/>
      <c r="X9" s="10"/>
      <c r="AA9" s="101"/>
    </row>
    <row r="10" spans="1:33">
      <c r="B10" s="31"/>
      <c r="C10" s="31"/>
      <c r="D10" s="38"/>
      <c r="E10" s="21"/>
      <c r="F10" s="21"/>
      <c r="G10" s="21"/>
      <c r="H10" s="21"/>
      <c r="I10" s="21" t="s">
        <v>12</v>
      </c>
      <c r="J10" s="51">
        <f>'Base Estimate'!J487+'Estimate 2'!J487+'Estimate 3'!J487+'Estimate 4'!J487+'Estimate 5'!J487+'Estimate 6'!J487+'Estimate 7'!J487+'Estimate 8'!J487+'Estimate 9'!J487+'Estimate 10'!J487</f>
        <v>0</v>
      </c>
      <c r="K10" s="51"/>
      <c r="L10" s="533">
        <v>7.0000000000000007E-2</v>
      </c>
      <c r="M10" s="51">
        <f>'Base Estimate'!M487+'Estimate 2'!M487+'Estimate 3'!M487+'Estimate 4'!M487+'Estimate 5'!M487+'Estimate 6'!M487+'Estimate 7'!M487+'Estimate 8'!M487+'Estimate 9'!M487+'Estimate 10'!M487</f>
        <v>0</v>
      </c>
      <c r="R10" s="398">
        <f>'Base Estimate'!R487+'Estimate 2'!R487+'Estimate 3'!R487+'Estimate 4'!R487+'Estimate 5'!R487+'Estimate 6'!R487+'Estimate 7'!R487+'Estimate 8'!R487+'Estimate 9'!R487+'Estimate 10'!R487</f>
        <v>0</v>
      </c>
      <c r="S10" s="689">
        <f>'Base Estimate'!S487</f>
        <v>0</v>
      </c>
      <c r="T10" s="689"/>
      <c r="U10" s="689"/>
      <c r="V10" s="689"/>
    </row>
    <row r="11" spans="1:33">
      <c r="B11" s="46"/>
      <c r="C11" s="46"/>
      <c r="D11" s="46"/>
      <c r="E11" s="46"/>
      <c r="F11" s="46"/>
      <c r="G11" s="46"/>
      <c r="H11" s="46"/>
      <c r="I11" s="5" t="s">
        <v>11</v>
      </c>
      <c r="J11" s="51">
        <f>'Base Estimate'!J488+'Estimate 2'!J488+'Estimate 3'!J488+'Estimate 4'!J488+'Estimate 5'!J488+'Estimate 6'!J488+'Estimate 7'!J488+'Estimate 8'!J488+'Estimate 9'!J488+'Estimate 10'!J488</f>
        <v>0</v>
      </c>
      <c r="K11" s="9"/>
      <c r="L11" s="5"/>
      <c r="M11" s="51">
        <f>'Base Estimate'!M488+'Estimate 2'!M488+'Estimate 3'!M488+'Estimate 4'!M488+'Estimate 5'!M488+'Estimate 6'!M488+'Estimate 7'!M488+'Estimate 8'!M488+'Estimate 9'!M488+'Estimate 10'!M488</f>
        <v>0</v>
      </c>
      <c r="O11" s="27"/>
      <c r="R11" s="204">
        <f t="array" ref="R11">MIN(IF(R7:R10&gt;0,R7:R10))</f>
        <v>0</v>
      </c>
    </row>
    <row r="12" spans="1:33">
      <c r="B12" s="21"/>
      <c r="C12" s="81"/>
      <c r="D12" s="81"/>
      <c r="E12" s="102"/>
      <c r="F12" s="21"/>
      <c r="G12" s="21"/>
      <c r="H12" s="21"/>
      <c r="I12" s="8"/>
      <c r="J12" s="8"/>
      <c r="K12" s="8"/>
      <c r="L12" s="8"/>
      <c r="M12" s="9"/>
      <c r="R12" s="196">
        <f>((R5-R13)/G23)*0.833</f>
        <v>0</v>
      </c>
      <c r="S12" s="20" t="s">
        <v>240</v>
      </c>
    </row>
    <row r="13" spans="1:33">
      <c r="B13" s="5"/>
      <c r="C13" s="1"/>
      <c r="D13" s="679"/>
      <c r="E13" s="680"/>
      <c r="F13" s="5" t="s">
        <v>10</v>
      </c>
      <c r="G13" s="5" t="s">
        <v>10</v>
      </c>
      <c r="H13" s="63"/>
      <c r="I13" s="64"/>
      <c r="J13" s="64"/>
      <c r="K13" s="64"/>
      <c r="L13" s="64"/>
      <c r="M13" s="64"/>
      <c r="R13" s="195">
        <f>ROUND((R5*0.15)/1.1125,0)</f>
        <v>0</v>
      </c>
      <c r="S13" s="20" t="s">
        <v>469</v>
      </c>
    </row>
    <row r="14" spans="1:33">
      <c r="B14" s="306" t="s">
        <v>120</v>
      </c>
      <c r="C14" s="306" t="s">
        <v>121</v>
      </c>
      <c r="D14" s="683" t="s">
        <v>0</v>
      </c>
      <c r="E14" s="683"/>
      <c r="F14" s="7"/>
      <c r="G14" s="306" t="s">
        <v>1</v>
      </c>
      <c r="H14" s="306" t="s">
        <v>2</v>
      </c>
      <c r="I14" s="21"/>
      <c r="J14" s="21"/>
      <c r="K14" s="21"/>
      <c r="L14" s="21"/>
      <c r="M14" s="21"/>
      <c r="Q14" s="10"/>
      <c r="V14" s="101"/>
    </row>
    <row r="15" spans="1:33">
      <c r="B15" s="117">
        <f>ROUND(V32,0)</f>
        <v>0</v>
      </c>
      <c r="C15" s="82">
        <f>'Base Estimate'!A492+'Estimate 2'!A492+'Estimate 3'!A492+'Estimate 4'!A492+'Estimate 5'!A492+'Estimate 6'!A492+'Estimate 7'!A492+'Estimate 8'!A492+'Estimate 9'!A492+'Estimate 10'!A492</f>
        <v>0</v>
      </c>
      <c r="D15" s="670" t="s">
        <v>2193</v>
      </c>
      <c r="E15" s="670"/>
      <c r="F15" s="23"/>
      <c r="G15" s="382">
        <v>74</v>
      </c>
      <c r="H15" s="51">
        <f>C15*G15</f>
        <v>0</v>
      </c>
      <c r="I15" s="21"/>
      <c r="J15" s="51">
        <f>H15</f>
        <v>0</v>
      </c>
      <c r="K15" s="51"/>
      <c r="L15" s="21"/>
      <c r="M15" s="21"/>
      <c r="N15" s="10"/>
      <c r="Q15" s="600" t="s">
        <v>243</v>
      </c>
      <c r="R15" s="601"/>
      <c r="S15" s="601"/>
      <c r="T15" s="601"/>
      <c r="U15" s="601"/>
      <c r="V15" s="602"/>
      <c r="W15" s="10"/>
      <c r="X15" s="600" t="s">
        <v>242</v>
      </c>
      <c r="Y15" s="601"/>
      <c r="Z15" s="601"/>
      <c r="AA15" s="602"/>
      <c r="AB15" s="10"/>
      <c r="AC15" s="10"/>
      <c r="AD15" s="600" t="s">
        <v>777</v>
      </c>
      <c r="AE15" s="601"/>
      <c r="AF15" s="601"/>
      <c r="AG15" s="602"/>
    </row>
    <row r="16" spans="1:33">
      <c r="B16" s="117">
        <f>V31</f>
        <v>0</v>
      </c>
      <c r="C16" s="82">
        <f>'Base Estimate'!A493+'Estimate 2'!A493+'Estimate 3'!A493+'Estimate 4'!A493+'Estimate 5'!A493+'Estimate 6'!A493+'Estimate 7'!A493+'Estimate 8'!A493+'Estimate 9'!A493+'Estimate 10'!A493</f>
        <v>0</v>
      </c>
      <c r="D16" s="670" t="s">
        <v>2194</v>
      </c>
      <c r="E16" s="670"/>
      <c r="F16" s="23"/>
      <c r="G16" s="382">
        <v>101</v>
      </c>
      <c r="H16" s="51">
        <f t="shared" ref="H16" si="0">C16*G16</f>
        <v>0</v>
      </c>
      <c r="I16" s="21"/>
      <c r="J16" s="51">
        <f t="shared" ref="J16" si="1">H16</f>
        <v>0</v>
      </c>
      <c r="K16" s="21"/>
      <c r="L16" s="21"/>
      <c r="M16" s="21"/>
      <c r="N16" s="10"/>
      <c r="Q16" s="65"/>
      <c r="R16" s="10"/>
      <c r="S16" s="10"/>
      <c r="T16" s="10"/>
      <c r="U16" s="10"/>
      <c r="V16" s="111"/>
      <c r="W16" s="10"/>
      <c r="X16" s="65"/>
      <c r="Y16" s="10"/>
      <c r="Z16" s="10"/>
      <c r="AA16" s="112"/>
      <c r="AB16" s="10"/>
      <c r="AC16" s="10"/>
      <c r="AD16" s="65"/>
      <c r="AE16" s="10"/>
      <c r="AF16" s="10"/>
      <c r="AG16" s="112"/>
    </row>
    <row r="17" spans="2:33">
      <c r="B17" s="118">
        <f>ROUND(V19,0)</f>
        <v>0</v>
      </c>
      <c r="C17" s="82">
        <f>'Base Estimate'!A494+'Estimate 2'!A494+'Estimate 3'!A494+'Estimate 4'!A494+'Estimate 5'!A494+'Estimate 6'!A494+'Estimate 7'!A494+'Estimate 8'!A494+'Estimate 9'!A494+'Estimate 10'!A494</f>
        <v>0</v>
      </c>
      <c r="D17" s="670" t="s">
        <v>122</v>
      </c>
      <c r="E17" s="670"/>
      <c r="F17" s="23"/>
      <c r="G17" s="382">
        <v>74</v>
      </c>
      <c r="H17" s="51">
        <f t="shared" ref="H17:H23" si="2">C17*G17</f>
        <v>0</v>
      </c>
      <c r="I17" s="21"/>
      <c r="J17" s="51">
        <f t="shared" ref="J17:J23" si="3">H17</f>
        <v>0</v>
      </c>
      <c r="K17" s="51"/>
      <c r="L17" s="21"/>
      <c r="M17" s="21"/>
      <c r="Q17" s="18" t="s">
        <v>37</v>
      </c>
      <c r="R17" s="52"/>
      <c r="S17" s="52"/>
      <c r="T17" s="52"/>
      <c r="U17" s="52"/>
      <c r="V17" s="57">
        <f>'Base Estimate'!V495+'Estimate 2'!V495+'Estimate 3'!V495+'Estimate 4'!V495+'Estimate 5'!V495+'Estimate 6'!V495+'Estimate 7'!V495+'Estimate 8'!V495+'Estimate 9'!V495+'Estimate 10'!V495</f>
        <v>0</v>
      </c>
      <c r="X17" s="18" t="s">
        <v>839</v>
      </c>
      <c r="Y17" s="52"/>
      <c r="Z17" s="52"/>
      <c r="AA17" s="121">
        <v>0</v>
      </c>
      <c r="AB17" s="10"/>
      <c r="AC17" s="10"/>
      <c r="AD17" s="18" t="s">
        <v>532</v>
      </c>
      <c r="AE17" s="52"/>
      <c r="AF17" s="52"/>
      <c r="AG17" s="121">
        <v>0</v>
      </c>
    </row>
    <row r="18" spans="2:33">
      <c r="B18" s="117">
        <f>V35</f>
        <v>0</v>
      </c>
      <c r="C18" s="82">
        <f>'Base Estimate'!A495+'Estimate 2'!A495+'Estimate 3'!A495+'Estimate 4'!A495+'Estimate 5'!A495+'Estimate 6'!A495+'Estimate 7'!A495+'Estimate 8'!A495+'Estimate 9'!A495+'Estimate 10'!A495</f>
        <v>0</v>
      </c>
      <c r="D18" s="670" t="s">
        <v>3</v>
      </c>
      <c r="E18" s="670"/>
      <c r="F18" s="23"/>
      <c r="G18" s="382">
        <v>102</v>
      </c>
      <c r="H18" s="51">
        <f t="shared" si="2"/>
        <v>0</v>
      </c>
      <c r="I18" s="21"/>
      <c r="J18" s="51">
        <f t="shared" si="3"/>
        <v>0</v>
      </c>
      <c r="K18" s="21"/>
      <c r="L18" s="21"/>
      <c r="M18" s="21"/>
      <c r="N18" s="211">
        <f>C19+C17+C16+C15</f>
        <v>0</v>
      </c>
      <c r="O18" s="10" t="s">
        <v>529</v>
      </c>
      <c r="Q18" s="29"/>
      <c r="V18" s="25"/>
      <c r="X18" s="29"/>
      <c r="AA18" s="25"/>
      <c r="AB18" s="10"/>
      <c r="AC18" s="10"/>
      <c r="AD18" s="29"/>
      <c r="AG18" s="25"/>
    </row>
    <row r="19" spans="2:33">
      <c r="B19" s="117">
        <f>V29</f>
        <v>0</v>
      </c>
      <c r="C19" s="82">
        <f>'Base Estimate'!A496+'Estimate 2'!A496+'Estimate 3'!A496+'Estimate 4'!A496+'Estimate 5'!A496+'Estimate 6'!A496+'Estimate 7'!A496+'Estimate 8'!A496+'Estimate 9'!A496+'Estimate 10'!A496</f>
        <v>0</v>
      </c>
      <c r="D19" s="670" t="s">
        <v>4</v>
      </c>
      <c r="E19" s="670"/>
      <c r="G19" s="382">
        <v>74</v>
      </c>
      <c r="H19" s="51">
        <f t="shared" si="2"/>
        <v>0</v>
      </c>
      <c r="I19" s="21"/>
      <c r="J19" s="51">
        <f t="shared" si="3"/>
        <v>0</v>
      </c>
      <c r="K19" s="21"/>
      <c r="L19" s="21"/>
      <c r="M19" s="21"/>
      <c r="O19" s="10" t="s">
        <v>238</v>
      </c>
      <c r="Q19" s="18" t="s">
        <v>774</v>
      </c>
      <c r="R19" s="52"/>
      <c r="S19" s="52"/>
      <c r="T19" s="52"/>
      <c r="U19" s="52"/>
      <c r="V19" s="219">
        <f>Z5</f>
        <v>0</v>
      </c>
      <c r="X19" s="18" t="s">
        <v>840</v>
      </c>
      <c r="Y19" s="52"/>
      <c r="Z19" s="52"/>
      <c r="AA19" s="121">
        <v>0</v>
      </c>
      <c r="AB19" s="10"/>
      <c r="AC19" s="10"/>
      <c r="AD19" s="18" t="s">
        <v>533</v>
      </c>
      <c r="AE19" s="52"/>
      <c r="AF19" s="52"/>
      <c r="AG19" s="57">
        <f>ROUNDUP((((V5+V17+V21+V23+C23)/40)*5),0)</f>
        <v>0</v>
      </c>
    </row>
    <row r="20" spans="2:33">
      <c r="B20" s="117">
        <f>ROUND(V38,0)</f>
        <v>0</v>
      </c>
      <c r="C20" s="82">
        <f>'Base Estimate'!A497+'Estimate 2'!A497+'Estimate 3'!A497+'Estimate 4'!A497+'Estimate 5'!A497+'Estimate 6'!A497+'Estimate 7'!A497+'Estimate 8'!A497+'Estimate 9'!A497+'Estimate 10'!A497</f>
        <v>0</v>
      </c>
      <c r="D20" s="670" t="s">
        <v>1803</v>
      </c>
      <c r="E20" s="670"/>
      <c r="F20" s="23"/>
      <c r="G20" s="382">
        <v>134</v>
      </c>
      <c r="H20" s="51">
        <f>C20*G20</f>
        <v>0</v>
      </c>
      <c r="I20" s="21"/>
      <c r="J20" s="51">
        <f>H20</f>
        <v>0</v>
      </c>
      <c r="K20" s="51"/>
      <c r="L20" s="21"/>
      <c r="M20" s="21"/>
      <c r="O20" s="10"/>
      <c r="Q20" s="29"/>
      <c r="V20" s="25"/>
      <c r="X20" s="29"/>
      <c r="AA20" s="25"/>
      <c r="AB20" s="10"/>
      <c r="AC20" s="10"/>
      <c r="AD20" s="29"/>
      <c r="AG20" s="25"/>
    </row>
    <row r="21" spans="2:33">
      <c r="B21" s="117">
        <f>ROUND(V39,0)</f>
        <v>0</v>
      </c>
      <c r="C21" s="82">
        <f>'Base Estimate'!A498+'Estimate 2'!A498+'Estimate 3'!A498+'Estimate 4'!A498+'Estimate 5'!A498+'Estimate 6'!A498+'Estimate 7'!A498+'Estimate 8'!A498+'Estimate 9'!A498+'Estimate 10'!A498</f>
        <v>0</v>
      </c>
      <c r="D21" s="670" t="s">
        <v>1804</v>
      </c>
      <c r="E21" s="670"/>
      <c r="F21" s="23"/>
      <c r="G21" s="382">
        <v>75</v>
      </c>
      <c r="H21" s="51">
        <f t="shared" si="2"/>
        <v>0</v>
      </c>
      <c r="I21" s="21"/>
      <c r="J21" s="51">
        <f t="shared" si="3"/>
        <v>0</v>
      </c>
      <c r="K21" s="51"/>
      <c r="L21" s="21"/>
      <c r="M21" s="21"/>
      <c r="O21" s="10"/>
      <c r="Q21" s="18" t="s">
        <v>50</v>
      </c>
      <c r="R21" s="52"/>
      <c r="S21" s="52"/>
      <c r="T21" s="52"/>
      <c r="U21" s="52"/>
      <c r="V21" s="57">
        <f>'Base Estimate'!V499+'Estimate 2'!V499+'Estimate 3'!V499+'Estimate 4'!V499+'Estimate 5'!V499+'Estimate 6'!V499+'Estimate 7'!V499+'Estimate 8'!V499+'Estimate 9'!V499+'Estimate 10'!V499</f>
        <v>0</v>
      </c>
      <c r="X21" s="18" t="s">
        <v>841</v>
      </c>
      <c r="Y21" s="52"/>
      <c r="Z21" s="52"/>
      <c r="AA21" s="219">
        <f>ROUNDUP((((V5+V17+V21+V23+V25+C23)/40)*5),0)</f>
        <v>0</v>
      </c>
      <c r="AB21" s="10"/>
      <c r="AC21" s="10"/>
      <c r="AD21" s="39"/>
      <c r="AE21" s="40"/>
      <c r="AF21" s="40"/>
      <c r="AG21" s="42"/>
    </row>
    <row r="22" spans="2:33">
      <c r="B22" s="118"/>
      <c r="C22" s="82">
        <f>'Base Estimate'!C499+'Estimate 2'!C499+'Estimate 3'!C499+'Estimate 4'!C499+'Estimate 5'!C499+'Estimate 6'!C499+'Estimate 7'!C499+'Estimate 8'!C499+'Estimate 9'!C499+'Estimate 10'!C499</f>
        <v>0</v>
      </c>
      <c r="D22" s="670" t="s">
        <v>119</v>
      </c>
      <c r="E22" s="670"/>
      <c r="F22" s="23"/>
      <c r="G22" s="382">
        <v>58</v>
      </c>
      <c r="H22" s="51">
        <f t="shared" si="2"/>
        <v>0</v>
      </c>
      <c r="I22" s="21"/>
      <c r="J22" s="51">
        <f t="shared" si="3"/>
        <v>0</v>
      </c>
      <c r="K22" s="51"/>
      <c r="L22" s="21"/>
      <c r="M22" s="21"/>
      <c r="O22" s="10"/>
      <c r="P22" s="10"/>
      <c r="Q22" s="29"/>
      <c r="V22" s="25"/>
      <c r="X22" s="18" t="s">
        <v>842</v>
      </c>
      <c r="Y22" s="52"/>
      <c r="Z22" s="52"/>
      <c r="AA22" s="25"/>
      <c r="AD22" s="18" t="s">
        <v>534</v>
      </c>
      <c r="AE22" s="52"/>
      <c r="AF22" s="52"/>
      <c r="AG22" s="121">
        <f>'Base Estimate'!AG500+'Estimate 2'!AG499+'Estimate 3'!AG499+'Estimate 4'!AG499+'Estimate 5'!AG499+'Estimate 6'!AG499+'Estimate 7'!AG499+'Estimate 8'!AG499+'Estimate 9'!AG499+'Estimate 10'!AG499</f>
        <v>0</v>
      </c>
    </row>
    <row r="23" spans="2:33">
      <c r="B23" s="118"/>
      <c r="C23" s="82">
        <f>'Base Estimate'!C500+'Estimate 2'!C500+'Estimate 3'!C500+'Estimate 4'!C500+'Estimate 5'!C500+'Estimate 6'!C500+'Estimate 7'!C500+'Estimate 8'!C500+'Estimate 9'!C500+'Estimate 10'!C500</f>
        <v>0</v>
      </c>
      <c r="D23" s="671" t="s">
        <v>118</v>
      </c>
      <c r="E23" s="672"/>
      <c r="F23" s="23"/>
      <c r="G23" s="382">
        <v>58</v>
      </c>
      <c r="H23" s="51">
        <f t="shared" si="2"/>
        <v>0</v>
      </c>
      <c r="I23" s="21"/>
      <c r="J23" s="51">
        <f t="shared" si="3"/>
        <v>0</v>
      </c>
      <c r="K23" s="21"/>
      <c r="L23" s="21"/>
      <c r="M23" s="21"/>
      <c r="O23" s="10"/>
      <c r="P23" s="10"/>
      <c r="Q23" s="18" t="s">
        <v>244</v>
      </c>
      <c r="R23" s="52"/>
      <c r="S23" s="52"/>
      <c r="T23" s="52"/>
      <c r="U23" s="52"/>
      <c r="V23" s="57">
        <f>'Base Estimate'!V501+'Estimate 2'!V501+'Estimate 3'!V501+'Estimate 4'!V501+'Estimate 5'!V501+'Estimate 6'!V501+'Estimate 7'!V501+'Estimate 8'!V501+'Estimate 9'!V501+'Estimate 10'!V501</f>
        <v>0</v>
      </c>
      <c r="X23" s="39"/>
      <c r="Y23" s="40"/>
      <c r="Z23" s="40"/>
      <c r="AA23" s="42"/>
      <c r="AD23" s="28"/>
      <c r="AE23" s="54"/>
      <c r="AF23" s="54"/>
      <c r="AG23" s="55"/>
    </row>
    <row r="24" spans="2:33" ht="12.75" customHeight="1">
      <c r="B24" s="13"/>
      <c r="C24" s="80"/>
      <c r="D24" s="679" t="s">
        <v>17</v>
      </c>
      <c r="E24" s="680"/>
      <c r="F24" s="5"/>
      <c r="G24" s="5"/>
      <c r="H24" s="6">
        <f>SUM(H15:H23)</f>
        <v>0</v>
      </c>
      <c r="I24" s="400">
        <f>IFERROR((M24-H24)/(M24),0.32)</f>
        <v>0.32</v>
      </c>
      <c r="J24" s="6">
        <f>SUM(J15:J23)</f>
        <v>0</v>
      </c>
      <c r="K24" s="6"/>
      <c r="L24" s="4"/>
      <c r="M24" s="429">
        <f>'Base Estimate'!M501+'Estimate 2'!M501+'Estimate 3'!M501+'Estimate 4'!M501+'Estimate 5'!M501+'Estimate 6'!M501+'Estimate 7'!M501+'Estimate 8'!M501+'Estimate 9'!M501+'Estimate 10'!M501</f>
        <v>0</v>
      </c>
      <c r="N24" s="210" t="str">
        <f>IFERROR(H24/H35,"0")</f>
        <v>0</v>
      </c>
      <c r="O24" s="10" t="s">
        <v>557</v>
      </c>
      <c r="Q24" s="29"/>
      <c r="V24" s="25"/>
      <c r="X24" s="18" t="s">
        <v>844</v>
      </c>
      <c r="Y24" s="52"/>
      <c r="Z24" s="52"/>
      <c r="AA24" s="121">
        <f>'Base Estimate'!AA502+'Estimate 2'!AA501+'Estimate 3'!AA501+'Estimate 4'!AA501+'Estimate 5'!AA501+'Estimate 6'!AA501+'Estimate 7'!AA501+'Estimate 8'!AA501+'Estimate 9'!AA501+'Estimate 10'!AA501</f>
        <v>0</v>
      </c>
    </row>
    <row r="25" spans="2:33" ht="12.75" customHeight="1">
      <c r="B25" s="60"/>
      <c r="C25" s="303"/>
      <c r="D25" s="61"/>
      <c r="E25" s="62"/>
      <c r="F25" s="8"/>
      <c r="G25" s="8"/>
      <c r="H25" s="9"/>
      <c r="I25" s="8"/>
      <c r="J25" s="8"/>
      <c r="K25" s="8"/>
      <c r="L25" s="2"/>
      <c r="M25" s="2"/>
      <c r="N25" s="15"/>
      <c r="Q25" s="18" t="s">
        <v>241</v>
      </c>
      <c r="R25" s="52"/>
      <c r="S25" s="52"/>
      <c r="T25" s="52"/>
      <c r="U25" s="52"/>
      <c r="V25" s="57">
        <f>'Base Estimate'!V503+'Estimate 2'!V503+'Estimate 3'!V503+'Estimate 4'!V503+'Estimate 5'!V503+'Estimate 6'!V503+'Estimate 7'!V503+'Estimate 8'!V503+'Estimate 9'!V503+'Estimate 10'!V503</f>
        <v>0</v>
      </c>
      <c r="X25" s="294" t="s">
        <v>843</v>
      </c>
      <c r="Y25" s="293"/>
      <c r="Z25" s="293"/>
      <c r="AA25" s="55"/>
    </row>
    <row r="26" spans="2:33" ht="13.5" customHeight="1">
      <c r="B26" s="13"/>
      <c r="C26" s="80"/>
      <c r="D26" s="679" t="s">
        <v>94</v>
      </c>
      <c r="E26" s="680"/>
      <c r="F26" s="5"/>
      <c r="G26" s="5"/>
      <c r="H26" s="6"/>
      <c r="I26" s="5"/>
      <c r="J26" s="5"/>
      <c r="K26" s="5"/>
      <c r="L26" s="4"/>
      <c r="M26" s="4"/>
      <c r="N26" s="210" t="str">
        <f>IFERROR(J24/J35,"0")</f>
        <v>0</v>
      </c>
      <c r="O26" s="10" t="s">
        <v>558</v>
      </c>
      <c r="Q26" s="28" t="s">
        <v>953</v>
      </c>
      <c r="R26" s="54"/>
      <c r="S26" s="54"/>
      <c r="T26" s="293">
        <v>0</v>
      </c>
      <c r="U26" s="54" t="s">
        <v>626</v>
      </c>
      <c r="V26" s="55"/>
    </row>
    <row r="27" spans="2:33">
      <c r="B27" s="21"/>
      <c r="C27" s="81"/>
      <c r="D27" s="671" t="s">
        <v>93</v>
      </c>
      <c r="E27" s="672"/>
      <c r="F27" s="21"/>
      <c r="G27" s="128">
        <v>100</v>
      </c>
      <c r="H27" s="119">
        <f>'Base Estimate'!H504+'Estimate 2'!H504+'Estimate 3'!H504+'Estimate 4'!H504+'Estimate 5'!H504+'Estimate 6'!H504+'Estimate 7'!H504+'Estimate 8'!H504+'Estimate 9'!H504+'Estimate 10'!H504</f>
        <v>0</v>
      </c>
      <c r="I27" s="400">
        <f>IFERROR((M27-H27)/(M27),0.32)</f>
        <v>0.32</v>
      </c>
      <c r="J27" s="119">
        <f>IF(G27&lt;=100,(C18+(C20/3))/8*(50),IF(G27&gt;100,(C18+ (C20/3))/8*(G27)*0.5))</f>
        <v>0</v>
      </c>
      <c r="K27" s="119"/>
      <c r="L27" s="51" t="s">
        <v>18</v>
      </c>
      <c r="M27" s="429">
        <f>'Base Estimate'!M504+'Estimate 2'!M504+'Estimate 3'!M504+'Estimate 4'!M504+'Estimate 5'!M504+'Estimate 6'!M504+'Estimate 7'!M504+'Estimate 8'!M504+'Estimate 9'!M504+'Estimate 10'!M504</f>
        <v>0</v>
      </c>
      <c r="AD27" s="600" t="s">
        <v>535</v>
      </c>
      <c r="AE27" s="601"/>
      <c r="AF27" s="601"/>
      <c r="AG27" s="602"/>
    </row>
    <row r="28" spans="2:33">
      <c r="B28" s="21"/>
      <c r="C28" s="81"/>
      <c r="D28" s="671" t="s">
        <v>15</v>
      </c>
      <c r="E28" s="672"/>
      <c r="F28" s="8"/>
      <c r="G28" s="8"/>
      <c r="H28" s="119">
        <f>'Base Estimate'!H505+'Estimate 2'!H505+'Estimate 3'!H505+'Estimate 4'!H505+'Estimate 5'!H505+'Estimate 6'!H505+'Estimate 7'!H505+'Estimate 8'!H505+'Estimate 9'!H505+'Estimate 10'!H505</f>
        <v>0</v>
      </c>
      <c r="I28" s="400">
        <f>IFERROR((M28-H28)/(M28),0.32)</f>
        <v>0.32</v>
      </c>
      <c r="J28" s="51">
        <f>J11</f>
        <v>0</v>
      </c>
      <c r="K28" s="51"/>
      <c r="L28" s="2"/>
      <c r="M28" s="429">
        <f>'Base Estimate'!M505+'Estimate 2'!M505+'Estimate 3'!M505+'Estimate 4'!M505+'Estimate 5'!M505+'Estimate 6'!M505+'Estimate 7'!M505+'Estimate 8'!M505+'Estimate 9'!M505+'Estimate 10'!M505</f>
        <v>0</v>
      </c>
      <c r="Q28" s="39"/>
      <c r="R28" s="40"/>
      <c r="S28" s="40"/>
      <c r="T28" s="40"/>
      <c r="U28" s="40"/>
      <c r="V28" s="42"/>
      <c r="X28" s="108"/>
      <c r="Y28" s="109"/>
      <c r="Z28" s="109"/>
      <c r="AA28" s="110"/>
      <c r="AD28" s="39"/>
      <c r="AE28" s="40"/>
      <c r="AF28" s="40"/>
      <c r="AG28" s="42"/>
    </row>
    <row r="29" spans="2:33">
      <c r="B29" s="21"/>
      <c r="C29" s="81"/>
      <c r="D29" s="671" t="s">
        <v>20</v>
      </c>
      <c r="E29" s="672"/>
      <c r="F29" s="8"/>
      <c r="G29" s="8"/>
      <c r="H29" s="119">
        <f>'Base Estimate'!H506+'Estimate 2'!H506+'Estimate 3'!H506+'Estimate 4'!H506+'Estimate 5'!H506+'Estimate 6'!H506+'Estimate 7'!H506+'Estimate 8'!H506+'Estimate 9'!H506+'Estimate 10'!H506</f>
        <v>0</v>
      </c>
      <c r="I29" s="400">
        <f t="shared" ref="I29" si="4">IFERROR((M29-H29)/(M29),0.32)</f>
        <v>0.32</v>
      </c>
      <c r="J29" s="452">
        <f>R5</f>
        <v>0</v>
      </c>
      <c r="K29" s="127"/>
      <c r="L29" s="2"/>
      <c r="M29" s="429">
        <f>'Base Estimate'!M506+'Estimate 2'!M506+'Estimate 3'!M506+'Estimate 4'!M506+'Estimate 5'!M506+'Estimate 6'!M506+'Estimate 7'!M506+'Estimate 8'!M506+'Estimate 9'!M506+'Estimate 10'!M506</f>
        <v>0</v>
      </c>
      <c r="Q29" s="18" t="s">
        <v>237</v>
      </c>
      <c r="R29" s="52"/>
      <c r="S29" s="52"/>
      <c r="T29" s="52"/>
      <c r="U29" s="52"/>
      <c r="V29" s="57">
        <f>V5+V17+V21+V23+V25</f>
        <v>0</v>
      </c>
      <c r="X29" s="18" t="s">
        <v>246</v>
      </c>
      <c r="Y29" s="113"/>
      <c r="Z29" s="113"/>
      <c r="AA29" s="121">
        <v>0</v>
      </c>
      <c r="AB29" s="10"/>
      <c r="AC29" s="10"/>
      <c r="AD29" s="18" t="s">
        <v>536</v>
      </c>
      <c r="AE29" s="52"/>
      <c r="AF29" s="52"/>
      <c r="AG29" s="121">
        <f>'Base Estimate'!AG508+'Estimate 2'!AG506+'Estimate 3'!AG506+'Estimate 4'!AG506+'Estimate 5'!AG506+'Estimate 6'!AG506+'Estimate 7'!AG506+'Estimate 8'!AG506+'Estimate 9'!AG506+'Estimate 10'!AG506</f>
        <v>0</v>
      </c>
    </row>
    <row r="30" spans="2:33">
      <c r="B30" s="21"/>
      <c r="C30" s="81"/>
      <c r="D30" s="671" t="s">
        <v>370</v>
      </c>
      <c r="E30" s="672"/>
      <c r="F30" s="8"/>
      <c r="G30" s="8"/>
      <c r="H30" s="119">
        <f>'Base Estimate'!H507+'Estimate 2'!H507+'Estimate 3'!H507+'Estimate 4'!H507+'Estimate 5'!H507+'Estimate 6'!H507+'Estimate 7'!H507+'Estimate 8'!H507+'Estimate 9'!H507+'Estimate 10'!H507</f>
        <v>0</v>
      </c>
      <c r="I30" s="400">
        <f>IFERROR((M30-H30)/(M30),0.32)</f>
        <v>0.32</v>
      </c>
      <c r="J30" s="51">
        <f>H30</f>
        <v>0</v>
      </c>
      <c r="K30" s="220"/>
      <c r="L30" s="2"/>
      <c r="M30" s="429">
        <f>'Base Estimate'!M507+'Estimate 2'!M507+'Estimate 3'!M507+'Estimate 4'!M507+'Estimate 5'!M507+'Estimate 6'!M507+'Estimate 7'!M507+'Estimate 8'!M507+'Estimate 9'!M507+'Estimate 10'!M507</f>
        <v>0</v>
      </c>
      <c r="N30" s="185"/>
      <c r="O30" s="124"/>
      <c r="Q30" s="29"/>
      <c r="V30" s="25"/>
      <c r="X30" s="28"/>
      <c r="Y30" s="54"/>
      <c r="Z30" s="54"/>
      <c r="AA30" s="55"/>
      <c r="AB30" s="10"/>
      <c r="AC30" s="10"/>
      <c r="AD30" s="28"/>
      <c r="AE30" s="54"/>
      <c r="AF30" s="54"/>
      <c r="AG30" s="55"/>
    </row>
    <row r="31" spans="2:33">
      <c r="B31" s="21"/>
      <c r="C31" s="81"/>
      <c r="D31" s="301" t="s">
        <v>899</v>
      </c>
      <c r="E31" s="302"/>
      <c r="F31" s="8"/>
      <c r="G31" s="8"/>
      <c r="H31" s="119">
        <f>'Base Estimate'!H508+'Estimate 2'!H508+'Estimate 3'!H508+'Estimate 4'!H508+'Estimate 5'!H508+'Estimate 6'!H508+'Estimate 7'!H508+'Estimate 8'!H508+'Estimate 9'!H508+'Estimate 10'!H508</f>
        <v>0</v>
      </c>
      <c r="I31" s="400">
        <f>IFERROR((M31-H31)/(M31),0.32)</f>
        <v>0.32</v>
      </c>
      <c r="J31" s="51">
        <f>H31</f>
        <v>0</v>
      </c>
      <c r="K31" s="220"/>
      <c r="L31" s="2"/>
      <c r="M31" s="429">
        <f>'Base Estimate'!M508+'Estimate 2'!M508+'Estimate 3'!M508+'Estimate 4'!M508+'Estimate 5'!M508+'Estimate 6'!M508+'Estimate 7'!M508+'Estimate 8'!M508+'Estimate 9'!M508+'Estimate 10'!M508</f>
        <v>0</v>
      </c>
      <c r="N31" s="185"/>
      <c r="O31" s="124"/>
      <c r="Q31" s="579">
        <f>IFERROR((V31/(V31+V32)),0)</f>
        <v>0</v>
      </c>
      <c r="R31" s="604" t="s">
        <v>2184</v>
      </c>
      <c r="S31" s="604"/>
      <c r="T31" s="604"/>
      <c r="U31" s="604"/>
      <c r="V31" s="580">
        <f>'Base Estimate'!V509+'Estimate 2'!V509+'Estimate 3'!V509+'Estimate 4'!V509+'Estimate 5'!V509+'Estimate 6'!V509+'Estimate 7'!V509+'Estimate 8'!V509+'Estimate 9'!V509+'Estimate 10'!V509</f>
        <v>0</v>
      </c>
      <c r="X31" s="39"/>
      <c r="Y31" s="40"/>
      <c r="Z31" s="40"/>
      <c r="AA31" s="42"/>
      <c r="AB31" s="10"/>
    </row>
    <row r="32" spans="2:33">
      <c r="B32" s="21"/>
      <c r="C32" s="81"/>
      <c r="D32" s="671" t="s">
        <v>1359</v>
      </c>
      <c r="E32" s="672"/>
      <c r="F32" s="8"/>
      <c r="G32" s="8"/>
      <c r="H32" s="119">
        <f>'Base Estimate'!H509+'Estimate 2'!H509+'Estimate 3'!H509+'Estimate 4'!H509+'Estimate 5'!H509+'Estimate 6'!H509+'Estimate 7'!H509+'Estimate 8'!H509+'Estimate 9'!H509+'Estimate 10'!H509</f>
        <v>0</v>
      </c>
      <c r="I32" s="400">
        <f>IFERROR((M32-H32)/(M32),0.32)</f>
        <v>0.32</v>
      </c>
      <c r="J32" s="51">
        <f>H32</f>
        <v>0</v>
      </c>
      <c r="K32" s="220"/>
      <c r="L32" s="2"/>
      <c r="M32" s="429">
        <f>'Base Estimate'!M509+'Estimate 2'!M509+'Estimate 3'!M509+'Estimate 4'!M509+'Estimate 5'!M509+'Estimate 6'!M509+'Estimate 7'!M509+'Estimate 8'!M509+'Estimate 9'!M509+'Estimate 10'!M509</f>
        <v>0</v>
      </c>
      <c r="N32" s="185"/>
      <c r="O32" s="124"/>
      <c r="Q32" s="581">
        <f>IFERROR((V32/(V31+V32)),0)</f>
        <v>0</v>
      </c>
      <c r="R32" s="605" t="s">
        <v>2185</v>
      </c>
      <c r="S32" s="605"/>
      <c r="T32" s="605"/>
      <c r="U32" s="605"/>
      <c r="V32" s="582">
        <f>'Base Estimate'!V510+'Estimate 2'!V510+'Estimate 3'!V510+'Estimate 4'!V510+'Estimate 5'!V510+'Estimate 6'!V510+'Estimate 7'!V510+'Estimate 8'!V510+'Estimate 9'!V510+'Estimate 10'!V510</f>
        <v>0</v>
      </c>
      <c r="X32" s="18" t="s">
        <v>247</v>
      </c>
      <c r="Y32" s="52"/>
      <c r="Z32" s="52"/>
      <c r="AA32" s="121">
        <v>0</v>
      </c>
      <c r="AB32" s="10"/>
    </row>
    <row r="33" spans="2:31">
      <c r="B33" s="5"/>
      <c r="C33" s="1"/>
      <c r="D33" s="679" t="s">
        <v>19</v>
      </c>
      <c r="E33" s="680"/>
      <c r="F33" s="5"/>
      <c r="G33" s="5"/>
      <c r="H33" s="59">
        <f>SUM(H27:H32)</f>
        <v>0</v>
      </c>
      <c r="I33" s="5"/>
      <c r="J33" s="6">
        <f>SUM(J27:J32)</f>
        <v>0</v>
      </c>
      <c r="K33" s="6"/>
      <c r="L33" s="4"/>
      <c r="M33" s="4"/>
      <c r="X33" s="28"/>
      <c r="Y33" s="54"/>
      <c r="Z33" s="54"/>
      <c r="AA33" s="55"/>
      <c r="AB33" s="10"/>
    </row>
    <row r="34" spans="2:31">
      <c r="B34" s="21"/>
      <c r="C34" s="21"/>
      <c r="D34" s="21"/>
      <c r="E34" s="21"/>
      <c r="F34" s="8"/>
      <c r="G34" s="8"/>
      <c r="H34" s="30"/>
      <c r="I34" s="21"/>
      <c r="J34" s="21"/>
      <c r="K34" s="21"/>
      <c r="L34" s="2"/>
      <c r="M34" s="30"/>
      <c r="Q34" s="39"/>
      <c r="R34" s="40"/>
      <c r="S34" s="40"/>
      <c r="T34" s="40"/>
      <c r="U34" s="40"/>
      <c r="V34" s="42"/>
      <c r="X34" s="39"/>
      <c r="Y34" s="40"/>
      <c r="Z34" s="40"/>
      <c r="AA34" s="42"/>
    </row>
    <row r="35" spans="2:31">
      <c r="B35" s="5"/>
      <c r="C35" s="1"/>
      <c r="D35" s="679" t="s">
        <v>16</v>
      </c>
      <c r="E35" s="680"/>
      <c r="F35" s="5"/>
      <c r="G35" s="5"/>
      <c r="H35" s="6">
        <f>H24+H33</f>
        <v>0</v>
      </c>
      <c r="I35" s="5"/>
      <c r="J35" s="6">
        <f>J24+J33</f>
        <v>0</v>
      </c>
      <c r="K35" s="6"/>
      <c r="L35" s="4"/>
      <c r="M35" s="5"/>
      <c r="N35" s="10"/>
      <c r="Q35" s="18" t="s">
        <v>38</v>
      </c>
      <c r="R35" s="52"/>
      <c r="S35" s="52"/>
      <c r="T35" s="397">
        <v>0</v>
      </c>
      <c r="U35" s="52"/>
      <c r="V35" s="57">
        <f>'Base Estimate'!V513+'Estimate 2'!V513+'Estimate 3'!V513+'Estimate 4'!V513+'Estimate 5'!V513+'Estimate 6'!V513+'Estimate 7'!V513+'Estimate 8'!V513+'Estimate 9'!V513+'Estimate 10'!V513</f>
        <v>0</v>
      </c>
      <c r="X35" s="18" t="s">
        <v>248</v>
      </c>
      <c r="Y35" s="52"/>
      <c r="Z35" s="52"/>
      <c r="AA35" s="218">
        <f>ROUNDUP((((V41*V42)/40)*5),0)</f>
        <v>0</v>
      </c>
      <c r="AD35" s="10"/>
      <c r="AE35" s="10"/>
    </row>
    <row r="36" spans="2:31">
      <c r="B36" s="21"/>
      <c r="C36" s="81"/>
      <c r="D36" s="671" t="s">
        <v>14</v>
      </c>
      <c r="E36" s="672"/>
      <c r="F36" s="8"/>
      <c r="G36" s="329">
        <v>0.02</v>
      </c>
      <c r="H36" s="51">
        <f>'Base Estimate'!H514+'Estimate 2'!H514+'Estimate 3'!H514+'Estimate 4'!H514+'Estimate 5'!H514+'Estimate 6'!H514+'Estimate 7'!H514+'Estimate 8'!H514+'Estimate 9'!H514+'Estimate 10'!H514</f>
        <v>0</v>
      </c>
      <c r="I36" s="400">
        <f>IFERROR((M36-H36)/(M36),0.32)</f>
        <v>0.32</v>
      </c>
      <c r="J36" s="21"/>
      <c r="K36" s="21"/>
      <c r="L36" s="2"/>
      <c r="M36" s="430">
        <f>'Base Estimate'!M514+'Estimate 2'!M514+'Estimate 3'!M514+'Estimate 4'!M514+'Estimate 5'!M514+'Estimate 6'!M514+'Estimate 7'!M514+'Estimate 8'!M514+'Estimate 9'!M514+'Estimate 10'!M514</f>
        <v>0</v>
      </c>
      <c r="N36" s="10"/>
      <c r="Q36" s="28"/>
      <c r="R36" s="54"/>
      <c r="S36" s="54"/>
      <c r="T36" s="54"/>
      <c r="U36" s="54"/>
      <c r="V36" s="55"/>
      <c r="W36" s="10"/>
      <c r="X36" s="28"/>
      <c r="Y36" s="54"/>
      <c r="Z36" s="54"/>
      <c r="AA36" s="55"/>
      <c r="AD36" s="10"/>
      <c r="AE36" s="10"/>
    </row>
    <row r="37" spans="2:31">
      <c r="B37" s="21"/>
      <c r="C37" s="81"/>
      <c r="D37" s="21" t="s">
        <v>900</v>
      </c>
      <c r="E37" s="21"/>
      <c r="F37" s="8"/>
      <c r="G37" s="8"/>
      <c r="H37" s="51">
        <f>'Base Estimate'!H515</f>
        <v>0</v>
      </c>
      <c r="I37" s="21"/>
      <c r="J37" s="21"/>
      <c r="K37" s="21"/>
      <c r="L37" s="2"/>
      <c r="M37" s="445">
        <f>AG29</f>
        <v>0</v>
      </c>
      <c r="Q37" s="39"/>
      <c r="R37" s="40"/>
      <c r="S37" s="40"/>
      <c r="T37" s="40"/>
      <c r="U37" s="40"/>
      <c r="V37" s="42"/>
      <c r="W37" s="10"/>
      <c r="X37" s="39"/>
      <c r="Y37" s="40"/>
      <c r="Z37" s="40"/>
      <c r="AA37" s="42"/>
    </row>
    <row r="38" spans="2:31" ht="14.15">
      <c r="B38" s="21"/>
      <c r="C38" s="81"/>
      <c r="D38" s="703" t="s">
        <v>1207</v>
      </c>
      <c r="E38" s="704"/>
      <c r="F38" s="491" t="s">
        <v>1713</v>
      </c>
      <c r="G38" s="433">
        <f>'State Taxes'!E9</f>
        <v>8.2500000000000004E-2</v>
      </c>
      <c r="H38" s="220"/>
      <c r="I38" s="400"/>
      <c r="J38" s="21"/>
      <c r="K38" s="21"/>
      <c r="L38" s="2"/>
      <c r="M38" s="432">
        <f>'State Taxes'!E9</f>
        <v>8.2500000000000004E-2</v>
      </c>
      <c r="Q38" s="517">
        <f>IFERROR((V38/(V38+V39)),0)</f>
        <v>0</v>
      </c>
      <c r="R38" s="603" t="s">
        <v>1807</v>
      </c>
      <c r="S38" s="603"/>
      <c r="T38" s="603"/>
      <c r="U38" s="603"/>
      <c r="V38" s="57">
        <f>'Base Estimate'!V517+'Estimate 2'!V517+'Estimate 3'!V517+'Estimate 4'!V517+'Estimate 5'!V517+'Estimate 6'!V517+'Estimate 7'!V517+'Estimate 8'!V517+'Estimate 9'!V517+'Estimate 10'!V517</f>
        <v>0</v>
      </c>
      <c r="X38" s="18" t="s">
        <v>245</v>
      </c>
      <c r="Y38" s="52"/>
      <c r="Z38" s="52"/>
      <c r="AA38" s="121">
        <f>'Base Estimate'!AA516+'Estimate 2'!AA514+'Estimate 3'!AA514+'Estimate 4'!AA514+'Estimate 5'!AA514+'Estimate 6'!AA514+'Estimate 7'!AA514+'Estimate 8'!AA514+'Estimate 9'!AA514+'Estimate 10'!AA514</f>
        <v>0</v>
      </c>
    </row>
    <row r="39" spans="2:31">
      <c r="B39" s="64"/>
      <c r="C39" s="64"/>
      <c r="D39" s="706" t="s">
        <v>1208</v>
      </c>
      <c r="E39" s="707"/>
      <c r="F39" s="64"/>
      <c r="G39" s="64"/>
      <c r="H39" s="404">
        <f>H35+H36+H37+H38</f>
        <v>0</v>
      </c>
      <c r="I39" s="64"/>
      <c r="J39" s="64"/>
      <c r="K39" s="64"/>
      <c r="L39" s="405"/>
      <c r="M39" s="406"/>
      <c r="Q39" s="517">
        <f>IFERROR((V39/(V38+V39)),0)</f>
        <v>0</v>
      </c>
      <c r="R39" s="603" t="s">
        <v>1808</v>
      </c>
      <c r="S39" s="603"/>
      <c r="T39" s="603"/>
      <c r="U39" s="603"/>
      <c r="V39" s="57">
        <f>'Base Estimate'!V518+'Estimate 2'!V518+'Estimate 3'!V518+'Estimate 4'!V518+'Estimate 5'!V518+'Estimate 6'!V518+'Estimate 7'!V518+'Estimate 8'!V518+'Estimate 9'!V518+'Estimate 10'!V518</f>
        <v>0</v>
      </c>
      <c r="X39" s="28"/>
      <c r="Y39" s="54"/>
      <c r="Z39" s="54"/>
      <c r="AA39" s="55"/>
    </row>
    <row r="40" spans="2:31">
      <c r="B40" s="5"/>
      <c r="C40" s="1"/>
      <c r="D40" s="679" t="s">
        <v>5</v>
      </c>
      <c r="E40" s="680"/>
      <c r="F40" s="5"/>
      <c r="G40" s="5"/>
      <c r="H40" s="6"/>
      <c r="I40" s="6"/>
      <c r="J40" s="6"/>
      <c r="K40" s="6"/>
      <c r="L40" s="6"/>
      <c r="M40" s="79">
        <f>'Base Estimate'!M518+'Estimate 2'!M518+'Estimate 3'!M518+'Estimate 4'!M518+'Estimate 5'!M518+'Estimate 6'!M518+'Estimate 7'!M518+'Estimate 8'!M518+'Estimate 9'!M518+'Estimate 10'!M518</f>
        <v>0</v>
      </c>
      <c r="Q40" s="29"/>
      <c r="V40" s="25"/>
    </row>
    <row r="41" spans="2:31">
      <c r="B41" s="21"/>
      <c r="C41" s="21"/>
      <c r="D41" s="705"/>
      <c r="E41" s="705"/>
      <c r="F41" s="8"/>
      <c r="G41" s="8"/>
      <c r="H41" s="9"/>
      <c r="I41" s="9"/>
      <c r="J41" s="9"/>
      <c r="K41" s="9"/>
      <c r="L41" s="9"/>
      <c r="M41" s="9"/>
      <c r="Q41" s="122" t="s">
        <v>35</v>
      </c>
      <c r="R41" s="52"/>
      <c r="S41" s="52"/>
      <c r="T41" s="52"/>
      <c r="U41" s="52"/>
      <c r="V41" s="114">
        <v>0</v>
      </c>
      <c r="X41" s="600" t="s">
        <v>549</v>
      </c>
      <c r="Y41" s="601"/>
      <c r="Z41" s="601"/>
      <c r="AA41" s="602"/>
    </row>
    <row r="42" spans="2:31">
      <c r="B42" s="21"/>
      <c r="C42" s="21"/>
      <c r="D42" s="705"/>
      <c r="E42" s="705"/>
      <c r="F42" s="8"/>
      <c r="G42" s="8"/>
      <c r="H42" s="208"/>
      <c r="I42" s="2" t="s">
        <v>1209</v>
      </c>
      <c r="J42" s="2"/>
      <c r="K42" s="2"/>
      <c r="L42" s="9"/>
      <c r="M42" s="407">
        <f>M40-H39</f>
        <v>0</v>
      </c>
      <c r="Q42" s="122" t="s">
        <v>36</v>
      </c>
      <c r="R42" s="52"/>
      <c r="S42" s="52"/>
      <c r="T42" s="52"/>
      <c r="U42" s="52"/>
      <c r="V42" s="519">
        <v>0</v>
      </c>
      <c r="X42" s="65"/>
      <c r="Y42" s="10"/>
      <c r="Z42" s="10"/>
      <c r="AA42" s="112"/>
    </row>
    <row r="43" spans="2:31" ht="12.9" thickBot="1">
      <c r="E43" s="10"/>
      <c r="F43" s="10"/>
      <c r="G43" s="10"/>
      <c r="H43" s="58"/>
      <c r="I43" s="11"/>
      <c r="J43" s="11"/>
      <c r="K43" s="11"/>
      <c r="L43" s="12"/>
      <c r="Q43" s="577" t="s">
        <v>1809</v>
      </c>
      <c r="R43" s="578"/>
      <c r="S43" s="578"/>
      <c r="T43" s="578"/>
      <c r="U43" s="578"/>
      <c r="V43" s="519">
        <f>'Base Estimate'!V522+'Estimate 2'!V522+'Estimate 3'!V522+'Estimate 4'!V522+'Estimate 5'!V522+'Estimate 6'!V522+'Estimate 7'!V522+'Estimate 8'!V522+'Estimate 9'!V522+'Estimate 10'!V522</f>
        <v>0</v>
      </c>
      <c r="X43" s="18" t="s">
        <v>532</v>
      </c>
      <c r="Y43" s="52"/>
      <c r="Z43" s="52"/>
      <c r="AA43" s="121">
        <v>0</v>
      </c>
    </row>
    <row r="44" spans="2:31" ht="12.9" thickBot="1">
      <c r="B44" s="66"/>
      <c r="C44" s="67"/>
      <c r="D44" s="690" t="s">
        <v>96</v>
      </c>
      <c r="E44" s="690"/>
      <c r="F44" s="67"/>
      <c r="G44" s="408" t="s">
        <v>1210</v>
      </c>
      <c r="H44" s="409" t="s">
        <v>95</v>
      </c>
      <c r="J44" s="213"/>
      <c r="K44" s="213"/>
      <c r="L44" s="12"/>
      <c r="M44" s="12"/>
      <c r="X44" s="29"/>
      <c r="AA44" s="25"/>
    </row>
    <row r="45" spans="2:31" ht="15.75" customHeight="1">
      <c r="E45" s="410"/>
      <c r="F45" s="700">
        <f>IFERROR((M40-H39)/(M40),0.32)</f>
        <v>0.32</v>
      </c>
      <c r="G45" s="125">
        <v>0</v>
      </c>
      <c r="H45" s="412">
        <f>$H$39/(1-G45)</f>
        <v>0</v>
      </c>
      <c r="J45" s="12"/>
      <c r="K45" s="12"/>
      <c r="L45" s="12"/>
      <c r="M45" s="12"/>
      <c r="Q45" s="600" t="s">
        <v>633</v>
      </c>
      <c r="R45" s="601"/>
      <c r="S45" s="601"/>
      <c r="T45" s="601"/>
      <c r="U45" s="601"/>
      <c r="V45" s="602"/>
      <c r="X45" s="18" t="s">
        <v>550</v>
      </c>
      <c r="Y45" s="52"/>
      <c r="Z45" s="52"/>
      <c r="AA45" s="57">
        <v>0</v>
      </c>
    </row>
    <row r="46" spans="2:31" ht="15.45">
      <c r="E46" s="413" t="s">
        <v>1211</v>
      </c>
      <c r="F46" s="701"/>
      <c r="G46" s="415">
        <v>0.2</v>
      </c>
      <c r="H46" s="412">
        <f t="shared" ref="H46:H50" si="5">$H$39/(1-G46)</f>
        <v>0</v>
      </c>
      <c r="J46" s="12"/>
      <c r="K46" s="12"/>
      <c r="L46" s="12"/>
      <c r="M46" s="12"/>
      <c r="Q46" s="122" t="s">
        <v>630</v>
      </c>
      <c r="R46" s="52"/>
      <c r="S46" s="52"/>
      <c r="T46" s="52"/>
      <c r="U46" s="52"/>
      <c r="V46" s="279" t="str">
        <f>IFERROR(ROUND((V5+V17+V21+V23+V25)/N18,2),"0")</f>
        <v>0</v>
      </c>
      <c r="X46" s="29"/>
      <c r="AA46" s="25"/>
    </row>
    <row r="47" spans="2:31" ht="13.5" customHeight="1" thickBot="1">
      <c r="E47" s="416"/>
      <c r="F47" s="702"/>
      <c r="G47" s="415">
        <v>0.25</v>
      </c>
      <c r="H47" s="412">
        <f t="shared" si="5"/>
        <v>0</v>
      </c>
      <c r="J47" s="12"/>
      <c r="K47" s="12"/>
      <c r="L47" s="12"/>
      <c r="M47" s="12"/>
      <c r="Q47" s="122" t="s">
        <v>631</v>
      </c>
      <c r="R47" s="52"/>
      <c r="S47" s="52"/>
      <c r="T47" s="52"/>
      <c r="U47" s="52"/>
      <c r="V47" s="279" t="str">
        <f>IFERROR(ROUND(Z5/N18,2),"0")</f>
        <v>0</v>
      </c>
      <c r="X47" s="39"/>
      <c r="Y47" s="40"/>
      <c r="Z47" s="40"/>
      <c r="AA47" s="42"/>
    </row>
    <row r="48" spans="2:31">
      <c r="G48" s="418">
        <v>0.3</v>
      </c>
      <c r="H48" s="412">
        <f t="shared" si="5"/>
        <v>0</v>
      </c>
      <c r="J48" s="12"/>
      <c r="K48" s="12"/>
      <c r="L48" s="12"/>
      <c r="M48" s="12"/>
      <c r="Q48" s="122" t="s">
        <v>632</v>
      </c>
      <c r="R48" s="52"/>
      <c r="S48" s="52"/>
      <c r="T48" s="52"/>
      <c r="U48" s="52"/>
      <c r="V48" s="279" t="str">
        <f>IFERROR(ROUND(AD5/N18,2),"0")</f>
        <v>0</v>
      </c>
      <c r="X48" s="18" t="s">
        <v>551</v>
      </c>
      <c r="Y48" s="52"/>
      <c r="Z48" s="52"/>
      <c r="AA48" s="121">
        <f>'Base Estimate'!AA526+'Estimate 2'!AA524+'Estimate 3'!AA525+'Estimate 4'!AA525+'Estimate 5'!AA525+'Estimate 6'!AA525+'Estimate 7'!AA525+'Estimate 8'!AA525+'Estimate 9'!AA525+'Estimate 10'!AA525</f>
        <v>0</v>
      </c>
    </row>
    <row r="49" spans="2:27">
      <c r="G49" s="418">
        <v>0.35</v>
      </c>
      <c r="H49" s="412">
        <f t="shared" si="5"/>
        <v>0</v>
      </c>
      <c r="J49" s="12"/>
      <c r="K49" s="12"/>
      <c r="L49" s="12"/>
      <c r="M49" s="12"/>
      <c r="Q49" s="28"/>
      <c r="R49" s="54"/>
      <c r="S49" s="54"/>
      <c r="T49" s="54"/>
      <c r="U49" s="54"/>
      <c r="V49" s="55"/>
      <c r="X49" s="28"/>
      <c r="Y49" s="54"/>
      <c r="Z49" s="54"/>
      <c r="AA49" s="55"/>
    </row>
    <row r="50" spans="2:27" ht="12.9" thickBot="1">
      <c r="G50" s="419">
        <v>0.4</v>
      </c>
      <c r="H50" s="412">
        <f t="shared" si="5"/>
        <v>0</v>
      </c>
      <c r="J50" s="214"/>
      <c r="K50" s="214"/>
      <c r="L50" s="12"/>
      <c r="M50" s="12"/>
    </row>
    <row r="51" spans="2:27">
      <c r="X51" s="600" t="s">
        <v>552</v>
      </c>
      <c r="Y51" s="601"/>
      <c r="Z51" s="601"/>
      <c r="AA51" s="602"/>
    </row>
    <row r="52" spans="2:27">
      <c r="H52" s="10"/>
      <c r="X52" s="65"/>
      <c r="Y52" s="10"/>
      <c r="Z52" s="10"/>
      <c r="AA52" s="112"/>
    </row>
    <row r="53" spans="2:27">
      <c r="H53" s="10"/>
      <c r="X53" s="18" t="s">
        <v>553</v>
      </c>
      <c r="Y53" s="52"/>
      <c r="Z53" s="52"/>
      <c r="AA53" s="121">
        <v>0</v>
      </c>
    </row>
    <row r="54" spans="2:27">
      <c r="F54" s="124"/>
      <c r="H54" s="209" t="str">
        <f>IFERROR(M40/(D5+D7),"$0")</f>
        <v>$0</v>
      </c>
      <c r="I54" s="10" t="s">
        <v>526</v>
      </c>
      <c r="J54" s="10"/>
      <c r="K54" s="10"/>
      <c r="L54" s="10"/>
      <c r="X54" s="29"/>
      <c r="AA54" s="25"/>
    </row>
    <row r="55" spans="2:27">
      <c r="H55" s="10"/>
      <c r="X55" s="18" t="s">
        <v>554</v>
      </c>
      <c r="Y55" s="52"/>
      <c r="Z55" s="52"/>
      <c r="AA55" s="57">
        <v>0</v>
      </c>
    </row>
    <row r="56" spans="2:27">
      <c r="H56" s="209">
        <v>0</v>
      </c>
      <c r="I56" s="10" t="s">
        <v>538</v>
      </c>
      <c r="J56" s="10"/>
      <c r="K56" s="10"/>
      <c r="X56" s="29"/>
      <c r="AA56" s="25"/>
    </row>
    <row r="57" spans="2:27" ht="12.9" thickBot="1">
      <c r="H57" s="10"/>
      <c r="X57" s="39"/>
      <c r="Y57" s="40"/>
      <c r="Z57" s="40"/>
      <c r="AA57" s="42"/>
    </row>
    <row r="58" spans="2:27">
      <c r="B58" s="673" t="s">
        <v>891</v>
      </c>
      <c r="C58" s="674"/>
      <c r="D58" s="675"/>
      <c r="X58" s="18" t="s">
        <v>556</v>
      </c>
      <c r="Y58" s="52"/>
      <c r="Z58" s="52"/>
      <c r="AA58" s="121">
        <f>'Base Estimate'!AA536+'Estimate 2'!AA534+'Estimate 3'!AA535+'Estimate 4'!AA535+'Estimate 5'!AA535+'Estimate 6'!AA535+'Estimate 7'!AA535+'Estimate 8'!AA535+'Estimate 9'!AA535+'Estimate 10'!AA535</f>
        <v>0</v>
      </c>
    </row>
    <row r="59" spans="2:27" ht="12.9" thickBot="1">
      <c r="B59" s="676"/>
      <c r="C59" s="677"/>
      <c r="D59" s="678"/>
      <c r="F59" s="627" t="s">
        <v>757</v>
      </c>
      <c r="G59" s="628"/>
      <c r="H59" s="628"/>
      <c r="I59" s="629"/>
      <c r="J59" s="307"/>
      <c r="K59" s="307"/>
      <c r="X59" s="28"/>
      <c r="Y59" s="54"/>
      <c r="Z59" s="54"/>
      <c r="AA59" s="55"/>
    </row>
    <row r="60" spans="2:27" ht="12.75" customHeight="1">
      <c r="B60" s="609" t="s">
        <v>892</v>
      </c>
      <c r="C60" s="610"/>
      <c r="D60" s="613">
        <v>1.0449999999999999</v>
      </c>
      <c r="E60" s="10"/>
      <c r="F60" s="206" t="s">
        <v>528</v>
      </c>
      <c r="G60" s="630" t="s">
        <v>747</v>
      </c>
      <c r="H60" s="631"/>
      <c r="I60" s="212"/>
    </row>
    <row r="61" spans="2:27" ht="12.9" thickBot="1">
      <c r="B61" s="611"/>
      <c r="C61" s="612"/>
      <c r="D61" s="614"/>
      <c r="E61" s="10"/>
      <c r="F61" s="216">
        <f>J6</f>
        <v>0</v>
      </c>
      <c r="G61" s="615">
        <f>IF(J61-INT(J61)&gt;0.001,ROUNDUP(J61,0),INT(J61))</f>
        <v>0</v>
      </c>
      <c r="H61" s="616"/>
      <c r="I61" s="207" t="s">
        <v>530</v>
      </c>
      <c r="J61" s="20">
        <f>F61/80</f>
        <v>0</v>
      </c>
    </row>
    <row r="62" spans="2:27" ht="12.9" thickBot="1">
      <c r="B62" s="295"/>
      <c r="C62" s="296"/>
      <c r="D62" s="297"/>
      <c r="E62" s="10"/>
      <c r="F62" s="216">
        <f>J6</f>
        <v>0</v>
      </c>
      <c r="G62" s="615">
        <f>IF(J62-INT(J62)&gt;0.001,ROUNDUP(J62,0),INT(J62))</f>
        <v>0</v>
      </c>
      <c r="H62" s="616"/>
      <c r="I62" s="207" t="s">
        <v>531</v>
      </c>
      <c r="J62" s="20">
        <f>(F62*1.2)/80</f>
        <v>0</v>
      </c>
    </row>
    <row r="63" spans="2:27" ht="12.75" customHeight="1">
      <c r="B63" s="643" t="s">
        <v>857</v>
      </c>
      <c r="C63" s="644"/>
      <c r="D63" s="649">
        <v>1.0449999999999999</v>
      </c>
      <c r="E63" s="10"/>
      <c r="F63" s="211"/>
      <c r="G63" s="286"/>
      <c r="H63" s="286"/>
      <c r="I63" s="287"/>
    </row>
    <row r="64" spans="2:27">
      <c r="B64" s="645"/>
      <c r="C64" s="646"/>
      <c r="D64" s="650"/>
      <c r="E64" s="10"/>
      <c r="F64" s="627" t="s">
        <v>756</v>
      </c>
      <c r="G64" s="628"/>
      <c r="H64" s="628"/>
      <c r="I64" s="629"/>
    </row>
    <row r="65" spans="2:10" ht="12.9" thickBot="1">
      <c r="B65" s="647"/>
      <c r="C65" s="648"/>
      <c r="D65" s="651"/>
      <c r="E65" s="10"/>
      <c r="F65" s="206" t="s">
        <v>528</v>
      </c>
      <c r="G65" s="630" t="s">
        <v>746</v>
      </c>
      <c r="H65" s="631"/>
      <c r="I65" s="207" t="s">
        <v>280</v>
      </c>
    </row>
    <row r="66" spans="2:10" ht="12.9" thickBot="1">
      <c r="E66" s="10"/>
      <c r="F66" s="216">
        <f>J6</f>
        <v>0</v>
      </c>
      <c r="G66" s="632">
        <f>K6</f>
        <v>0</v>
      </c>
      <c r="H66" s="633"/>
      <c r="I66" s="288" t="str">
        <f>IF(F66&gt;160,"WEB-8200",IF($G$66=0,"-",IF($G$66&gt;5000,"WEB-8200",(IF($G$66&gt;1250,"WEB-8100",IF($G$66&gt;500,"WEB-8025",IF($G$66&gt;250,"WEB-8010","WEB-8005")))))))</f>
        <v>-</v>
      </c>
    </row>
    <row r="67" spans="2:10" ht="12.75" customHeight="1">
      <c r="B67" s="634" t="s">
        <v>904</v>
      </c>
      <c r="C67" s="635"/>
      <c r="D67" s="640">
        <v>1.0449999999999999</v>
      </c>
      <c r="E67" s="10"/>
      <c r="F67" s="216"/>
      <c r="G67" s="626">
        <f>J67</f>
        <v>0</v>
      </c>
      <c r="H67" s="626"/>
      <c r="I67" s="288" t="str">
        <f>IF(F66&gt;320,"WEB-8200",IF($G$67=0,"-",IF($G$67&gt;5000,"WEB-8200",(IF($G$67&gt;1250,"WEB-8100",IF($G$67&gt;500,"WEB-8025",IF($G$67&gt;250,"WEB-8010","WEB-8005")))))))</f>
        <v>-</v>
      </c>
      <c r="J67" s="101">
        <f>IF(($G$66-10000)&lt;0,0,$G$66-10000)</f>
        <v>0</v>
      </c>
    </row>
    <row r="68" spans="2:10">
      <c r="B68" s="636"/>
      <c r="C68" s="637"/>
      <c r="D68" s="641"/>
      <c r="E68" s="10"/>
      <c r="F68" s="216"/>
      <c r="G68" s="626">
        <f>J68</f>
        <v>0</v>
      </c>
      <c r="H68" s="626"/>
      <c r="I68" s="288" t="str">
        <f>IF(F66&gt;480,"WEB-8200",IF($G$68=0,"-",IF($G$68&gt;5000,"WEB-8200",(IF($G$68&gt;1250,"WEB-8100",IF($G$68&gt;500,"WEB-8025",IF($G$68&gt;250,"WEB-8010","WEB-8005")))))))</f>
        <v>-</v>
      </c>
      <c r="J68" s="101">
        <f>IF(($G$66-20000)&lt;0,0,$G$66-20000)</f>
        <v>0</v>
      </c>
    </row>
    <row r="69" spans="2:10" ht="12.9" thickBot="1">
      <c r="B69" s="638"/>
      <c r="C69" s="639"/>
      <c r="D69" s="642"/>
      <c r="E69" s="10"/>
      <c r="F69" s="216"/>
      <c r="G69" s="626">
        <f>J69</f>
        <v>0</v>
      </c>
      <c r="H69" s="626"/>
      <c r="I69" s="288" t="str">
        <f>IF(F66&gt;640,"WEB-8200",IF($G$69=0,"-",IF($G$69&gt;5000,"WEB-8200",(IF($G$69&gt;1250,"WEB-8100",IF($G$69&gt;500,"WEB-8025",IF($G$69&gt;250,"WEB-8010","WEB-8005")))))))</f>
        <v>-</v>
      </c>
      <c r="J69" s="101">
        <f>IF(($G$66-30000)&lt;0,0,$G$66-30000)</f>
        <v>0</v>
      </c>
    </row>
    <row r="70" spans="2:10" ht="12.9" thickBot="1">
      <c r="E70" s="10"/>
      <c r="F70" s="211"/>
      <c r="G70" s="286"/>
      <c r="H70" s="286"/>
      <c r="I70" s="287"/>
    </row>
    <row r="71" spans="2:10">
      <c r="B71" s="691" t="s">
        <v>1025</v>
      </c>
      <c r="C71" s="692"/>
      <c r="D71" s="697">
        <v>1.05</v>
      </c>
    </row>
    <row r="72" spans="2:10">
      <c r="B72" s="693"/>
      <c r="C72" s="694"/>
      <c r="D72" s="698"/>
    </row>
    <row r="73" spans="2:10" ht="12.9" thickBot="1">
      <c r="B73" s="695"/>
      <c r="C73" s="696"/>
      <c r="D73" s="699"/>
    </row>
    <row r="74" spans="2:10" ht="12.9" thickBot="1"/>
    <row r="75" spans="2:10">
      <c r="B75" s="652" t="s">
        <v>1581</v>
      </c>
      <c r="C75" s="653"/>
      <c r="D75" s="658">
        <v>1.05</v>
      </c>
    </row>
    <row r="76" spans="2:10">
      <c r="B76" s="654"/>
      <c r="C76" s="655"/>
      <c r="D76" s="659"/>
    </row>
    <row r="77" spans="2:10" ht="12.9" thickBot="1">
      <c r="B77" s="656"/>
      <c r="C77" s="657"/>
      <c r="D77" s="660"/>
    </row>
    <row r="78" spans="2:10" ht="12.9" thickBot="1"/>
    <row r="79" spans="2:10">
      <c r="B79" s="661" t="s">
        <v>1451</v>
      </c>
      <c r="C79" s="662"/>
      <c r="D79" s="606">
        <v>1</v>
      </c>
    </row>
    <row r="80" spans="2:10">
      <c r="B80" s="663"/>
      <c r="C80" s="664"/>
      <c r="D80" s="607"/>
    </row>
    <row r="81" spans="2:30" ht="12.9" thickBot="1">
      <c r="B81" s="665"/>
      <c r="C81" s="666"/>
      <c r="D81" s="608"/>
    </row>
    <row r="82" spans="2:30" ht="12.9" thickBot="1"/>
    <row r="83" spans="2:30">
      <c r="B83" s="617" t="s">
        <v>2176</v>
      </c>
      <c r="C83" s="618"/>
      <c r="D83" s="623">
        <v>1</v>
      </c>
    </row>
    <row r="84" spans="2:30">
      <c r="B84" s="619"/>
      <c r="C84" s="620"/>
      <c r="D84" s="624"/>
    </row>
    <row r="85" spans="2:30" ht="12.9" thickBot="1">
      <c r="B85" s="621"/>
      <c r="C85" s="622"/>
      <c r="D85" s="625"/>
    </row>
    <row r="91" spans="2:30">
      <c r="B91" s="20" t="s">
        <v>672</v>
      </c>
      <c r="C91" s="20" t="s">
        <v>673</v>
      </c>
      <c r="E91" s="20" t="s">
        <v>674</v>
      </c>
      <c r="F91" s="20" t="s">
        <v>361</v>
      </c>
      <c r="H91" s="20" t="s">
        <v>1209</v>
      </c>
      <c r="Q91" s="20" t="s">
        <v>238</v>
      </c>
      <c r="S91" s="20" t="s">
        <v>675</v>
      </c>
      <c r="V91" s="20" t="s">
        <v>81</v>
      </c>
      <c r="X91" s="20" t="s">
        <v>676</v>
      </c>
      <c r="Z91" s="20" t="s">
        <v>677</v>
      </c>
      <c r="AB91" s="20" t="s">
        <v>678</v>
      </c>
      <c r="AD91" s="20" t="s">
        <v>679</v>
      </c>
    </row>
    <row r="92" spans="2:30">
      <c r="B92" s="124">
        <f>M8</f>
        <v>0</v>
      </c>
      <c r="C92" s="124">
        <f>H24</f>
        <v>0</v>
      </c>
      <c r="E92" s="283">
        <f>H29</f>
        <v>0</v>
      </c>
      <c r="F92" s="124">
        <f>H27+H31</f>
        <v>0</v>
      </c>
      <c r="G92" s="124"/>
      <c r="H92" s="124">
        <f>M42</f>
        <v>0</v>
      </c>
      <c r="M92" s="124">
        <f>SUM(B92:H92)</f>
        <v>0</v>
      </c>
      <c r="P92" s="124"/>
      <c r="Q92" s="101">
        <f>C15</f>
        <v>0</v>
      </c>
      <c r="S92" s="101">
        <f>C16</f>
        <v>0</v>
      </c>
      <c r="V92" s="101">
        <f>C17</f>
        <v>0</v>
      </c>
      <c r="X92" s="101">
        <f>C18</f>
        <v>0</v>
      </c>
      <c r="Z92" s="101">
        <f>C20</f>
        <v>0</v>
      </c>
      <c r="AB92" s="101">
        <f>C22</f>
        <v>0</v>
      </c>
      <c r="AD92" s="20">
        <f>C23</f>
        <v>0</v>
      </c>
    </row>
  </sheetData>
  <mergeCells count="75">
    <mergeCell ref="D19:E19"/>
    <mergeCell ref="X41:AA41"/>
    <mergeCell ref="X51:AA51"/>
    <mergeCell ref="AD27:AG27"/>
    <mergeCell ref="B71:C73"/>
    <mergeCell ref="D71:D73"/>
    <mergeCell ref="F45:F47"/>
    <mergeCell ref="D38:E38"/>
    <mergeCell ref="D30:E30"/>
    <mergeCell ref="D40:E40"/>
    <mergeCell ref="D41:E41"/>
    <mergeCell ref="D42:E42"/>
    <mergeCell ref="D39:E39"/>
    <mergeCell ref="D32:E32"/>
    <mergeCell ref="F59:I59"/>
    <mergeCell ref="G60:H60"/>
    <mergeCell ref="D29:E29"/>
    <mergeCell ref="D44:E44"/>
    <mergeCell ref="D33:E33"/>
    <mergeCell ref="D35:E35"/>
    <mergeCell ref="D36:E36"/>
    <mergeCell ref="AD3:AE3"/>
    <mergeCell ref="D13:E13"/>
    <mergeCell ref="D16:E16"/>
    <mergeCell ref="D15:E15"/>
    <mergeCell ref="Q15:V15"/>
    <mergeCell ref="X15:AA15"/>
    <mergeCell ref="AD15:AG15"/>
    <mergeCell ref="S7:V7"/>
    <mergeCell ref="S8:V8"/>
    <mergeCell ref="S9:V9"/>
    <mergeCell ref="S10:V10"/>
    <mergeCell ref="H2:I2"/>
    <mergeCell ref="L2:M2"/>
    <mergeCell ref="D14:E14"/>
    <mergeCell ref="B1:F1"/>
    <mergeCell ref="H1:I1"/>
    <mergeCell ref="L1:M1"/>
    <mergeCell ref="D63:D65"/>
    <mergeCell ref="B75:C77"/>
    <mergeCell ref="D75:D77"/>
    <mergeCell ref="B79:C81"/>
    <mergeCell ref="C2:F2"/>
    <mergeCell ref="D17:E17"/>
    <mergeCell ref="D18:E18"/>
    <mergeCell ref="D20:E20"/>
    <mergeCell ref="D22:E22"/>
    <mergeCell ref="D23:E23"/>
    <mergeCell ref="B58:D59"/>
    <mergeCell ref="D21:E21"/>
    <mergeCell ref="D24:E24"/>
    <mergeCell ref="D26:E26"/>
    <mergeCell ref="D27:E27"/>
    <mergeCell ref="D28:E28"/>
    <mergeCell ref="D79:D81"/>
    <mergeCell ref="B60:C61"/>
    <mergeCell ref="D60:D61"/>
    <mergeCell ref="G61:H61"/>
    <mergeCell ref="B83:C85"/>
    <mergeCell ref="D83:D85"/>
    <mergeCell ref="G69:H69"/>
    <mergeCell ref="G62:H62"/>
    <mergeCell ref="F64:I64"/>
    <mergeCell ref="G65:H65"/>
    <mergeCell ref="G66:H66"/>
    <mergeCell ref="G67:H67"/>
    <mergeCell ref="G68:H68"/>
    <mergeCell ref="B67:C69"/>
    <mergeCell ref="D67:D69"/>
    <mergeCell ref="B63:C65"/>
    <mergeCell ref="Q45:V45"/>
    <mergeCell ref="R38:U38"/>
    <mergeCell ref="R39:U39"/>
    <mergeCell ref="R31:U31"/>
    <mergeCell ref="R32:U32"/>
  </mergeCells>
  <conditionalFormatting sqref="C15:C21 C23">
    <cfRule type="cellIs" dxfId="201" priority="68" operator="notEqual">
      <formula>B15</formula>
    </cfRule>
  </conditionalFormatting>
  <conditionalFormatting sqref="G15">
    <cfRule type="cellIs" dxfId="200" priority="12" operator="notEqual">
      <formula>74</formula>
    </cfRule>
  </conditionalFormatting>
  <conditionalFormatting sqref="G16">
    <cfRule type="cellIs" dxfId="199" priority="1" operator="notEqual">
      <formula>98</formula>
    </cfRule>
  </conditionalFormatting>
  <conditionalFormatting sqref="G17">
    <cfRule type="cellIs" dxfId="198" priority="4" operator="notEqual">
      <formula>74</formula>
    </cfRule>
  </conditionalFormatting>
  <conditionalFormatting sqref="G18">
    <cfRule type="cellIs" dxfId="197" priority="3" operator="notEqual">
      <formula>99</formula>
    </cfRule>
  </conditionalFormatting>
  <conditionalFormatting sqref="G19">
    <cfRule type="cellIs" dxfId="196" priority="2" operator="notEqual">
      <formula>74</formula>
    </cfRule>
  </conditionalFormatting>
  <conditionalFormatting sqref="G20">
    <cfRule type="cellIs" dxfId="195" priority="8" operator="notEqual">
      <formula>131</formula>
    </cfRule>
  </conditionalFormatting>
  <conditionalFormatting sqref="G21">
    <cfRule type="cellIs" dxfId="194" priority="5" operator="notEqual">
      <formula>75</formula>
    </cfRule>
  </conditionalFormatting>
  <conditionalFormatting sqref="G22:G23">
    <cfRule type="cellIs" dxfId="193" priority="6" operator="notEqual">
      <formula>58</formula>
    </cfRule>
  </conditionalFormatting>
  <conditionalFormatting sqref="G36">
    <cfRule type="cellIs" dxfId="192" priority="59" operator="notEqual">
      <formula>0.02</formula>
    </cfRule>
  </conditionalFormatting>
  <conditionalFormatting sqref="G66:H66">
    <cfRule type="cellIs" dxfId="191" priority="54" operator="greaterThan">
      <formula>10000</formula>
    </cfRule>
    <cfRule type="cellIs" dxfId="190" priority="55" operator="greaterThan">
      <formula>10000</formula>
    </cfRule>
  </conditionalFormatting>
  <conditionalFormatting sqref="G66:H69">
    <cfRule type="cellIs" dxfId="189" priority="50" operator="greaterThan">
      <formula>10000</formula>
    </cfRule>
  </conditionalFormatting>
  <conditionalFormatting sqref="I24">
    <cfRule type="cellIs" dxfId="188" priority="15" operator="notEqual">
      <formula>0.32</formula>
    </cfRule>
  </conditionalFormatting>
  <conditionalFormatting sqref="I27:I32">
    <cfRule type="cellIs" dxfId="187" priority="14" operator="notEqual">
      <formula>0.32</formula>
    </cfRule>
  </conditionalFormatting>
  <conditionalFormatting sqref="I36 F45:F47">
    <cfRule type="cellIs" dxfId="186" priority="16" operator="notEqual">
      <formula>0.32</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606D531D-F8BE-484F-BD32-0E823CE3A8B5}">
          <x14:formula1>
            <xm:f>options!$AV$2:$AV$21</xm:f>
          </x14:formula1>
          <xm:sqref>H2:I2</xm:sqref>
        </x14:dataValidation>
        <x14:dataValidation type="list" allowBlank="1" showInputMessage="1" showErrorMessage="1" xr:uid="{59B00B8F-DBBF-4C2B-8EDE-4B124524B1A2}">
          <x14:formula1>
            <xm:f>'State Taxes'!$B$10:$B$223</xm:f>
          </x14:formula1>
          <xm:sqref>F38</xm:sqref>
        </x14:dataValidation>
        <x14:dataValidation type="list" allowBlank="1" showInputMessage="1" showErrorMessage="1" xr:uid="{0C222750-D7ED-4EBC-AB0F-EDF233FFBDB9}">
          <x14:formula1>
            <xm:f>options!$AV$2:$AV$22</xm:f>
          </x14:formula1>
          <xm:sqref>H1:I1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666"/>
  <sheetViews>
    <sheetView topLeftCell="B1" zoomScaleNormal="100" workbookViewId="0">
      <selection activeCell="G39" sqref="G39"/>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hidden="1" outlineLevel="1">
      <c r="A6" s="20" t="str">
        <f t="shared" ref="A6"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 si="2">IF(H6="","",D6*H6)</f>
        <v>0</v>
      </c>
      <c r="P6" s="29"/>
      <c r="R6" s="27"/>
      <c r="S6" s="44"/>
      <c r="T6" s="25"/>
      <c r="V6" s="29"/>
      <c r="X6" s="25"/>
      <c r="Z6" s="29"/>
      <c r="AB6" s="25"/>
      <c r="AD6" s="29"/>
      <c r="AF6" s="25"/>
    </row>
    <row r="7" spans="1:32" hidden="1" outlineLevel="1">
      <c r="A7" s="20" t="str">
        <f t="shared" ref="A7:A105" si="3">E7&amp;F7</f>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ref="M7:M105" si="4">IF(H7="","",D7*H7)</f>
        <v>0</v>
      </c>
      <c r="P7" s="29"/>
      <c r="R7" s="27"/>
      <c r="S7" s="27"/>
      <c r="T7" s="25"/>
      <c r="V7" s="29"/>
      <c r="X7" s="25"/>
      <c r="Z7" s="29"/>
      <c r="AB7" s="25"/>
      <c r="AD7" s="29"/>
      <c r="AF7" s="25"/>
    </row>
    <row r="8" spans="1:32" hidden="1" outlineLevel="1">
      <c r="A8" s="20" t="str">
        <f t="shared" si="3"/>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4"/>
        <v>0</v>
      </c>
      <c r="P8" s="29"/>
      <c r="R8" s="27"/>
      <c r="S8" s="27"/>
      <c r="T8" s="25"/>
      <c r="V8" s="29"/>
      <c r="X8" s="25"/>
      <c r="Z8" s="29"/>
      <c r="AB8" s="25"/>
      <c r="AD8" s="29"/>
      <c r="AF8" s="25"/>
    </row>
    <row r="9" spans="1:32" hidden="1" outlineLevel="1">
      <c r="A9" s="20" t="str">
        <f t="shared" si="3"/>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4"/>
        <v>0</v>
      </c>
      <c r="P9" s="29"/>
      <c r="R9" s="27"/>
      <c r="S9" s="27"/>
      <c r="T9" s="25"/>
      <c r="V9" s="29"/>
      <c r="X9" s="25"/>
      <c r="Z9" s="29"/>
      <c r="AB9" s="25"/>
      <c r="AD9" s="29"/>
      <c r="AF9" s="25"/>
    </row>
    <row r="10" spans="1:32" hidden="1" outlineLevel="1">
      <c r="A10" s="20" t="str">
        <f t="shared" si="3"/>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4"/>
        <v>0</v>
      </c>
      <c r="P10" s="29"/>
      <c r="R10" s="27"/>
      <c r="S10" s="27"/>
      <c r="T10" s="25"/>
      <c r="V10" s="29"/>
      <c r="X10" s="25"/>
      <c r="Z10" s="29"/>
      <c r="AB10" s="25"/>
      <c r="AD10" s="29"/>
      <c r="AF10" s="25"/>
    </row>
    <row r="11" spans="1:32" hidden="1" outlineLevel="1">
      <c r="A11" s="20" t="str">
        <f t="shared" si="3"/>
        <v>VAV HW Valve 2W &amp; 3-way NSR</v>
      </c>
      <c r="B11" s="21" t="str">
        <f>IF(E11="","",VLOOKUP(A11,'Parts List'!A:E,5,FALSE))</f>
        <v>N/A</v>
      </c>
      <c r="C11" s="21"/>
      <c r="D11" s="38">
        <f t="shared" si="1"/>
        <v>0</v>
      </c>
      <c r="E11" s="21" t="s">
        <v>69</v>
      </c>
      <c r="F11" s="21"/>
      <c r="G11" s="21"/>
      <c r="H11" s="23">
        <v>150</v>
      </c>
      <c r="I11" s="327">
        <v>0</v>
      </c>
      <c r="J11" s="38"/>
      <c r="K11" s="38"/>
      <c r="L11" s="22"/>
      <c r="M11" s="23">
        <f t="shared" si="4"/>
        <v>0</v>
      </c>
      <c r="P11" s="29"/>
      <c r="R11" s="27"/>
      <c r="S11" s="27"/>
      <c r="T11" s="25"/>
      <c r="V11" s="29"/>
      <c r="X11" s="25"/>
      <c r="Z11" s="29"/>
      <c r="AB11" s="25"/>
      <c r="AD11" s="29"/>
      <c r="AF11" s="25"/>
    </row>
    <row r="12" spans="1:32" hidden="1" outlineLevel="1">
      <c r="A12" s="20" t="str">
        <f t="shared" si="3"/>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4"/>
        <v>0</v>
      </c>
      <c r="P12" s="29"/>
      <c r="R12" s="27"/>
      <c r="S12" s="27"/>
      <c r="T12" s="25"/>
      <c r="V12" s="29"/>
      <c r="X12" s="25"/>
      <c r="Z12" s="29"/>
      <c r="AB12" s="25"/>
      <c r="AD12" s="29"/>
      <c r="AF12" s="25"/>
    </row>
    <row r="13" spans="1:32" collapsed="1">
      <c r="B13" s="21" t="str">
        <f>IF(E13="","",VLOOKUP(A13,'Parts List'!A:E,5,FALSE))</f>
        <v/>
      </c>
      <c r="C13" s="21"/>
      <c r="D13" s="21"/>
      <c r="E13" s="21"/>
      <c r="F13" s="21"/>
      <c r="G13" s="21"/>
      <c r="H13" s="23" t="str">
        <f>IF(E13="","",VLOOKUP(A13,'Parts List'!A:F,6,FALSE))</f>
        <v/>
      </c>
      <c r="I13" s="21"/>
      <c r="J13" s="21"/>
      <c r="K13" s="21"/>
      <c r="L13" s="21"/>
      <c r="M13" s="23" t="str">
        <f t="shared" si="4"/>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3"/>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hidden="1" outlineLevel="1">
      <c r="A16" s="20" t="str">
        <f t="shared" si="3"/>
        <v>ControllerOptimizer BACnet MSTP VAV Cntr w Act &amp; VP, Bluetooth, 7 UIO, 5 SSR</v>
      </c>
      <c r="B16" s="21" t="str">
        <f>IF(E16="","",VLOOKUP(A16,'Parts List'!A:E,5,FALSE))</f>
        <v>VAA-VA75MB24NMC</v>
      </c>
      <c r="C16" s="21"/>
      <c r="D16" s="38">
        <f t="shared" ref="D16:D19" si="5">$D$15*I16</f>
        <v>0</v>
      </c>
      <c r="E16" s="21" t="s">
        <v>224</v>
      </c>
      <c r="F16" s="105" t="s">
        <v>2244</v>
      </c>
      <c r="G16" s="21"/>
      <c r="H16" s="23">
        <f>IF(E16="","",VLOOKUP(A16,'Parts List'!A:F,6,FALSE))</f>
        <v>281.35579999999999</v>
      </c>
      <c r="I16" s="327">
        <v>1</v>
      </c>
      <c r="J16" s="38">
        <f>D16</f>
        <v>0</v>
      </c>
      <c r="K16" s="38">
        <f>D16*70</f>
        <v>0</v>
      </c>
      <c r="L16" s="22"/>
      <c r="M16" s="23">
        <f t="shared" ref="M16:M17" si="6">IF(H16="","",D16*H16)</f>
        <v>0</v>
      </c>
      <c r="P16" s="29"/>
      <c r="R16" s="27"/>
      <c r="S16" s="44"/>
      <c r="T16" s="25"/>
      <c r="V16" s="29"/>
      <c r="X16" s="25"/>
      <c r="Z16" s="29"/>
      <c r="AB16" s="25"/>
      <c r="AD16" s="29"/>
      <c r="AF16" s="25"/>
    </row>
    <row r="17" spans="1:32" hidden="1" outlineLevel="1">
      <c r="A17" s="20" t="str">
        <f t="shared" ref="A17" si="7">E17&amp;F17</f>
        <v>Temp SensorTR100 Space with LCD</v>
      </c>
      <c r="B17" s="21" t="str">
        <f>IF(E17="","",VLOOKUP(A17,'Parts List'!A:E,5,FALSE))</f>
        <v>TR100-T-G</v>
      </c>
      <c r="C17" s="21"/>
      <c r="D17" s="38">
        <f t="shared" si="5"/>
        <v>0</v>
      </c>
      <c r="E17" s="21" t="s">
        <v>155</v>
      </c>
      <c r="F17" s="105" t="s">
        <v>2156</v>
      </c>
      <c r="G17" s="21"/>
      <c r="H17" s="23">
        <f>IF(E17="","",VLOOKUP(A17,'Parts List'!A:F,6,FALSE))</f>
        <v>128.71265</v>
      </c>
      <c r="I17" s="327">
        <v>1</v>
      </c>
      <c r="J17" s="38"/>
      <c r="K17" s="38"/>
      <c r="L17" s="22"/>
      <c r="M17" s="23">
        <f t="shared" si="6"/>
        <v>0</v>
      </c>
      <c r="P17" s="29"/>
      <c r="R17" s="27"/>
      <c r="S17" s="27"/>
      <c r="T17" s="25"/>
      <c r="V17" s="29"/>
      <c r="X17" s="25"/>
      <c r="Z17" s="29"/>
      <c r="AB17" s="25"/>
      <c r="AD17" s="29"/>
      <c r="AF17" s="25"/>
    </row>
    <row r="18" spans="1:32" hidden="1" outlineLevel="1">
      <c r="A18" s="20" t="str">
        <f t="shared" si="3"/>
        <v>Transformer40 VA</v>
      </c>
      <c r="B18" s="21" t="str">
        <f>IF(E18="","",VLOOKUP(A18,'Parts List'!A:E,5,FALSE))</f>
        <v>TR40VA001</v>
      </c>
      <c r="C18" s="21"/>
      <c r="D18" s="38">
        <f t="shared" si="5"/>
        <v>0</v>
      </c>
      <c r="E18" s="32" t="s">
        <v>21</v>
      </c>
      <c r="F18" s="105" t="s">
        <v>411</v>
      </c>
      <c r="G18" s="21"/>
      <c r="H18" s="23">
        <f>IF(E18="","",VLOOKUP(A18,'Parts List'!A:F,6,FALSE))</f>
        <v>17.760000000000002</v>
      </c>
      <c r="I18" s="327">
        <v>0</v>
      </c>
      <c r="J18" s="38"/>
      <c r="K18" s="38"/>
      <c r="L18" s="22"/>
      <c r="M18" s="23">
        <f t="shared" si="4"/>
        <v>0</v>
      </c>
      <c r="P18" s="29"/>
      <c r="R18" s="27"/>
      <c r="S18" s="27"/>
      <c r="T18" s="25"/>
      <c r="V18" s="29"/>
      <c r="X18" s="25"/>
      <c r="Z18" s="29"/>
      <c r="AB18" s="25"/>
      <c r="AD18" s="29"/>
      <c r="AF18" s="25"/>
    </row>
    <row r="19" spans="1:32" hidden="1" outlineLevel="1">
      <c r="A19" s="20" t="str">
        <f t="shared" si="3"/>
        <v>Air Flow MonitorRetrofit Flow Ring for VAV Boxes</v>
      </c>
      <c r="B19" s="21" t="str">
        <f>IF(E19="","",VLOOKUP(A19,'Parts List'!A:E,5,FALSE))</f>
        <v>36FMI</v>
      </c>
      <c r="C19" s="21"/>
      <c r="D19" s="38">
        <f t="shared" si="5"/>
        <v>0</v>
      </c>
      <c r="E19" s="21" t="s">
        <v>104</v>
      </c>
      <c r="F19" s="105" t="s">
        <v>952</v>
      </c>
      <c r="G19" s="21"/>
      <c r="H19" s="23">
        <f>IF(E19="","",VLOOKUP(A19,'Parts List'!A:F,6,FALSE))</f>
        <v>95</v>
      </c>
      <c r="I19" s="327">
        <v>0</v>
      </c>
      <c r="J19" s="38"/>
      <c r="K19" s="38"/>
      <c r="L19" s="22"/>
      <c r="M19" s="23">
        <f t="shared" si="4"/>
        <v>0</v>
      </c>
      <c r="P19" s="29"/>
      <c r="R19" s="27"/>
      <c r="S19" s="27"/>
      <c r="T19" s="25"/>
      <c r="V19" s="29"/>
      <c r="X19" s="25"/>
      <c r="Z19" s="29"/>
      <c r="AB19" s="25"/>
      <c r="AD19" s="29"/>
      <c r="AF19" s="25"/>
    </row>
    <row r="20" spans="1:32" collapsed="1">
      <c r="B20" s="21" t="str">
        <f>IF(E20="","",VLOOKUP(A20,'Parts List'!A:E,5,FALSE))</f>
        <v/>
      </c>
      <c r="C20" s="21"/>
      <c r="D20" s="21"/>
      <c r="E20" s="21"/>
      <c r="F20" s="21"/>
      <c r="G20" s="21"/>
      <c r="H20" s="23" t="str">
        <f>IF(E20="","",VLOOKUP(A20,'Parts List'!A:F,6,FALSE))</f>
        <v/>
      </c>
      <c r="I20" s="21"/>
      <c r="J20" s="21"/>
      <c r="K20" s="21"/>
      <c r="L20" s="21"/>
      <c r="M20" s="23" t="str">
        <f t="shared" si="4"/>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hidden="1" outlineLevel="1">
      <c r="A24" s="20" t="str">
        <f t="shared" ref="A24" si="8">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9">IF(H24="","",D24*H24)</f>
        <v/>
      </c>
      <c r="P24" s="29"/>
      <c r="T24" s="25"/>
      <c r="V24" s="29"/>
      <c r="X24" s="25"/>
      <c r="Z24" s="29"/>
      <c r="AB24" s="25"/>
      <c r="AD24" s="29"/>
      <c r="AF24" s="25"/>
    </row>
    <row r="25" spans="1:32" collapsed="1">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hidden="1" outlineLevel="1">
      <c r="A28" s="20" t="str">
        <f t="shared" ref="A28" si="10">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11">IF(H28="","",D28*H28)</f>
        <v/>
      </c>
      <c r="P28" s="29"/>
      <c r="T28" s="25"/>
      <c r="V28" s="29"/>
      <c r="X28" s="25"/>
      <c r="Z28" s="29"/>
      <c r="AB28" s="25"/>
      <c r="AD28" s="29"/>
      <c r="AF28" s="25"/>
    </row>
    <row r="29" spans="1:32" collapsed="1">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hidden="1" outlineLevel="1">
      <c r="A32" s="20" t="str">
        <f t="shared" ref="A32" si="12">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3">IF(H32="","",D32*H32)</f>
        <v/>
      </c>
      <c r="P32" s="29"/>
      <c r="T32" s="25"/>
      <c r="V32" s="29"/>
      <c r="X32" s="25"/>
      <c r="Z32" s="29"/>
      <c r="AB32" s="25"/>
      <c r="AD32" s="29"/>
      <c r="AF32" s="25"/>
    </row>
    <row r="33" spans="1:32" collapsed="1">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hidden="1" outlineLevel="1">
      <c r="A36" s="20" t="str">
        <f t="shared" ref="A36" si="14">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5">IF(H36="","",D36*H36)</f>
        <v/>
      </c>
      <c r="P36" s="29"/>
      <c r="T36" s="25"/>
      <c r="V36" s="29"/>
      <c r="X36" s="25"/>
      <c r="Z36" s="29"/>
      <c r="AB36" s="25"/>
      <c r="AD36" s="29"/>
      <c r="AF36" s="25"/>
    </row>
    <row r="37" spans="1:32" collapsed="1">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6">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hidden="1" outlineLevel="1">
      <c r="A41" s="20" t="str">
        <f t="shared" si="16"/>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7">IF(H41="","",D41*H41)</f>
        <v>0</v>
      </c>
      <c r="P41" s="29"/>
      <c r="R41" s="27"/>
      <c r="S41" s="27"/>
      <c r="T41" s="25"/>
      <c r="V41" s="29"/>
      <c r="X41" s="25"/>
      <c r="Z41" s="29"/>
      <c r="AB41" s="25"/>
      <c r="AD41" s="29"/>
      <c r="AF41" s="25"/>
    </row>
    <row r="42" spans="1:32" hidden="1" outlineLevel="1">
      <c r="A42" s="20" t="str">
        <f t="shared" si="16"/>
        <v>Transformer(5) - 100 VA w Enclosure</v>
      </c>
      <c r="B42" s="21" t="str">
        <f>IF(E42="","",VLOOKUP(A42,'Parts List'!A:E,5,FALSE))</f>
        <v>PSH500A</v>
      </c>
      <c r="C42" s="21"/>
      <c r="D42" s="38">
        <f t="shared" ref="D42:D43" si="18">$D$40*I42</f>
        <v>0</v>
      </c>
      <c r="E42" s="32" t="s">
        <v>21</v>
      </c>
      <c r="F42" s="105" t="s">
        <v>415</v>
      </c>
      <c r="G42" s="21"/>
      <c r="H42" s="23">
        <f>IF(E42="","",VLOOKUP(A42,'Parts List'!A:F,6,FALSE))</f>
        <v>430.65</v>
      </c>
      <c r="I42" s="327">
        <v>0</v>
      </c>
      <c r="J42" s="38"/>
      <c r="K42" s="38"/>
      <c r="L42" s="22"/>
      <c r="M42" s="23">
        <f t="shared" si="17"/>
        <v>0</v>
      </c>
      <c r="P42" s="29"/>
      <c r="R42" s="27"/>
      <c r="S42" s="27"/>
      <c r="T42" s="25"/>
      <c r="V42" s="29"/>
      <c r="X42" s="25"/>
      <c r="Z42" s="29"/>
      <c r="AB42" s="25"/>
      <c r="AD42" s="29"/>
      <c r="AF42" s="25"/>
    </row>
    <row r="43" spans="1:32" hidden="1" outlineLevel="1">
      <c r="A43" s="20" t="str">
        <f t="shared" si="16"/>
        <v/>
      </c>
      <c r="B43" s="21" t="str">
        <f>IF(E43="","",VLOOKUP(A43,'Parts List'!A:E,5,FALSE))</f>
        <v/>
      </c>
      <c r="C43" s="21"/>
      <c r="D43" s="38">
        <f t="shared" si="18"/>
        <v>0</v>
      </c>
      <c r="E43" s="21"/>
      <c r="F43" s="21"/>
      <c r="G43" s="21"/>
      <c r="H43" s="23" t="str">
        <f>IF(E43="","",VLOOKUP(A43,'Parts List'!A:F,6,FALSE))</f>
        <v/>
      </c>
      <c r="I43" s="327">
        <v>0</v>
      </c>
      <c r="J43" s="38"/>
      <c r="K43" s="38"/>
      <c r="L43" s="21"/>
      <c r="M43" s="23" t="str">
        <f t="shared" si="17"/>
        <v/>
      </c>
      <c r="P43" s="29"/>
      <c r="T43" s="25"/>
      <c r="V43" s="29"/>
      <c r="X43" s="25"/>
      <c r="Z43" s="29"/>
      <c r="AB43" s="25"/>
      <c r="AD43" s="29"/>
      <c r="AF43" s="25"/>
    </row>
    <row r="44" spans="1:32" collapsed="1">
      <c r="B44" s="21" t="str">
        <f>IF(E44="","",VLOOKUP(A44,'Parts List'!A:E,5,FALSE))</f>
        <v/>
      </c>
      <c r="C44" s="21"/>
      <c r="D44" s="21"/>
      <c r="E44" s="21"/>
      <c r="F44" s="21"/>
      <c r="G44" s="21"/>
      <c r="H44" s="23" t="str">
        <f>IF(E44="","",VLOOKUP(A44,'Parts List'!A:F,6,FALSE))</f>
        <v/>
      </c>
      <c r="I44" s="21"/>
      <c r="J44" s="21"/>
      <c r="K44" s="21"/>
      <c r="L44" s="21"/>
      <c r="M44" s="23" t="str">
        <f t="shared" si="17"/>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3"/>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hidden="1"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9">IF(H47="","",D47*H47)</f>
        <v>0</v>
      </c>
      <c r="P47" s="29"/>
      <c r="R47" s="27"/>
      <c r="S47" s="44"/>
      <c r="T47" s="25"/>
      <c r="V47" s="29"/>
      <c r="X47" s="25"/>
      <c r="Z47" s="29"/>
      <c r="AB47" s="25"/>
      <c r="AD47" s="29"/>
      <c r="AF47" s="25"/>
    </row>
    <row r="48" spans="1:32" hidden="1" outlineLevel="1">
      <c r="A48" s="20" t="str">
        <f t="shared" ref="A48" si="20">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ref="M48" si="21">IF(H48="","",D48*H48)</f>
        <v>0</v>
      </c>
      <c r="P48" s="29"/>
      <c r="R48" s="27"/>
      <c r="S48" s="44"/>
      <c r="T48" s="25"/>
      <c r="V48" s="29"/>
      <c r="X48" s="25"/>
      <c r="Z48" s="29"/>
      <c r="AB48" s="25"/>
      <c r="AD48" s="29"/>
      <c r="AF48" s="25"/>
    </row>
    <row r="49" spans="1:32" hidden="1" outlineLevel="1">
      <c r="A49" s="20" t="str">
        <f>E49&amp;F49</f>
        <v>I/O ModuleOptimzer Unitary Cntr 5-UI, 5-DI, 4-AO, 4-DO I/O Module</v>
      </c>
      <c r="B49" s="21" t="str">
        <f>IF(E49="","",VLOOKUP(A49,'Parts List'!A:E,5,FALSE))</f>
        <v>ISMA-B-MIX18</v>
      </c>
      <c r="C49" s="21"/>
      <c r="D49" s="38">
        <f t="shared" ref="D49:D75" si="22">$D$46*I49</f>
        <v>0</v>
      </c>
      <c r="E49" s="21" t="s">
        <v>176</v>
      </c>
      <c r="F49" s="105" t="s">
        <v>2002</v>
      </c>
      <c r="G49" s="21"/>
      <c r="H49" s="23">
        <f>IF(E49="","",VLOOKUP(A49,'Parts List'!A:F,6,FALSE))</f>
        <v>338.81</v>
      </c>
      <c r="I49" s="327">
        <v>0</v>
      </c>
      <c r="J49" s="38"/>
      <c r="K49" s="38"/>
      <c r="L49" s="22"/>
      <c r="M49" s="23">
        <f t="shared" si="19"/>
        <v>0</v>
      </c>
      <c r="P49" s="29"/>
      <c r="R49" s="27"/>
      <c r="S49" s="44"/>
      <c r="T49" s="25"/>
      <c r="V49" s="29"/>
      <c r="X49" s="25"/>
      <c r="Z49" s="29"/>
      <c r="AB49" s="25"/>
      <c r="AD49" s="29"/>
      <c r="AF49" s="25"/>
    </row>
    <row r="50" spans="1:32" hidden="1" outlineLevel="1">
      <c r="A50" s="20" t="str">
        <f>E50&amp;F50</f>
        <v>Phoenix Controller Core License</v>
      </c>
      <c r="B50" s="21" t="str">
        <f>IF(E50="","",VLOOKUP(A50,'Parts List'!A:E,5,FALSE))</f>
        <v>Select Option</v>
      </c>
      <c r="C50" s="21"/>
      <c r="D50" s="38">
        <f t="shared" ref="D50" si="23">$D$46*I50</f>
        <v>0</v>
      </c>
      <c r="E50" s="32" t="s">
        <v>2045</v>
      </c>
      <c r="F50" s="105"/>
      <c r="G50" s="21"/>
      <c r="H50" s="23">
        <f>IF(E50="","",VLOOKUP(A50,'Parts List'!A:F,6,FALSE))</f>
        <v>0</v>
      </c>
      <c r="I50" s="327">
        <v>0</v>
      </c>
      <c r="J50" s="38"/>
      <c r="K50" s="38"/>
      <c r="L50" s="22"/>
      <c r="M50" s="23">
        <f t="shared" ref="M50" si="24">IF(H50="","",D50*H50)</f>
        <v>0</v>
      </c>
      <c r="P50" s="29"/>
      <c r="R50" s="27"/>
      <c r="S50" s="44"/>
      <c r="T50" s="25"/>
      <c r="V50" s="29"/>
      <c r="X50" s="25"/>
      <c r="Z50" s="29"/>
      <c r="AB50" s="25"/>
      <c r="AD50" s="29"/>
      <c r="AF50" s="25"/>
    </row>
    <row r="51" spans="1:32" hidden="1" outlineLevel="1">
      <c r="A51" s="20" t="str">
        <f>E51&amp;F51</f>
        <v>Phoenix ILC SMA</v>
      </c>
      <c r="B51" s="21" t="str">
        <f>IF(E51="","",VLOOKUP(A51,'Parts List'!A:E,5,FALSE))</f>
        <v>Select Option</v>
      </c>
      <c r="C51" s="21"/>
      <c r="D51" s="38">
        <f t="shared" ref="D51" si="25">$D$46*I51</f>
        <v>0</v>
      </c>
      <c r="E51" s="32" t="s">
        <v>2038</v>
      </c>
      <c r="F51" s="105"/>
      <c r="G51" s="21"/>
      <c r="H51" s="23">
        <f>IF(E51="","",VLOOKUP(A51,'Parts List'!A:F,6,FALSE))</f>
        <v>0</v>
      </c>
      <c r="I51" s="327">
        <v>0</v>
      </c>
      <c r="J51" s="38"/>
      <c r="K51" s="38"/>
      <c r="L51" s="22"/>
      <c r="M51" s="23">
        <f t="shared" ref="M51" si="26">IF(H51="","",D51*H51)</f>
        <v>0</v>
      </c>
      <c r="P51" s="29"/>
      <c r="R51" s="27"/>
      <c r="S51" s="44"/>
      <c r="T51" s="25"/>
      <c r="V51" s="29"/>
      <c r="X51" s="25"/>
      <c r="Z51" s="29"/>
      <c r="AB51" s="25"/>
      <c r="AD51" s="29"/>
      <c r="AF51" s="25"/>
    </row>
    <row r="52" spans="1:32" hidden="1" outlineLevel="1">
      <c r="A52" s="20" t="str">
        <f t="shared" si="3"/>
        <v>Panel - Enclosure w SubpanelNema-1 Medium</v>
      </c>
      <c r="B52" s="21" t="str">
        <f>IF(E52="","",VLOOKUP(A52,'Parts List'!A:E,5,FALSE))</f>
        <v>RET1-262007BT-P</v>
      </c>
      <c r="C52" s="21"/>
      <c r="D52" s="38">
        <f t="shared" si="22"/>
        <v>0</v>
      </c>
      <c r="E52" s="21" t="s">
        <v>156</v>
      </c>
      <c r="F52" s="105" t="s">
        <v>184</v>
      </c>
      <c r="G52" s="21"/>
      <c r="H52" s="23">
        <f>IF(E52="","",VLOOKUP(A52,'Parts List'!A:F,6,FALSE))</f>
        <v>436.83</v>
      </c>
      <c r="I52" s="327">
        <v>0</v>
      </c>
      <c r="J52" s="38"/>
      <c r="K52" s="38"/>
      <c r="L52" s="22"/>
      <c r="M52" s="23">
        <f t="shared" si="19"/>
        <v>0</v>
      </c>
      <c r="P52" s="29"/>
      <c r="R52" s="27"/>
      <c r="S52" s="44"/>
      <c r="T52" s="25"/>
      <c r="V52" s="29"/>
      <c r="X52" s="25"/>
      <c r="Z52" s="29"/>
      <c r="AB52" s="25"/>
      <c r="AD52" s="29"/>
      <c r="AF52" s="25"/>
    </row>
    <row r="53" spans="1:32" hidden="1" outlineLevel="1">
      <c r="A53" s="20" t="str">
        <f t="shared" si="3"/>
        <v>Relay24VAC DPDT with Base</v>
      </c>
      <c r="B53" s="21" t="str">
        <f>IF(E53="","",VLOOKUP(A53,'Parts List'!A:E,5,FALSE))</f>
        <v>RH2B-UAC24 + SH2B-05</v>
      </c>
      <c r="C53" s="21"/>
      <c r="D53" s="38">
        <f t="shared" si="22"/>
        <v>0</v>
      </c>
      <c r="E53" s="21" t="s">
        <v>48</v>
      </c>
      <c r="F53" s="105" t="s">
        <v>195</v>
      </c>
      <c r="G53" s="21"/>
      <c r="H53" s="23">
        <f>IF(E53="","",VLOOKUP(A53,'Parts List'!A:F,6,FALSE))</f>
        <v>8.120000000000001</v>
      </c>
      <c r="I53" s="327">
        <v>0</v>
      </c>
      <c r="J53" s="38"/>
      <c r="K53" s="38"/>
      <c r="L53" s="22"/>
      <c r="M53" s="23">
        <f t="shared" si="19"/>
        <v>0</v>
      </c>
      <c r="P53" s="29"/>
      <c r="R53" s="27"/>
      <c r="S53" s="27"/>
      <c r="T53" s="25"/>
      <c r="V53" s="29"/>
      <c r="X53" s="25"/>
      <c r="Z53" s="29"/>
      <c r="AB53" s="25"/>
      <c r="AD53" s="29"/>
      <c r="AF53" s="25"/>
    </row>
    <row r="54" spans="1:32" hidden="1" outlineLevel="1">
      <c r="A54" s="20" t="str">
        <f t="shared" si="3"/>
        <v>Transformer75 VA with circuit breaker</v>
      </c>
      <c r="B54" s="21" t="str">
        <f>IF(E54="","",VLOOKUP(A54,'Parts List'!A:E,5,FALSE))</f>
        <v>TR75VA004</v>
      </c>
      <c r="C54" s="21"/>
      <c r="D54" s="38">
        <f t="shared" si="22"/>
        <v>0</v>
      </c>
      <c r="E54" s="32" t="s">
        <v>21</v>
      </c>
      <c r="F54" s="105" t="s">
        <v>409</v>
      </c>
      <c r="G54" s="21"/>
      <c r="H54" s="23">
        <f>IF(E54="","",VLOOKUP(A54,'Parts List'!A:F,6,FALSE))</f>
        <v>42.14</v>
      </c>
      <c r="I54" s="327">
        <v>0</v>
      </c>
      <c r="J54" s="38"/>
      <c r="K54" s="38"/>
      <c r="L54" s="22"/>
      <c r="M54" s="23">
        <f t="shared" si="19"/>
        <v>0</v>
      </c>
      <c r="P54" s="29"/>
      <c r="R54" s="27"/>
      <c r="S54" s="27"/>
      <c r="T54" s="25"/>
      <c r="V54" s="29"/>
      <c r="X54" s="25"/>
      <c r="Z54" s="29"/>
      <c r="AB54" s="25"/>
      <c r="AD54" s="29"/>
      <c r="AF54" s="25"/>
    </row>
    <row r="55" spans="1:32" hidden="1" outlineLevel="1">
      <c r="A55" s="20" t="str">
        <f t="shared" si="3"/>
        <v>Power Supply24VDC Panel Mounted - 1.3 A</v>
      </c>
      <c r="B55" s="21" t="str">
        <f>IF(E55="","",VLOOKUP(A55,'Parts List'!A:E,5,FALSE))</f>
        <v>PS5R-VB24</v>
      </c>
      <c r="C55" s="21"/>
      <c r="D55" s="38">
        <f t="shared" si="22"/>
        <v>0</v>
      </c>
      <c r="E55" s="21" t="s">
        <v>416</v>
      </c>
      <c r="F55" s="105" t="s">
        <v>418</v>
      </c>
      <c r="G55" s="21"/>
      <c r="H55" s="23">
        <f>IF(E55="","",VLOOKUP(A55,'Parts List'!A:F,6,FALSE))</f>
        <v>50.96</v>
      </c>
      <c r="I55" s="45">
        <v>0</v>
      </c>
      <c r="J55" s="38"/>
      <c r="K55" s="38"/>
      <c r="L55" s="22"/>
      <c r="M55" s="23">
        <f t="shared" si="19"/>
        <v>0</v>
      </c>
      <c r="P55" s="29"/>
      <c r="R55" s="27"/>
      <c r="S55" s="27"/>
      <c r="T55" s="25"/>
      <c r="V55" s="29"/>
      <c r="X55" s="25"/>
      <c r="Z55" s="29"/>
      <c r="AB55" s="25"/>
      <c r="AD55" s="29"/>
      <c r="AF55" s="25"/>
    </row>
    <row r="56" spans="1:32" hidden="1" outlineLevel="1">
      <c r="A56" s="20" t="str">
        <f t="shared" si="3"/>
        <v>Static Pressure TipsDuct Kit</v>
      </c>
      <c r="B56" s="21" t="str">
        <f>IF(E56="","",VLOOKUP(A56,'Parts List'!A:E,5,FALSE))</f>
        <v>A-302K + A-345k</v>
      </c>
      <c r="C56" s="21"/>
      <c r="D56" s="38">
        <f t="shared" si="22"/>
        <v>0</v>
      </c>
      <c r="E56" s="21" t="s">
        <v>259</v>
      </c>
      <c r="F56" s="105" t="s">
        <v>404</v>
      </c>
      <c r="G56" s="21"/>
      <c r="H56" s="23">
        <f>IF(E56="","",VLOOKUP(A56,'Parts List'!A:F,6,FALSE))</f>
        <v>17.899999999999999</v>
      </c>
      <c r="I56" s="327">
        <v>0</v>
      </c>
      <c r="J56" s="38"/>
      <c r="K56" s="38"/>
      <c r="L56" s="22"/>
      <c r="M56" s="23">
        <f t="shared" si="19"/>
        <v>0</v>
      </c>
      <c r="P56" s="29"/>
      <c r="R56" s="27"/>
      <c r="S56" s="27"/>
      <c r="T56" s="25"/>
      <c r="V56" s="29"/>
      <c r="X56" s="25"/>
      <c r="Z56" s="29"/>
      <c r="AB56" s="25"/>
      <c r="AD56" s="29"/>
      <c r="AF56" s="25"/>
    </row>
    <row r="57" spans="1:32" hidden="1" outlineLevel="1">
      <c r="A57" s="20" t="str">
        <f t="shared" si="3"/>
        <v>ThermostatLow Limit</v>
      </c>
      <c r="B57" s="21" t="str">
        <f>IF(E57="","",VLOOKUP(A57,'Parts List'!A:E,5,FALSE))</f>
        <v>A11A-1C</v>
      </c>
      <c r="C57" s="21"/>
      <c r="D57" s="38">
        <f t="shared" si="22"/>
        <v>0</v>
      </c>
      <c r="E57" s="21" t="s">
        <v>157</v>
      </c>
      <c r="F57" s="105" t="s">
        <v>63</v>
      </c>
      <c r="G57" s="21"/>
      <c r="H57" s="23">
        <f>IF(E57="","",VLOOKUP(A57,'Parts List'!A:F,6,FALSE))</f>
        <v>270.31</v>
      </c>
      <c r="I57" s="327">
        <v>0</v>
      </c>
      <c r="J57" s="38"/>
      <c r="K57" s="38"/>
      <c r="L57" s="22"/>
      <c r="M57" s="23">
        <f t="shared" si="4"/>
        <v>0</v>
      </c>
      <c r="P57" s="29"/>
      <c r="R57" s="27"/>
      <c r="S57" s="27"/>
      <c r="T57" s="25"/>
      <c r="V57" s="29"/>
      <c r="X57" s="25"/>
      <c r="Z57" s="29"/>
      <c r="AB57" s="25"/>
      <c r="AD57" s="29"/>
      <c r="AF57" s="25"/>
    </row>
    <row r="58" spans="1:32" hidden="1" outlineLevel="1">
      <c r="A58" s="20" t="str">
        <f t="shared" si="3"/>
        <v>Filter StatusDigital Status</v>
      </c>
      <c r="B58" s="21" t="str">
        <f>IF(E58="","",VLOOKUP(A58,'Parts List'!A:E,5,FALSE))</f>
        <v>AFS-145</v>
      </c>
      <c r="C58" s="21"/>
      <c r="D58" s="38">
        <f t="shared" si="22"/>
        <v>0</v>
      </c>
      <c r="E58" s="21" t="s">
        <v>393</v>
      </c>
      <c r="F58" s="105" t="s">
        <v>394</v>
      </c>
      <c r="G58" s="21"/>
      <c r="H58" s="23">
        <f>IF(E58="","",VLOOKUP(A58,'Parts List'!A:F,6,FALSE))</f>
        <v>40.9</v>
      </c>
      <c r="I58" s="327">
        <v>0</v>
      </c>
      <c r="J58" s="38"/>
      <c r="K58" s="38"/>
      <c r="L58" s="22"/>
      <c r="M58" s="23">
        <f t="shared" si="4"/>
        <v>0</v>
      </c>
      <c r="P58" s="29"/>
      <c r="R58" s="27"/>
      <c r="S58" s="27"/>
      <c r="T58" s="25"/>
      <c r="V58" s="29"/>
      <c r="X58" s="25"/>
      <c r="Z58" s="29"/>
      <c r="AB58" s="25"/>
      <c r="AD58" s="29"/>
      <c r="AF58" s="25"/>
    </row>
    <row r="59" spans="1:32" hidden="1" outlineLevel="1">
      <c r="A59" s="20" t="str">
        <f t="shared" si="3"/>
        <v>Press TransmitterDuct Static Air</v>
      </c>
      <c r="B59" s="21" t="str">
        <f>IF(E59="","",VLOOKUP(A59,'Parts List'!A:E,5,FALSE))</f>
        <v>PX3DXX02</v>
      </c>
      <c r="C59" s="21"/>
      <c r="D59" s="38">
        <f t="shared" si="22"/>
        <v>0</v>
      </c>
      <c r="E59" s="21" t="s">
        <v>160</v>
      </c>
      <c r="F59" s="105" t="s">
        <v>191</v>
      </c>
      <c r="G59" s="21"/>
      <c r="H59" s="23">
        <f>IF(E59="","",VLOOKUP(A59,'Parts List'!A:F,6,FALSE))</f>
        <v>130.12</v>
      </c>
      <c r="I59" s="45">
        <v>0</v>
      </c>
      <c r="J59" s="38"/>
      <c r="K59" s="38"/>
      <c r="L59" s="22"/>
      <c r="M59" s="23">
        <f t="shared" si="4"/>
        <v>0</v>
      </c>
      <c r="P59" s="29"/>
      <c r="R59" s="27"/>
      <c r="S59" s="27"/>
      <c r="T59" s="25"/>
      <c r="V59" s="29"/>
      <c r="X59" s="25"/>
      <c r="Z59" s="29"/>
      <c r="AB59" s="25"/>
      <c r="AD59" s="29"/>
      <c r="AF59" s="25"/>
    </row>
    <row r="60" spans="1:32" hidden="1" outlineLevel="1">
      <c r="A60" s="20" t="str">
        <f t="shared" si="3"/>
        <v>Press Transmitter</v>
      </c>
      <c r="B60" s="21" t="str">
        <f>IF(E60="","",VLOOKUP(A60,'Parts List'!A:E,5,FALSE))</f>
        <v>Select Option</v>
      </c>
      <c r="C60" s="21"/>
      <c r="D60" s="38">
        <f t="shared" si="22"/>
        <v>0</v>
      </c>
      <c r="E60" s="21" t="s">
        <v>160</v>
      </c>
      <c r="F60" s="105"/>
      <c r="G60" s="21"/>
      <c r="H60" s="23">
        <f>IF(E60="","",VLOOKUP(A60,'Parts List'!A:F,6,FALSE))</f>
        <v>0</v>
      </c>
      <c r="I60" s="45">
        <v>0</v>
      </c>
      <c r="J60" s="38"/>
      <c r="K60" s="38"/>
      <c r="L60" s="22"/>
      <c r="M60" s="23">
        <f t="shared" si="4"/>
        <v>0</v>
      </c>
      <c r="P60" s="29"/>
      <c r="R60" s="27"/>
      <c r="S60" s="27"/>
      <c r="T60" s="25"/>
      <c r="V60" s="29"/>
      <c r="X60" s="25"/>
      <c r="Z60" s="29"/>
      <c r="AB60" s="25"/>
      <c r="AD60" s="29"/>
      <c r="AF60" s="25"/>
    </row>
    <row r="61" spans="1:32" hidden="1" outlineLevel="1">
      <c r="A61" s="20" t="str">
        <f t="shared" si="3"/>
        <v>Press TransmitterHigh Static Limit Switch</v>
      </c>
      <c r="B61" s="21" t="str">
        <f>IF(E61="","",VLOOKUP(A61,'Parts List'!A:E,5,FALSE))</f>
        <v>1900-5-MR</v>
      </c>
      <c r="C61" s="21"/>
      <c r="D61" s="38">
        <f t="shared" si="22"/>
        <v>0</v>
      </c>
      <c r="E61" s="21" t="s">
        <v>160</v>
      </c>
      <c r="F61" s="105" t="s">
        <v>948</v>
      </c>
      <c r="G61" s="21"/>
      <c r="H61" s="23">
        <f>IF(E61="","",VLOOKUP(A61,'Parts List'!A:F,6,FALSE))</f>
        <v>111.93</v>
      </c>
      <c r="I61" s="45">
        <v>0</v>
      </c>
      <c r="J61" s="38"/>
      <c r="K61" s="38"/>
      <c r="L61" s="22"/>
      <c r="M61" s="23">
        <f t="shared" si="4"/>
        <v>0</v>
      </c>
      <c r="P61" s="29"/>
      <c r="R61" s="27"/>
      <c r="S61" s="27"/>
      <c r="T61" s="25"/>
      <c r="V61" s="29"/>
      <c r="X61" s="25"/>
      <c r="Z61" s="29"/>
      <c r="AB61" s="25"/>
      <c r="AD61" s="29"/>
      <c r="AF61" s="25"/>
    </row>
    <row r="62" spans="1:32" hidden="1" outlineLevel="1">
      <c r="A62" s="20" t="str">
        <f t="shared" si="3"/>
        <v>Current SwDigital for VFD Status</v>
      </c>
      <c r="B62" s="21" t="str">
        <f>IF(E62="","",VLOOKUP(A62,'Parts List'!A:E,5,FALSE))</f>
        <v>H904</v>
      </c>
      <c r="C62" s="21"/>
      <c r="D62" s="38">
        <f t="shared" si="22"/>
        <v>0</v>
      </c>
      <c r="E62" s="21" t="s">
        <v>158</v>
      </c>
      <c r="F62" s="105" t="s">
        <v>167</v>
      </c>
      <c r="G62" s="21"/>
      <c r="H62" s="23">
        <f>IF(E62="","",VLOOKUP(A62,'Parts List'!A:F,6,FALSE))</f>
        <v>88.31</v>
      </c>
      <c r="I62" s="327">
        <v>0</v>
      </c>
      <c r="J62" s="38"/>
      <c r="K62" s="38"/>
      <c r="L62" s="22"/>
      <c r="M62" s="23">
        <f t="shared" si="4"/>
        <v>0</v>
      </c>
      <c r="P62" s="29"/>
      <c r="R62" s="27"/>
      <c r="S62" s="27"/>
      <c r="T62" s="25"/>
      <c r="V62" s="29"/>
      <c r="X62" s="25"/>
      <c r="Z62" s="29"/>
      <c r="AB62" s="25"/>
      <c r="AD62" s="29"/>
      <c r="AF62" s="25"/>
    </row>
    <row r="63" spans="1:32" hidden="1" outlineLevel="1">
      <c r="A63" s="20" t="str">
        <f t="shared" si="3"/>
        <v>Damper ActuatorLarge - Spring Return</v>
      </c>
      <c r="B63" s="21" t="str">
        <f>IF(E63="","",VLOOKUP(A63,'Parts List'!A:E,5,FALSE))</f>
        <v>MS7520A2007</v>
      </c>
      <c r="C63" s="21"/>
      <c r="D63" s="38">
        <f t="shared" si="22"/>
        <v>0</v>
      </c>
      <c r="E63" s="21" t="s">
        <v>26</v>
      </c>
      <c r="F63" s="105" t="s">
        <v>173</v>
      </c>
      <c r="G63" s="21"/>
      <c r="H63" s="23">
        <f>IF(E63="","",VLOOKUP(A63,'Parts List'!A:F,6,FALSE))</f>
        <v>446.4658</v>
      </c>
      <c r="I63" s="327">
        <v>0</v>
      </c>
      <c r="J63" s="38"/>
      <c r="K63" s="38"/>
      <c r="L63" s="22"/>
      <c r="M63" s="23">
        <f t="shared" si="4"/>
        <v>0</v>
      </c>
      <c r="P63" s="29"/>
      <c r="R63" s="27"/>
      <c r="S63" s="27"/>
      <c r="T63" s="25"/>
      <c r="V63" s="29"/>
      <c r="X63" s="25"/>
      <c r="Z63" s="29"/>
      <c r="AB63" s="25"/>
      <c r="AD63" s="29"/>
      <c r="AF63" s="25"/>
    </row>
    <row r="64" spans="1:32" hidden="1" outlineLevel="1">
      <c r="A64" s="20" t="str">
        <f t="shared" si="3"/>
        <v>Temp SensorAveraging Sensor</v>
      </c>
      <c r="B64" s="21" t="str">
        <f>IF(E64="","",VLOOKUP(A64,'Parts List'!A:E,5,FALSE))</f>
        <v>C7041R2018</v>
      </c>
      <c r="C64" s="21"/>
      <c r="D64" s="38">
        <f t="shared" si="22"/>
        <v>0</v>
      </c>
      <c r="E64" s="21" t="s">
        <v>155</v>
      </c>
      <c r="F64" s="105" t="s">
        <v>734</v>
      </c>
      <c r="G64" s="21"/>
      <c r="H64" s="23">
        <f>IF(E64="","",VLOOKUP(A64,'Parts List'!A:F,6,FALSE))</f>
        <v>166.92830000000001</v>
      </c>
      <c r="I64" s="327">
        <v>0</v>
      </c>
      <c r="J64" s="38"/>
      <c r="K64" s="38"/>
      <c r="L64" s="22"/>
      <c r="M64" s="23">
        <f t="shared" si="4"/>
        <v>0</v>
      </c>
      <c r="P64" s="29"/>
      <c r="R64" s="27"/>
      <c r="S64" s="27"/>
      <c r="T64" s="25"/>
      <c r="V64" s="29"/>
      <c r="X64" s="25"/>
      <c r="Z64" s="29"/>
      <c r="AB64" s="25"/>
      <c r="AD64" s="29"/>
      <c r="AF64" s="25"/>
    </row>
    <row r="65" spans="1:32" hidden="1" outlineLevel="1">
      <c r="A65" s="20" t="str">
        <f t="shared" si="3"/>
        <v>Temp SensorDuct Temp/Humidity</v>
      </c>
      <c r="B65" s="21" t="str">
        <f>IF(E65="","",VLOOKUP(A65,'Parts List'!A:E,5,FALSE))</f>
        <v>H7735B2018</v>
      </c>
      <c r="C65" s="21"/>
      <c r="D65" s="38">
        <f t="shared" si="22"/>
        <v>0</v>
      </c>
      <c r="E65" s="21" t="s">
        <v>155</v>
      </c>
      <c r="F65" s="105" t="s">
        <v>215</v>
      </c>
      <c r="G65" s="21"/>
      <c r="H65" s="23">
        <f>IF(E65="","",VLOOKUP(A65,'Parts List'!A:F,6,FALSE))</f>
        <v>266.23464999999999</v>
      </c>
      <c r="I65" s="327">
        <v>0</v>
      </c>
      <c r="J65" s="38"/>
      <c r="K65" s="38"/>
      <c r="L65" s="22"/>
      <c r="M65" s="23">
        <f t="shared" si="4"/>
        <v>0</v>
      </c>
      <c r="P65" s="29"/>
      <c r="R65" s="27"/>
      <c r="S65" s="27"/>
      <c r="T65" s="25"/>
      <c r="V65" s="29"/>
      <c r="X65" s="25"/>
      <c r="Z65" s="29"/>
      <c r="AB65" s="25"/>
      <c r="AD65" s="29"/>
      <c r="AF65" s="25"/>
    </row>
    <row r="66" spans="1:32" hidden="1" outlineLevel="1">
      <c r="A66" s="20" t="str">
        <f t="shared" si="3"/>
        <v>Humidity</v>
      </c>
      <c r="B66" s="21" t="str">
        <f>IF(E66="","",VLOOKUP(A66,'Parts List'!A:E,5,FALSE))</f>
        <v>Select Option</v>
      </c>
      <c r="C66" s="21"/>
      <c r="D66" s="38">
        <f t="shared" si="22"/>
        <v>0</v>
      </c>
      <c r="E66" s="21" t="s">
        <v>453</v>
      </c>
      <c r="F66" s="105"/>
      <c r="G66" s="21"/>
      <c r="H66" s="23">
        <f>IF(E66="","",VLOOKUP(A66,'Parts List'!A:F,6,FALSE))</f>
        <v>0</v>
      </c>
      <c r="I66" s="327">
        <v>0</v>
      </c>
      <c r="J66" s="38"/>
      <c r="K66" s="38"/>
      <c r="L66" s="22"/>
      <c r="M66" s="23">
        <f t="shared" si="4"/>
        <v>0</v>
      </c>
      <c r="P66" s="29"/>
      <c r="R66" s="27"/>
      <c r="S66" s="27"/>
      <c r="T66" s="25"/>
      <c r="V66" s="29"/>
      <c r="X66" s="25"/>
      <c r="Z66" s="29"/>
      <c r="AB66" s="25"/>
      <c r="AD66" s="29"/>
      <c r="AF66" s="25"/>
    </row>
    <row r="67" spans="1:32" hidden="1" outlineLevel="1">
      <c r="A67" s="20" t="str">
        <f t="shared" si="3"/>
        <v>Humidity</v>
      </c>
      <c r="B67" s="21" t="str">
        <f>IF(E67="","",VLOOKUP(A67,'Parts List'!A:E,5,FALSE))</f>
        <v>Select Option</v>
      </c>
      <c r="C67" s="21"/>
      <c r="D67" s="38">
        <f t="shared" si="22"/>
        <v>0</v>
      </c>
      <c r="E67" s="21" t="s">
        <v>453</v>
      </c>
      <c r="F67" s="105"/>
      <c r="G67" s="21"/>
      <c r="H67" s="23">
        <f>IF(E67="","",VLOOKUP(A67,'Parts List'!A:F,6,FALSE))</f>
        <v>0</v>
      </c>
      <c r="I67" s="327">
        <v>0</v>
      </c>
      <c r="J67" s="38"/>
      <c r="K67" s="38"/>
      <c r="L67" s="22"/>
      <c r="M67" s="23">
        <f t="shared" si="4"/>
        <v>0</v>
      </c>
      <c r="P67" s="29"/>
      <c r="R67" s="27"/>
      <c r="S67" s="27"/>
      <c r="T67" s="25"/>
      <c r="V67" s="29"/>
      <c r="X67" s="25"/>
      <c r="Z67" s="29"/>
      <c r="AB67" s="25"/>
      <c r="AD67" s="29"/>
      <c r="AF67" s="25"/>
    </row>
    <row r="68" spans="1:32" hidden="1" outlineLevel="1">
      <c r="A68" s="20" t="str">
        <f t="shared" si="3"/>
        <v>Carbon Dioxide SensorSpace CO2 wo LCD</v>
      </c>
      <c r="B68" s="21" t="str">
        <f>IF(E68="","",VLOOKUP(A68,'Parts List'!A:E,5,FALSE))</f>
        <v>C7263A1008</v>
      </c>
      <c r="C68" s="21"/>
      <c r="D68" s="38">
        <f t="shared" si="22"/>
        <v>0</v>
      </c>
      <c r="E68" s="21" t="s">
        <v>375</v>
      </c>
      <c r="F68" s="105" t="s">
        <v>422</v>
      </c>
      <c r="G68" s="21"/>
      <c r="H68" s="23">
        <f>IF(E68="","",VLOOKUP(A68,'Parts List'!A:F,6,FALSE))</f>
        <v>355.7389</v>
      </c>
      <c r="I68" s="45">
        <v>0</v>
      </c>
      <c r="J68" s="38"/>
      <c r="K68" s="38"/>
      <c r="L68" s="22"/>
      <c r="M68" s="23">
        <f t="shared" si="4"/>
        <v>0</v>
      </c>
      <c r="P68" s="29"/>
      <c r="R68" s="27"/>
      <c r="S68" s="27"/>
      <c r="T68" s="25"/>
      <c r="V68" s="29"/>
      <c r="X68" s="25"/>
      <c r="Z68" s="29"/>
      <c r="AB68" s="25"/>
      <c r="AD68" s="29"/>
      <c r="AF68" s="25"/>
    </row>
    <row r="69" spans="1:32" hidden="1" outlineLevel="1">
      <c r="A69" s="20" t="str">
        <f t="shared" si="3"/>
        <v>Carbon Dioxide SensorDuct CO2 wo LCD</v>
      </c>
      <c r="B69" s="21" t="str">
        <f>IF(E69="","",VLOOKUP(A69,'Parts List'!A:E,5,FALSE))</f>
        <v>C7632B1002</v>
      </c>
      <c r="C69" s="21"/>
      <c r="D69" s="38">
        <f t="shared" si="22"/>
        <v>0</v>
      </c>
      <c r="E69" s="21" t="s">
        <v>375</v>
      </c>
      <c r="F69" s="105" t="s">
        <v>423</v>
      </c>
      <c r="G69" s="21"/>
      <c r="H69" s="23">
        <f>IF(E69="","",VLOOKUP(A69,'Parts List'!A:F,6,FALSE))</f>
        <v>331.2441</v>
      </c>
      <c r="I69" s="45">
        <v>0</v>
      </c>
      <c r="J69" s="38"/>
      <c r="K69" s="38"/>
      <c r="L69" s="22"/>
      <c r="M69" s="23">
        <f t="shared" si="4"/>
        <v>0</v>
      </c>
      <c r="P69" s="29"/>
      <c r="R69" s="27"/>
      <c r="S69" s="27"/>
      <c r="T69" s="25"/>
      <c r="V69" s="29"/>
      <c r="X69" s="25"/>
      <c r="Z69" s="29"/>
      <c r="AB69" s="25"/>
      <c r="AD69" s="29"/>
      <c r="AF69" s="25"/>
    </row>
    <row r="70" spans="1:32" hidden="1" outlineLevel="1">
      <c r="A70" s="20" t="str">
        <f t="shared" si="3"/>
        <v>Emergency Stop SwitchFlush Mtd</v>
      </c>
      <c r="B70" s="21" t="str">
        <f>IF(E70="","",VLOOKUP(A70,'Parts List'!A:E,5,FALSE))</f>
        <v>AOW401R + SSG1-67</v>
      </c>
      <c r="C70" s="21"/>
      <c r="D70" s="38">
        <f t="shared" si="22"/>
        <v>0</v>
      </c>
      <c r="E70" s="21" t="s">
        <v>71</v>
      </c>
      <c r="F70" s="105" t="s">
        <v>163</v>
      </c>
      <c r="G70" s="21"/>
      <c r="H70" s="23">
        <f>IF(E70="","",VLOOKUP(A70,'Parts List'!A:F,6,FALSE))</f>
        <v>75.690000000000012</v>
      </c>
      <c r="I70" s="45">
        <v>0</v>
      </c>
      <c r="J70" s="38"/>
      <c r="K70" s="38"/>
      <c r="L70" s="22"/>
      <c r="M70" s="23">
        <f t="shared" si="4"/>
        <v>0</v>
      </c>
      <c r="P70" s="29"/>
      <c r="R70" s="27"/>
      <c r="S70" s="27"/>
      <c r="T70" s="25"/>
      <c r="V70" s="29"/>
      <c r="X70" s="25"/>
      <c r="Z70" s="29"/>
      <c r="AB70" s="25"/>
      <c r="AD70" s="29"/>
      <c r="AF70" s="25"/>
    </row>
    <row r="71" spans="1:32" hidden="1" outlineLevel="1">
      <c r="A71" s="20" t="str">
        <f t="shared" si="3"/>
        <v>Air Flow Monitor</v>
      </c>
      <c r="B71" s="21" t="str">
        <f>IF(E71="","",VLOOKUP(A71,'Parts List'!A:E,5,FALSE))</f>
        <v>Select Option</v>
      </c>
      <c r="C71" s="21"/>
      <c r="D71" s="38">
        <f t="shared" si="22"/>
        <v>0</v>
      </c>
      <c r="E71" s="21" t="s">
        <v>104</v>
      </c>
      <c r="F71" s="105"/>
      <c r="G71" s="21"/>
      <c r="H71" s="23">
        <f>IF(E71="","",VLOOKUP(A71,'Parts List'!A:F,6,FALSE))</f>
        <v>0</v>
      </c>
      <c r="I71" s="327">
        <v>0</v>
      </c>
      <c r="J71" s="38"/>
      <c r="K71" s="38"/>
      <c r="L71" s="22"/>
      <c r="M71" s="23">
        <f t="shared" si="4"/>
        <v>0</v>
      </c>
      <c r="P71" s="29"/>
      <c r="R71" s="27"/>
      <c r="S71" s="27"/>
      <c r="T71" s="25"/>
      <c r="V71" s="29"/>
      <c r="X71" s="25"/>
      <c r="Z71" s="29"/>
      <c r="AB71" s="25"/>
      <c r="AD71" s="29"/>
      <c r="AF71" s="25"/>
    </row>
    <row r="72" spans="1:32" hidden="1" outlineLevel="1">
      <c r="A72" s="20" t="str">
        <f t="shared" si="3"/>
        <v>See Valve Quote</v>
      </c>
      <c r="B72" s="21" t="str">
        <f>IF(E72="","",VLOOKUP(A72,'Parts List'!A:E,5,FALSE))</f>
        <v>N/A</v>
      </c>
      <c r="C72" s="21"/>
      <c r="D72" s="38">
        <f t="shared" si="22"/>
        <v>0</v>
      </c>
      <c r="E72" s="21" t="s">
        <v>67</v>
      </c>
      <c r="F72" s="21"/>
      <c r="G72" s="21"/>
      <c r="H72" s="23">
        <f>IF(E72="","",VLOOKUP(A72,'Parts List'!A:F,6,FALSE))</f>
        <v>0</v>
      </c>
      <c r="I72" s="327">
        <v>0</v>
      </c>
      <c r="J72" s="38"/>
      <c r="K72" s="38"/>
      <c r="L72" s="22"/>
      <c r="M72" s="23">
        <f t="shared" si="4"/>
        <v>0</v>
      </c>
      <c r="P72" s="29"/>
      <c r="R72" s="27"/>
      <c r="S72" s="27"/>
      <c r="T72" s="25"/>
      <c r="V72" s="29"/>
      <c r="X72" s="25"/>
      <c r="Z72" s="29"/>
      <c r="AB72" s="25"/>
      <c r="AD72" s="29"/>
      <c r="AF72" s="25"/>
    </row>
    <row r="73" spans="1:32" hidden="1" outlineLevel="1">
      <c r="A73" s="20" t="str">
        <f t="shared" ref="A73:A74" si="27">E73&amp;F73</f>
        <v/>
      </c>
      <c r="B73" s="21" t="str">
        <f>IF(E73="","",VLOOKUP(A73,'Parts List'!A:E,5,FALSE))</f>
        <v/>
      </c>
      <c r="C73" s="21"/>
      <c r="D73" s="38">
        <f t="shared" ref="D73:D74" si="28">$D$46*I73</f>
        <v>0</v>
      </c>
      <c r="E73" s="21"/>
      <c r="F73" s="21"/>
      <c r="G73" s="21"/>
      <c r="H73" s="23" t="str">
        <f>IF(E73="","",VLOOKUP(A73,'Parts List'!A:F,6,FALSE))</f>
        <v/>
      </c>
      <c r="I73" s="327">
        <v>1</v>
      </c>
      <c r="J73" s="38"/>
      <c r="K73" s="38"/>
      <c r="L73" s="21"/>
      <c r="M73" s="23" t="str">
        <f t="shared" ref="M73:M74" si="29">IF(H73="","",D73*H73)</f>
        <v/>
      </c>
      <c r="N73" s="20" t="s">
        <v>1955</v>
      </c>
      <c r="P73" s="29"/>
      <c r="T73" s="25"/>
      <c r="V73" s="29"/>
      <c r="X73" s="25"/>
      <c r="Z73" s="29"/>
      <c r="AB73" s="25"/>
      <c r="AD73" s="29"/>
      <c r="AF73" s="25"/>
    </row>
    <row r="74" spans="1:32" hidden="1" outlineLevel="1">
      <c r="A74" s="20" t="str">
        <f t="shared" si="27"/>
        <v/>
      </c>
      <c r="B74" s="21" t="str">
        <f>IF(E74="","",VLOOKUP(A74,'Parts List'!A:E,5,FALSE))</f>
        <v/>
      </c>
      <c r="C74" s="21"/>
      <c r="D74" s="38">
        <f t="shared" si="28"/>
        <v>0</v>
      </c>
      <c r="E74" s="21"/>
      <c r="F74" s="21"/>
      <c r="G74" s="21"/>
      <c r="H74" s="23" t="str">
        <f>IF(E74="","",VLOOKUP(A74,'Parts List'!A:F,6,FALSE))</f>
        <v/>
      </c>
      <c r="I74" s="327">
        <v>0</v>
      </c>
      <c r="J74" s="38"/>
      <c r="K74" s="38"/>
      <c r="L74" s="21"/>
      <c r="M74" s="23" t="str">
        <f t="shared" si="29"/>
        <v/>
      </c>
      <c r="P74" s="29"/>
      <c r="T74" s="25"/>
      <c r="V74" s="29"/>
      <c r="X74" s="25"/>
      <c r="Z74" s="29"/>
      <c r="AB74" s="25"/>
      <c r="AD74" s="29"/>
      <c r="AF74" s="25"/>
    </row>
    <row r="75" spans="1:32" hidden="1" outlineLevel="1">
      <c r="A75" s="20" t="str">
        <f t="shared" si="3"/>
        <v/>
      </c>
      <c r="B75" s="21" t="str">
        <f>IF(E75="","",VLOOKUP(A75,'Parts List'!A:E,5,FALSE))</f>
        <v/>
      </c>
      <c r="C75" s="21"/>
      <c r="D75" s="38">
        <f t="shared" si="22"/>
        <v>0</v>
      </c>
      <c r="E75" s="21"/>
      <c r="F75" s="21"/>
      <c r="G75" s="21"/>
      <c r="H75" s="23" t="str">
        <f>IF(E75="","",VLOOKUP(A75,'Parts List'!A:F,6,FALSE))</f>
        <v/>
      </c>
      <c r="I75" s="327">
        <v>0</v>
      </c>
      <c r="J75" s="38"/>
      <c r="K75" s="38"/>
      <c r="L75" s="21"/>
      <c r="M75" s="23" t="str">
        <f t="shared" si="4"/>
        <v/>
      </c>
      <c r="P75" s="29"/>
      <c r="T75" s="25"/>
      <c r="V75" s="29"/>
      <c r="X75" s="25"/>
      <c r="Z75" s="29"/>
      <c r="AB75" s="25"/>
      <c r="AD75" s="29"/>
      <c r="AF75" s="25"/>
    </row>
    <row r="76" spans="1:32" collapsed="1">
      <c r="A76" s="20" t="str">
        <f t="shared" si="3"/>
        <v/>
      </c>
      <c r="B76" s="21" t="str">
        <f>IF(E76="","",VLOOKUP(A76,'Parts List'!A:E,5,FALSE))</f>
        <v/>
      </c>
      <c r="C76" s="21"/>
      <c r="D76" s="21"/>
      <c r="E76" s="21"/>
      <c r="F76" s="21"/>
      <c r="G76" s="21"/>
      <c r="H76" s="23" t="str">
        <f>IF(E76="","",VLOOKUP(A76,'Parts List'!A:F,6,FALSE))</f>
        <v/>
      </c>
      <c r="I76" s="21"/>
      <c r="J76" s="21"/>
      <c r="K76" s="21"/>
      <c r="L76" s="21"/>
      <c r="M76" s="23" t="str">
        <f t="shared" si="4"/>
        <v/>
      </c>
      <c r="P76" s="29"/>
      <c r="T76" s="25"/>
      <c r="V76" s="29"/>
      <c r="X76" s="25"/>
      <c r="Z76" s="29"/>
      <c r="AB76" s="25"/>
      <c r="AD76" s="29"/>
      <c r="AF76" s="25"/>
    </row>
    <row r="77" spans="1:32">
      <c r="A77" s="20" t="str">
        <f t="shared" si="3"/>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hidden="1" outlineLevel="1">
      <c r="A78" s="20" t="str">
        <f t="shared" ref="A78:A79" si="30">E78&amp;F78</f>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86" si="31">IF(H78="","",D78*H78)</f>
        <v>0</v>
      </c>
      <c r="P78" s="29"/>
      <c r="R78" s="27"/>
      <c r="S78" s="44"/>
      <c r="T78" s="25"/>
      <c r="V78" s="29"/>
      <c r="X78" s="25"/>
      <c r="Z78" s="29"/>
      <c r="AB78" s="25"/>
      <c r="AD78" s="29"/>
      <c r="AF78" s="25"/>
    </row>
    <row r="79" spans="1:32" hidden="1" outlineLevel="1">
      <c r="A79" s="20" t="str">
        <f t="shared" si="30"/>
        <v>Optimizer License with 18 Month SMA</v>
      </c>
      <c r="B79" s="21" t="str">
        <f>IF(E79="","",VLOOKUP(A79,'Parts List'!A:E,5,FALSE))</f>
        <v>Select Option</v>
      </c>
      <c r="C79" s="21"/>
      <c r="D79" s="38">
        <f t="shared" ref="D79:D81" si="32">$D$77*I79</f>
        <v>0</v>
      </c>
      <c r="E79" s="32" t="s">
        <v>1917</v>
      </c>
      <c r="F79" s="105"/>
      <c r="G79" s="21"/>
      <c r="H79" s="23">
        <f>IF(E79="","",VLOOKUP(A79,'Parts List'!A:F,6,FALSE))</f>
        <v>0</v>
      </c>
      <c r="I79" s="327">
        <v>0</v>
      </c>
      <c r="J79" s="38">
        <f>D79</f>
        <v>0</v>
      </c>
      <c r="K79" s="38">
        <f>D79*70</f>
        <v>0</v>
      </c>
      <c r="L79" s="22"/>
      <c r="M79" s="23">
        <f t="shared" si="31"/>
        <v>0</v>
      </c>
      <c r="P79" s="29"/>
      <c r="R79" s="27"/>
      <c r="S79" s="44"/>
      <c r="T79" s="25"/>
      <c r="V79" s="29"/>
      <c r="X79" s="25"/>
      <c r="Z79" s="29"/>
      <c r="AB79" s="25"/>
      <c r="AD79" s="29"/>
      <c r="AF79" s="25"/>
    </row>
    <row r="80" spans="1:32" hidden="1" outlineLevel="1">
      <c r="A80" s="20" t="str">
        <f>E80&amp;F80</f>
        <v>I/O ModuleOptimzer Unitary Cntr 5-UI, 5-DI, 4-AO, 4-DO I/O Module</v>
      </c>
      <c r="B80" s="21" t="str">
        <f>IF(E80="","",VLOOKUP(A80,'Parts List'!A:E,5,FALSE))</f>
        <v>ISMA-B-MIX18</v>
      </c>
      <c r="C80" s="21"/>
      <c r="D80" s="38">
        <f t="shared" si="32"/>
        <v>0</v>
      </c>
      <c r="E80" s="21" t="s">
        <v>176</v>
      </c>
      <c r="F80" s="105" t="s">
        <v>2002</v>
      </c>
      <c r="G80" s="21"/>
      <c r="H80" s="23">
        <f>IF(E80="","",VLOOKUP(A80,'Parts List'!A:F,6,FALSE))</f>
        <v>338.81</v>
      </c>
      <c r="I80" s="327">
        <v>0</v>
      </c>
      <c r="J80" s="38"/>
      <c r="K80" s="38"/>
      <c r="L80" s="22"/>
      <c r="M80" s="23">
        <f t="shared" si="31"/>
        <v>0</v>
      </c>
      <c r="P80" s="29"/>
      <c r="R80" s="27"/>
      <c r="S80" s="44"/>
      <c r="T80" s="25"/>
      <c r="V80" s="29"/>
      <c r="X80" s="25"/>
      <c r="Z80" s="29"/>
      <c r="AB80" s="25"/>
      <c r="AD80" s="29"/>
      <c r="AF80" s="25"/>
    </row>
    <row r="81" spans="1:32" hidden="1" outlineLevel="1">
      <c r="A81" s="20" t="str">
        <f>E81&amp;F81</f>
        <v>Phoenix Controller Core License</v>
      </c>
      <c r="B81" s="21" t="str">
        <f>IF(E81="","",VLOOKUP(A81,'Parts List'!A:E,5,FALSE))</f>
        <v>Select Option</v>
      </c>
      <c r="C81" s="21"/>
      <c r="D81" s="38">
        <f t="shared" si="32"/>
        <v>0</v>
      </c>
      <c r="E81" s="32" t="s">
        <v>2045</v>
      </c>
      <c r="F81" s="105"/>
      <c r="G81" s="21"/>
      <c r="H81" s="23">
        <f>IF(E81="","",VLOOKUP(A81,'Parts List'!A:F,6,FALSE))</f>
        <v>0</v>
      </c>
      <c r="I81" s="327">
        <v>0</v>
      </c>
      <c r="J81" s="38"/>
      <c r="K81" s="38"/>
      <c r="L81" s="22"/>
      <c r="M81" s="23">
        <f t="shared" si="31"/>
        <v>0</v>
      </c>
      <c r="P81" s="29"/>
      <c r="R81" s="27"/>
      <c r="S81" s="44"/>
      <c r="T81" s="25"/>
      <c r="V81" s="29"/>
      <c r="X81" s="25"/>
      <c r="Z81" s="29"/>
      <c r="AB81" s="25"/>
      <c r="AD81" s="29"/>
      <c r="AF81" s="25"/>
    </row>
    <row r="82" spans="1:32" hidden="1" outlineLevel="1">
      <c r="A82" s="20" t="str">
        <f>E82&amp;F82</f>
        <v>Phoenix ILC SMA</v>
      </c>
      <c r="B82" s="21" t="str">
        <f>IF(E82="","",VLOOKUP(A82,'Parts List'!A:E,5,FALSE))</f>
        <v>Select Option</v>
      </c>
      <c r="C82" s="21"/>
      <c r="D82" s="38">
        <f t="shared" ref="D82:D87" si="33">$D$77*I82</f>
        <v>0</v>
      </c>
      <c r="E82" s="32" t="s">
        <v>2038</v>
      </c>
      <c r="F82" s="105"/>
      <c r="G82" s="21"/>
      <c r="H82" s="23">
        <f>IF(E82="","",VLOOKUP(A82,'Parts List'!A:F,6,FALSE))</f>
        <v>0</v>
      </c>
      <c r="I82" s="327">
        <v>0</v>
      </c>
      <c r="J82" s="38"/>
      <c r="K82" s="38"/>
      <c r="L82" s="22"/>
      <c r="M82" s="23">
        <f t="shared" si="31"/>
        <v>0</v>
      </c>
      <c r="P82" s="29"/>
      <c r="R82" s="27"/>
      <c r="S82" s="44"/>
      <c r="T82" s="25"/>
      <c r="V82" s="29"/>
      <c r="X82" s="25"/>
      <c r="Z82" s="29"/>
      <c r="AB82" s="25"/>
      <c r="AD82" s="29"/>
      <c r="AF82" s="25"/>
    </row>
    <row r="83" spans="1:32" hidden="1" outlineLevel="1">
      <c r="A83" s="20" t="str">
        <f t="shared" ref="A83:A86" si="34">E83&amp;F83</f>
        <v>Panel - Enclosure w SubpanelNema-1 Medium</v>
      </c>
      <c r="B83" s="21" t="str">
        <f>IF(E83="","",VLOOKUP(A83,'Parts List'!A:E,5,FALSE))</f>
        <v>RET1-262007BT-P</v>
      </c>
      <c r="C83" s="21"/>
      <c r="D83" s="38">
        <f t="shared" si="33"/>
        <v>0</v>
      </c>
      <c r="E83" s="21" t="s">
        <v>156</v>
      </c>
      <c r="F83" s="105" t="s">
        <v>184</v>
      </c>
      <c r="G83" s="21"/>
      <c r="H83" s="23">
        <f>IF(E83="","",VLOOKUP(A83,'Parts List'!A:F,6,FALSE))</f>
        <v>436.83</v>
      </c>
      <c r="I83" s="327">
        <v>0</v>
      </c>
      <c r="J83" s="38"/>
      <c r="K83" s="38"/>
      <c r="L83" s="22"/>
      <c r="M83" s="23">
        <f t="shared" si="31"/>
        <v>0</v>
      </c>
      <c r="P83" s="29"/>
      <c r="R83" s="27"/>
      <c r="S83" s="44"/>
      <c r="T83" s="25"/>
      <c r="V83" s="29"/>
      <c r="X83" s="25"/>
      <c r="Z83" s="29"/>
      <c r="AB83" s="25"/>
      <c r="AD83" s="29"/>
      <c r="AF83" s="25"/>
    </row>
    <row r="84" spans="1:32" hidden="1" outlineLevel="1">
      <c r="A84" s="20" t="str">
        <f t="shared" si="34"/>
        <v>Relay24VAC DPDT with Base</v>
      </c>
      <c r="B84" s="21" t="str">
        <f>IF(E84="","",VLOOKUP(A84,'Parts List'!A:E,5,FALSE))</f>
        <v>RH2B-UAC24 + SH2B-05</v>
      </c>
      <c r="C84" s="21"/>
      <c r="D84" s="38">
        <f t="shared" si="33"/>
        <v>0</v>
      </c>
      <c r="E84" s="21" t="s">
        <v>48</v>
      </c>
      <c r="F84" s="105" t="s">
        <v>195</v>
      </c>
      <c r="G84" s="21"/>
      <c r="H84" s="23">
        <f>IF(E84="","",VLOOKUP(A84,'Parts List'!A:F,6,FALSE))</f>
        <v>8.120000000000001</v>
      </c>
      <c r="I84" s="327">
        <v>0</v>
      </c>
      <c r="J84" s="38"/>
      <c r="K84" s="38"/>
      <c r="L84" s="22"/>
      <c r="M84" s="23">
        <f t="shared" si="31"/>
        <v>0</v>
      </c>
      <c r="P84" s="29"/>
      <c r="R84" s="27"/>
      <c r="S84" s="27"/>
      <c r="T84" s="25"/>
      <c r="V84" s="29"/>
      <c r="X84" s="25"/>
      <c r="Z84" s="29"/>
      <c r="AB84" s="25"/>
      <c r="AD84" s="29"/>
      <c r="AF84" s="25"/>
    </row>
    <row r="85" spans="1:32" hidden="1" outlineLevel="1">
      <c r="A85" s="20" t="str">
        <f t="shared" si="34"/>
        <v>Transformer75 VA with circuit breaker</v>
      </c>
      <c r="B85" s="21" t="str">
        <f>IF(E85="","",VLOOKUP(A85,'Parts List'!A:E,5,FALSE))</f>
        <v>TR75VA004</v>
      </c>
      <c r="C85" s="21"/>
      <c r="D85" s="38">
        <f t="shared" si="33"/>
        <v>0</v>
      </c>
      <c r="E85" s="32" t="s">
        <v>21</v>
      </c>
      <c r="F85" s="105" t="s">
        <v>409</v>
      </c>
      <c r="G85" s="21"/>
      <c r="H85" s="23">
        <f>IF(E85="","",VLOOKUP(A85,'Parts List'!A:F,6,FALSE))</f>
        <v>42.14</v>
      </c>
      <c r="I85" s="327">
        <v>0</v>
      </c>
      <c r="J85" s="38"/>
      <c r="K85" s="38"/>
      <c r="L85" s="22"/>
      <c r="M85" s="23">
        <f t="shared" si="31"/>
        <v>0</v>
      </c>
      <c r="P85" s="29"/>
      <c r="R85" s="27"/>
      <c r="S85" s="27"/>
      <c r="T85" s="25"/>
      <c r="V85" s="29"/>
      <c r="X85" s="25"/>
      <c r="Z85" s="29"/>
      <c r="AB85" s="25"/>
      <c r="AD85" s="29"/>
      <c r="AF85" s="25"/>
    </row>
    <row r="86" spans="1:32" hidden="1" outlineLevel="1">
      <c r="A86" s="20" t="str">
        <f t="shared" si="34"/>
        <v>Power Supply24VDC Panel Mounted - 1.3 A</v>
      </c>
      <c r="B86" s="21" t="str">
        <f>IF(E86="","",VLOOKUP(A86,'Parts List'!A:E,5,FALSE))</f>
        <v>PS5R-VB24</v>
      </c>
      <c r="C86" s="21"/>
      <c r="D86" s="38">
        <f t="shared" si="33"/>
        <v>0</v>
      </c>
      <c r="E86" s="21" t="s">
        <v>416</v>
      </c>
      <c r="F86" s="105" t="s">
        <v>418</v>
      </c>
      <c r="G86" s="21"/>
      <c r="H86" s="23">
        <f>IF(E86="","",VLOOKUP(A86,'Parts List'!A:F,6,FALSE))</f>
        <v>50.96</v>
      </c>
      <c r="I86" s="45">
        <v>0</v>
      </c>
      <c r="J86" s="38"/>
      <c r="K86" s="38"/>
      <c r="L86" s="22"/>
      <c r="M86" s="23">
        <f t="shared" si="31"/>
        <v>0</v>
      </c>
      <c r="P86" s="29"/>
      <c r="R86" s="27"/>
      <c r="S86" s="27"/>
      <c r="T86" s="25"/>
      <c r="V86" s="29"/>
      <c r="X86" s="25"/>
      <c r="Z86" s="29"/>
      <c r="AB86" s="25"/>
      <c r="AD86" s="29"/>
      <c r="AF86" s="25"/>
    </row>
    <row r="87" spans="1:32" hidden="1" outlineLevel="1">
      <c r="A87" s="20" t="str">
        <f t="shared" ref="A87:A100" si="35">E87&amp;F87</f>
        <v>Static Pressure TipsDuct Kit</v>
      </c>
      <c r="B87" s="21" t="str">
        <f>IF(E87="","",VLOOKUP(A87,'Parts List'!A:E,5,FALSE))</f>
        <v>A-302K + A-345k</v>
      </c>
      <c r="C87" s="21"/>
      <c r="D87" s="38">
        <f t="shared" si="33"/>
        <v>0</v>
      </c>
      <c r="E87" s="21" t="s">
        <v>259</v>
      </c>
      <c r="F87" s="105" t="s">
        <v>404</v>
      </c>
      <c r="G87" s="21"/>
      <c r="H87" s="23">
        <f>IF(E87="","",VLOOKUP(A87,'Parts List'!A:F,6,FALSE))</f>
        <v>17.899999999999999</v>
      </c>
      <c r="I87" s="327">
        <v>0</v>
      </c>
      <c r="J87" s="38"/>
      <c r="K87" s="38"/>
      <c r="L87" s="22"/>
      <c r="M87" s="23">
        <f t="shared" ref="M87:M100" si="36">IF(H87="","",D87*H87)</f>
        <v>0</v>
      </c>
      <c r="P87" s="29"/>
      <c r="R87" s="27"/>
      <c r="S87" s="27"/>
      <c r="T87" s="25"/>
      <c r="V87" s="29"/>
      <c r="X87" s="25"/>
      <c r="Z87" s="29"/>
      <c r="AB87" s="25"/>
      <c r="AD87" s="29"/>
      <c r="AF87" s="25"/>
    </row>
    <row r="88" spans="1:32" hidden="1" outlineLevel="1">
      <c r="A88" s="20" t="str">
        <f t="shared" si="35"/>
        <v>ThermostatLow Limit</v>
      </c>
      <c r="B88" s="21" t="str">
        <f>IF(E88="","",VLOOKUP(A88,'Parts List'!A:E,5,FALSE))</f>
        <v>A11A-1C</v>
      </c>
      <c r="C88" s="21"/>
      <c r="D88" s="38">
        <f t="shared" ref="D88:D104" si="37">$D$77*I88</f>
        <v>0</v>
      </c>
      <c r="E88" s="21" t="s">
        <v>157</v>
      </c>
      <c r="F88" s="105" t="s">
        <v>63</v>
      </c>
      <c r="G88" s="21"/>
      <c r="H88" s="23">
        <f>IF(E88="","",VLOOKUP(A88,'Parts List'!A:F,6,FALSE))</f>
        <v>270.31</v>
      </c>
      <c r="I88" s="327">
        <v>0</v>
      </c>
      <c r="J88" s="38"/>
      <c r="K88" s="38"/>
      <c r="L88" s="22"/>
      <c r="M88" s="23">
        <f t="shared" si="36"/>
        <v>0</v>
      </c>
      <c r="P88" s="29"/>
      <c r="R88" s="27"/>
      <c r="S88" s="27"/>
      <c r="T88" s="25"/>
      <c r="V88" s="29"/>
      <c r="X88" s="25"/>
      <c r="Z88" s="29"/>
      <c r="AB88" s="25"/>
      <c r="AD88" s="29"/>
      <c r="AF88" s="25"/>
    </row>
    <row r="89" spans="1:32" hidden="1" outlineLevel="1">
      <c r="A89" s="20" t="str">
        <f t="shared" si="35"/>
        <v>Filter StatusDigital Status</v>
      </c>
      <c r="B89" s="21" t="str">
        <f>IF(E89="","",VLOOKUP(A89,'Parts List'!A:E,5,FALSE))</f>
        <v>AFS-145</v>
      </c>
      <c r="C89" s="21"/>
      <c r="D89" s="38">
        <f t="shared" si="37"/>
        <v>0</v>
      </c>
      <c r="E89" s="21" t="s">
        <v>393</v>
      </c>
      <c r="F89" s="105" t="s">
        <v>394</v>
      </c>
      <c r="G89" s="21"/>
      <c r="H89" s="23">
        <f>IF(E89="","",VLOOKUP(A89,'Parts List'!A:F,6,FALSE))</f>
        <v>40.9</v>
      </c>
      <c r="I89" s="327">
        <v>0</v>
      </c>
      <c r="J89" s="38"/>
      <c r="K89" s="38"/>
      <c r="L89" s="22"/>
      <c r="M89" s="23">
        <f t="shared" si="36"/>
        <v>0</v>
      </c>
      <c r="P89" s="29"/>
      <c r="R89" s="27"/>
      <c r="S89" s="27"/>
      <c r="T89" s="25"/>
      <c r="V89" s="29"/>
      <c r="X89" s="25"/>
      <c r="Z89" s="29"/>
      <c r="AB89" s="25"/>
      <c r="AD89" s="29"/>
      <c r="AF89" s="25"/>
    </row>
    <row r="90" spans="1:32" hidden="1" outlineLevel="1">
      <c r="A90" s="20" t="str">
        <f t="shared" si="35"/>
        <v>Press TransmitterDuct Static Air</v>
      </c>
      <c r="B90" s="21" t="str">
        <f>IF(E90="","",VLOOKUP(A90,'Parts List'!A:E,5,FALSE))</f>
        <v>PX3DXX02</v>
      </c>
      <c r="C90" s="21"/>
      <c r="D90" s="38">
        <f t="shared" si="37"/>
        <v>0</v>
      </c>
      <c r="E90" s="21" t="s">
        <v>160</v>
      </c>
      <c r="F90" s="105" t="s">
        <v>191</v>
      </c>
      <c r="G90" s="21"/>
      <c r="H90" s="23">
        <f>IF(E90="","",VLOOKUP(A90,'Parts List'!A:F,6,FALSE))</f>
        <v>130.12</v>
      </c>
      <c r="I90" s="45">
        <v>0</v>
      </c>
      <c r="J90" s="38"/>
      <c r="K90" s="38"/>
      <c r="L90" s="22"/>
      <c r="M90" s="23">
        <f t="shared" si="36"/>
        <v>0</v>
      </c>
      <c r="P90" s="29"/>
      <c r="R90" s="27"/>
      <c r="S90" s="27"/>
      <c r="T90" s="25"/>
      <c r="V90" s="29"/>
      <c r="X90" s="25"/>
      <c r="Z90" s="29"/>
      <c r="AB90" s="25"/>
      <c r="AD90" s="29"/>
      <c r="AF90" s="25"/>
    </row>
    <row r="91" spans="1:32" hidden="1" outlineLevel="1">
      <c r="A91" s="20" t="str">
        <f t="shared" si="35"/>
        <v>Current SwDigital for VFD Status</v>
      </c>
      <c r="B91" s="21" t="str">
        <f>IF(E91="","",VLOOKUP(A91,'Parts List'!A:E,5,FALSE))</f>
        <v>H904</v>
      </c>
      <c r="C91" s="21"/>
      <c r="D91" s="38">
        <f t="shared" si="37"/>
        <v>0</v>
      </c>
      <c r="E91" s="21" t="s">
        <v>158</v>
      </c>
      <c r="F91" s="105" t="s">
        <v>167</v>
      </c>
      <c r="G91" s="21"/>
      <c r="H91" s="23">
        <f>IF(E91="","",VLOOKUP(A91,'Parts List'!A:F,6,FALSE))</f>
        <v>88.31</v>
      </c>
      <c r="I91" s="327">
        <v>0</v>
      </c>
      <c r="J91" s="38"/>
      <c r="K91" s="38"/>
      <c r="L91" s="22"/>
      <c r="M91" s="23">
        <f t="shared" si="36"/>
        <v>0</v>
      </c>
      <c r="P91" s="29"/>
      <c r="R91" s="27"/>
      <c r="S91" s="27"/>
      <c r="T91" s="25"/>
      <c r="V91" s="29"/>
      <c r="X91" s="25"/>
      <c r="Z91" s="29"/>
      <c r="AB91" s="25"/>
      <c r="AD91" s="29"/>
      <c r="AF91" s="25"/>
    </row>
    <row r="92" spans="1:32" hidden="1" outlineLevel="1">
      <c r="A92" s="20" t="str">
        <f t="shared" si="35"/>
        <v>Damper ActuatorLarge - Spring Return</v>
      </c>
      <c r="B92" s="21" t="str">
        <f>IF(E92="","",VLOOKUP(A92,'Parts List'!A:E,5,FALSE))</f>
        <v>MS7520A2007</v>
      </c>
      <c r="C92" s="21"/>
      <c r="D92" s="38">
        <f t="shared" si="37"/>
        <v>0</v>
      </c>
      <c r="E92" s="21" t="s">
        <v>26</v>
      </c>
      <c r="F92" s="105" t="s">
        <v>173</v>
      </c>
      <c r="G92" s="21"/>
      <c r="H92" s="23">
        <f>IF(E92="","",VLOOKUP(A92,'Parts List'!A:F,6,FALSE))</f>
        <v>446.4658</v>
      </c>
      <c r="I92" s="327">
        <v>0</v>
      </c>
      <c r="J92" s="38"/>
      <c r="K92" s="38"/>
      <c r="L92" s="22"/>
      <c r="M92" s="23">
        <f t="shared" si="36"/>
        <v>0</v>
      </c>
      <c r="P92" s="29"/>
      <c r="R92" s="27"/>
      <c r="S92" s="27"/>
      <c r="T92" s="25"/>
      <c r="V92" s="29"/>
      <c r="X92" s="25"/>
      <c r="Z92" s="29"/>
      <c r="AB92" s="25"/>
      <c r="AD92" s="29"/>
      <c r="AF92" s="25"/>
    </row>
    <row r="93" spans="1:32" hidden="1" outlineLevel="1">
      <c r="A93" s="20" t="str">
        <f t="shared" si="35"/>
        <v>Temp SensorAveraging Sensor</v>
      </c>
      <c r="B93" s="21" t="str">
        <f>IF(E93="","",VLOOKUP(A93,'Parts List'!A:E,5,FALSE))</f>
        <v>C7041R2018</v>
      </c>
      <c r="C93" s="21"/>
      <c r="D93" s="38">
        <f t="shared" si="37"/>
        <v>0</v>
      </c>
      <c r="E93" s="21" t="s">
        <v>155</v>
      </c>
      <c r="F93" s="105" t="s">
        <v>734</v>
      </c>
      <c r="G93" s="21"/>
      <c r="H93" s="23">
        <f>IF(E93="","",VLOOKUP(A93,'Parts List'!A:F,6,FALSE))</f>
        <v>166.92830000000001</v>
      </c>
      <c r="I93" s="327">
        <v>0</v>
      </c>
      <c r="J93" s="38"/>
      <c r="K93" s="38"/>
      <c r="L93" s="22"/>
      <c r="M93" s="23">
        <f t="shared" si="36"/>
        <v>0</v>
      </c>
      <c r="P93" s="29"/>
      <c r="R93" s="27"/>
      <c r="S93" s="27"/>
      <c r="T93" s="25"/>
      <c r="V93" s="29"/>
      <c r="X93" s="25"/>
      <c r="Z93" s="29"/>
      <c r="AB93" s="25"/>
      <c r="AD93" s="29"/>
      <c r="AF93" s="25"/>
    </row>
    <row r="94" spans="1:32" hidden="1" outlineLevel="1">
      <c r="A94" s="20" t="str">
        <f t="shared" si="35"/>
        <v>Temp SensorDuct Temp/Humidity</v>
      </c>
      <c r="B94" s="21" t="str">
        <f>IF(E94="","",VLOOKUP(A94,'Parts List'!A:E,5,FALSE))</f>
        <v>H7735B2018</v>
      </c>
      <c r="C94" s="21"/>
      <c r="D94" s="38">
        <f t="shared" si="37"/>
        <v>0</v>
      </c>
      <c r="E94" s="21" t="s">
        <v>155</v>
      </c>
      <c r="F94" s="105" t="s">
        <v>215</v>
      </c>
      <c r="G94" s="21"/>
      <c r="H94" s="23">
        <f>IF(E94="","",VLOOKUP(A94,'Parts List'!A:F,6,FALSE))</f>
        <v>266.23464999999999</v>
      </c>
      <c r="I94" s="327">
        <v>0</v>
      </c>
      <c r="J94" s="38"/>
      <c r="K94" s="38"/>
      <c r="L94" s="22"/>
      <c r="M94" s="23">
        <f t="shared" si="36"/>
        <v>0</v>
      </c>
      <c r="P94" s="29"/>
      <c r="R94" s="27"/>
      <c r="S94" s="27"/>
      <c r="T94" s="25"/>
      <c r="V94" s="29"/>
      <c r="X94" s="25"/>
      <c r="Z94" s="29"/>
      <c r="AB94" s="25"/>
      <c r="AD94" s="29"/>
      <c r="AF94" s="25"/>
    </row>
    <row r="95" spans="1:32" hidden="1" outlineLevel="1">
      <c r="A95" s="20" t="str">
        <f t="shared" si="35"/>
        <v>Humidity</v>
      </c>
      <c r="B95" s="21" t="str">
        <f>IF(E95="","",VLOOKUP(A95,'Parts List'!A:E,5,FALSE))</f>
        <v>Select Option</v>
      </c>
      <c r="C95" s="21"/>
      <c r="D95" s="38">
        <f t="shared" si="37"/>
        <v>0</v>
      </c>
      <c r="E95" s="21" t="s">
        <v>453</v>
      </c>
      <c r="F95" s="105"/>
      <c r="G95" s="21"/>
      <c r="H95" s="23">
        <f>IF(E95="","",VLOOKUP(A95,'Parts List'!A:F,6,FALSE))</f>
        <v>0</v>
      </c>
      <c r="I95" s="327">
        <v>0</v>
      </c>
      <c r="J95" s="38"/>
      <c r="K95" s="38"/>
      <c r="L95" s="22"/>
      <c r="M95" s="23">
        <f t="shared" si="36"/>
        <v>0</v>
      </c>
      <c r="P95" s="29"/>
      <c r="R95" s="27"/>
      <c r="S95" s="27"/>
      <c r="T95" s="25"/>
      <c r="V95" s="29"/>
      <c r="X95" s="25"/>
      <c r="Z95" s="29"/>
      <c r="AB95" s="25"/>
      <c r="AD95" s="29"/>
      <c r="AF95" s="25"/>
    </row>
    <row r="96" spans="1:32" hidden="1" outlineLevel="1">
      <c r="A96" s="20" t="str">
        <f t="shared" si="35"/>
        <v>Humidity</v>
      </c>
      <c r="B96" s="21" t="str">
        <f>IF(E96="","",VLOOKUP(A96,'Parts List'!A:E,5,FALSE))</f>
        <v>Select Option</v>
      </c>
      <c r="C96" s="21"/>
      <c r="D96" s="38">
        <f t="shared" si="37"/>
        <v>0</v>
      </c>
      <c r="E96" s="21" t="s">
        <v>453</v>
      </c>
      <c r="F96" s="105"/>
      <c r="G96" s="21"/>
      <c r="H96" s="23">
        <f>IF(E96="","",VLOOKUP(A96,'Parts List'!A:F,6,FALSE))</f>
        <v>0</v>
      </c>
      <c r="I96" s="327">
        <v>0</v>
      </c>
      <c r="J96" s="38"/>
      <c r="K96" s="38"/>
      <c r="L96" s="22"/>
      <c r="M96" s="23">
        <f t="shared" si="36"/>
        <v>0</v>
      </c>
      <c r="P96" s="29"/>
      <c r="R96" s="27"/>
      <c r="S96" s="27"/>
      <c r="T96" s="25"/>
      <c r="V96" s="29"/>
      <c r="X96" s="25"/>
      <c r="Z96" s="29"/>
      <c r="AB96" s="25"/>
      <c r="AD96" s="29"/>
      <c r="AF96" s="25"/>
    </row>
    <row r="97" spans="1:32" hidden="1" outlineLevel="1">
      <c r="A97" s="20" t="str">
        <f t="shared" si="35"/>
        <v>Carbon Dioxide SensorSpace CO2 wo LCD</v>
      </c>
      <c r="B97" s="21" t="str">
        <f>IF(E97="","",VLOOKUP(A97,'Parts List'!A:E,5,FALSE))</f>
        <v>C7263A1008</v>
      </c>
      <c r="C97" s="21"/>
      <c r="D97" s="38">
        <f t="shared" si="37"/>
        <v>0</v>
      </c>
      <c r="E97" s="21" t="s">
        <v>375</v>
      </c>
      <c r="F97" s="105" t="s">
        <v>422</v>
      </c>
      <c r="G97" s="21"/>
      <c r="H97" s="23">
        <f>IF(E97="","",VLOOKUP(A97,'Parts List'!A:F,6,FALSE))</f>
        <v>355.7389</v>
      </c>
      <c r="I97" s="45">
        <v>0</v>
      </c>
      <c r="J97" s="38"/>
      <c r="K97" s="38"/>
      <c r="L97" s="22"/>
      <c r="M97" s="23">
        <f t="shared" si="36"/>
        <v>0</v>
      </c>
      <c r="P97" s="29"/>
      <c r="R97" s="27"/>
      <c r="S97" s="27"/>
      <c r="T97" s="25"/>
      <c r="V97" s="29"/>
      <c r="X97" s="25"/>
      <c r="Z97" s="29"/>
      <c r="AB97" s="25"/>
      <c r="AD97" s="29"/>
      <c r="AF97" s="25"/>
    </row>
    <row r="98" spans="1:32" hidden="1" outlineLevel="1">
      <c r="A98" s="20" t="str">
        <f t="shared" si="35"/>
        <v>Carbon Dioxide SensorDuct CO2 wo LCD</v>
      </c>
      <c r="B98" s="21" t="str">
        <f>IF(E98="","",VLOOKUP(A98,'Parts List'!A:E,5,FALSE))</f>
        <v>C7632B1002</v>
      </c>
      <c r="C98" s="21"/>
      <c r="D98" s="38">
        <f t="shared" si="37"/>
        <v>0</v>
      </c>
      <c r="E98" s="21" t="s">
        <v>375</v>
      </c>
      <c r="F98" s="105" t="s">
        <v>423</v>
      </c>
      <c r="G98" s="21"/>
      <c r="H98" s="23">
        <f>IF(E98="","",VLOOKUP(A98,'Parts List'!A:F,6,FALSE))</f>
        <v>331.2441</v>
      </c>
      <c r="I98" s="45">
        <v>0</v>
      </c>
      <c r="J98" s="38"/>
      <c r="K98" s="38"/>
      <c r="L98" s="22"/>
      <c r="M98" s="23">
        <f t="shared" si="36"/>
        <v>0</v>
      </c>
      <c r="P98" s="29"/>
      <c r="R98" s="27"/>
      <c r="S98" s="27"/>
      <c r="T98" s="25"/>
      <c r="V98" s="29"/>
      <c r="X98" s="25"/>
      <c r="Z98" s="29"/>
      <c r="AB98" s="25"/>
      <c r="AD98" s="29"/>
      <c r="AF98" s="25"/>
    </row>
    <row r="99" spans="1:32" hidden="1" outlineLevel="1">
      <c r="A99" s="20" t="str">
        <f t="shared" si="35"/>
        <v>Emergency Stop SwitchFlush Mtd</v>
      </c>
      <c r="B99" s="21" t="str">
        <f>IF(E99="","",VLOOKUP(A99,'Parts List'!A:E,5,FALSE))</f>
        <v>AOW401R + SSG1-67</v>
      </c>
      <c r="C99" s="21"/>
      <c r="D99" s="38">
        <f t="shared" si="37"/>
        <v>0</v>
      </c>
      <c r="E99" s="21" t="s">
        <v>71</v>
      </c>
      <c r="F99" s="105" t="s">
        <v>163</v>
      </c>
      <c r="G99" s="21"/>
      <c r="H99" s="23">
        <f>IF(E99="","",VLOOKUP(A99,'Parts List'!A:F,6,FALSE))</f>
        <v>75.690000000000012</v>
      </c>
      <c r="I99" s="45">
        <v>0</v>
      </c>
      <c r="J99" s="38"/>
      <c r="K99" s="38"/>
      <c r="L99" s="22"/>
      <c r="M99" s="23">
        <f t="shared" si="36"/>
        <v>0</v>
      </c>
      <c r="P99" s="29"/>
      <c r="R99" s="27"/>
      <c r="S99" s="27"/>
      <c r="T99" s="25"/>
      <c r="V99" s="29"/>
      <c r="X99" s="25"/>
      <c r="Z99" s="29"/>
      <c r="AB99" s="25"/>
      <c r="AD99" s="29"/>
      <c r="AF99" s="25"/>
    </row>
    <row r="100" spans="1:32" hidden="1" outlineLevel="1">
      <c r="A100" s="20" t="str">
        <f t="shared" si="35"/>
        <v>Air Flow Monitor</v>
      </c>
      <c r="B100" s="21" t="str">
        <f>IF(E100="","",VLOOKUP(A100,'Parts List'!A:E,5,FALSE))</f>
        <v>Select Option</v>
      </c>
      <c r="C100" s="21"/>
      <c r="D100" s="38">
        <f t="shared" si="37"/>
        <v>0</v>
      </c>
      <c r="E100" s="21" t="s">
        <v>104</v>
      </c>
      <c r="F100" s="105"/>
      <c r="G100" s="21"/>
      <c r="H100" s="23">
        <f>IF(E100="","",VLOOKUP(A100,'Parts List'!A:F,6,FALSE))</f>
        <v>0</v>
      </c>
      <c r="I100" s="327">
        <v>0</v>
      </c>
      <c r="J100" s="38"/>
      <c r="K100" s="38"/>
      <c r="L100" s="22"/>
      <c r="M100" s="23">
        <f t="shared" si="36"/>
        <v>0</v>
      </c>
      <c r="P100" s="29"/>
      <c r="R100" s="27"/>
      <c r="S100" s="27"/>
      <c r="T100" s="25"/>
      <c r="V100" s="29"/>
      <c r="X100" s="25"/>
      <c r="Z100" s="29"/>
      <c r="AB100" s="25"/>
      <c r="AD100" s="29"/>
      <c r="AF100" s="25"/>
    </row>
    <row r="101" spans="1:32" hidden="1" outlineLevel="1">
      <c r="A101" s="20" t="str">
        <f t="shared" si="3"/>
        <v>See Valve Quote</v>
      </c>
      <c r="B101" s="21" t="str">
        <f>IF(E101="","",VLOOKUP(A101,'Parts List'!A:E,5,FALSE))</f>
        <v>N/A</v>
      </c>
      <c r="C101" s="21"/>
      <c r="D101" s="38">
        <f t="shared" si="37"/>
        <v>0</v>
      </c>
      <c r="E101" s="21" t="s">
        <v>67</v>
      </c>
      <c r="F101" s="21"/>
      <c r="G101" s="21"/>
      <c r="H101" s="23">
        <f>IF(E101="","",VLOOKUP(A101,'Parts List'!A:F,6,FALSE))</f>
        <v>0</v>
      </c>
      <c r="I101" s="327">
        <v>0</v>
      </c>
      <c r="J101" s="38"/>
      <c r="K101" s="38"/>
      <c r="L101" s="22"/>
      <c r="M101" s="23">
        <f t="shared" si="4"/>
        <v>0</v>
      </c>
      <c r="P101" s="29"/>
      <c r="R101" s="27"/>
      <c r="S101" s="27"/>
      <c r="T101" s="25"/>
      <c r="V101" s="29"/>
      <c r="X101" s="25"/>
      <c r="Z101" s="29"/>
      <c r="AB101" s="25"/>
      <c r="AD101" s="29"/>
      <c r="AF101" s="25"/>
    </row>
    <row r="102" spans="1:32" hidden="1" outlineLevel="1">
      <c r="A102" s="20" t="str">
        <f t="shared" ref="A102:A103" si="38">E102&amp;F102</f>
        <v/>
      </c>
      <c r="B102" s="21" t="str">
        <f>IF(E102="","",VLOOKUP(A102,'Parts List'!A:E,5,FALSE))</f>
        <v/>
      </c>
      <c r="C102" s="21"/>
      <c r="D102" s="38">
        <f t="shared" ref="D102:D103" si="39">$D$77*I102</f>
        <v>0</v>
      </c>
      <c r="E102" s="21"/>
      <c r="F102" s="21"/>
      <c r="G102" s="21"/>
      <c r="H102" s="23" t="str">
        <f>IF(E102="","",VLOOKUP(A102,'Parts List'!A:F,6,FALSE))</f>
        <v/>
      </c>
      <c r="I102" s="327">
        <v>1</v>
      </c>
      <c r="J102" s="38"/>
      <c r="K102" s="38"/>
      <c r="L102" s="21"/>
      <c r="M102" s="23" t="str">
        <f t="shared" si="4"/>
        <v/>
      </c>
      <c r="N102" s="20" t="s">
        <v>1955</v>
      </c>
      <c r="P102" s="29"/>
      <c r="T102" s="25"/>
      <c r="V102" s="29"/>
      <c r="X102" s="25"/>
      <c r="Z102" s="29"/>
      <c r="AB102" s="25"/>
      <c r="AD102" s="29"/>
      <c r="AF102" s="25"/>
    </row>
    <row r="103" spans="1:32" hidden="1" outlineLevel="1">
      <c r="A103" s="20" t="str">
        <f t="shared" si="38"/>
        <v/>
      </c>
      <c r="B103" s="21" t="str">
        <f>IF(E103="","",VLOOKUP(A103,'Parts List'!A:E,5,FALSE))</f>
        <v/>
      </c>
      <c r="C103" s="21"/>
      <c r="D103" s="38">
        <f t="shared" si="39"/>
        <v>0</v>
      </c>
      <c r="E103" s="21"/>
      <c r="F103" s="21"/>
      <c r="G103" s="21"/>
      <c r="H103" s="23" t="str">
        <f>IF(E103="","",VLOOKUP(A103,'Parts List'!A:F,6,FALSE))</f>
        <v/>
      </c>
      <c r="I103" s="327">
        <v>0</v>
      </c>
      <c r="J103" s="38"/>
      <c r="K103" s="38"/>
      <c r="L103" s="21"/>
      <c r="M103" s="23" t="str">
        <f t="shared" si="4"/>
        <v/>
      </c>
      <c r="P103" s="29"/>
      <c r="T103" s="25"/>
      <c r="V103" s="29"/>
      <c r="X103" s="25"/>
      <c r="Z103" s="29"/>
      <c r="AB103" s="25"/>
      <c r="AD103" s="29"/>
      <c r="AF103" s="25"/>
    </row>
    <row r="104" spans="1:32" hidden="1" outlineLevel="1">
      <c r="A104" s="20" t="str">
        <f t="shared" si="3"/>
        <v/>
      </c>
      <c r="B104" s="21" t="str">
        <f>IF(E104="","",VLOOKUP(A104,'Parts List'!A:E,5,FALSE))</f>
        <v/>
      </c>
      <c r="C104" s="21"/>
      <c r="D104" s="38">
        <f t="shared" si="37"/>
        <v>0</v>
      </c>
      <c r="E104" s="21"/>
      <c r="F104" s="21"/>
      <c r="G104" s="21"/>
      <c r="H104" s="23" t="str">
        <f>IF(E104="","",VLOOKUP(A104,'Parts List'!A:F,6,FALSE))</f>
        <v/>
      </c>
      <c r="I104" s="327">
        <v>0</v>
      </c>
      <c r="J104" s="38"/>
      <c r="K104" s="38"/>
      <c r="L104" s="21"/>
      <c r="M104" s="23" t="str">
        <f t="shared" si="4"/>
        <v/>
      </c>
      <c r="P104" s="29"/>
      <c r="T104" s="25"/>
      <c r="V104" s="29"/>
      <c r="X104" s="25"/>
      <c r="Z104" s="29"/>
      <c r="AB104" s="25"/>
      <c r="AD104" s="29"/>
      <c r="AF104" s="25"/>
    </row>
    <row r="105" spans="1:32" collapsed="1">
      <c r="A105" s="20" t="str">
        <f t="shared" si="3"/>
        <v/>
      </c>
      <c r="B105" s="21" t="str">
        <f>IF(E105="","",VLOOKUP(A105,'Parts List'!A:E,5,FALSE))</f>
        <v/>
      </c>
      <c r="C105" s="21"/>
      <c r="D105" s="21"/>
      <c r="E105" s="21"/>
      <c r="F105" s="21"/>
      <c r="G105" s="21"/>
      <c r="H105" s="23" t="str">
        <f>IF(E105="","",VLOOKUP(A105,'Parts List'!A:F,6,FALSE))</f>
        <v/>
      </c>
      <c r="I105" s="21"/>
      <c r="J105" s="21"/>
      <c r="K105" s="21"/>
      <c r="L105" s="21"/>
      <c r="M105" s="23" t="str">
        <f t="shared" si="4"/>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hidden="1" outlineLevel="1">
      <c r="A107" s="20" t="str">
        <f t="shared" ref="A107" si="40">E107&amp;F107</f>
        <v>Controller</v>
      </c>
      <c r="B107" s="21" t="str">
        <f>IF(E107="","",VLOOKUP(A107,'Parts List'!A:E,5,FALSE))</f>
        <v>Select Option</v>
      </c>
      <c r="C107" s="21"/>
      <c r="D107" s="38">
        <f t="shared" ref="D107:D120" si="41">$D$106*I107</f>
        <v>0</v>
      </c>
      <c r="E107" s="21" t="s">
        <v>224</v>
      </c>
      <c r="F107" s="105"/>
      <c r="G107" s="21"/>
      <c r="H107" s="23">
        <f>IF(E107="","",VLOOKUP(A107,'Parts List'!A:F,6,FALSE))</f>
        <v>0</v>
      </c>
      <c r="I107" s="327">
        <v>0</v>
      </c>
      <c r="J107" s="38">
        <f>D107</f>
        <v>0</v>
      </c>
      <c r="K107" s="38">
        <f>D107*70</f>
        <v>0</v>
      </c>
      <c r="L107" s="22"/>
      <c r="M107" s="23">
        <f t="shared" ref="M107" si="42">IF(H107="","",D107*H107)</f>
        <v>0</v>
      </c>
      <c r="P107" s="29"/>
      <c r="R107" s="27"/>
      <c r="S107" s="44"/>
      <c r="T107" s="25"/>
      <c r="V107" s="29"/>
      <c r="X107" s="25"/>
      <c r="Z107" s="29"/>
      <c r="AB107" s="25"/>
      <c r="AD107" s="29"/>
      <c r="AF107" s="25"/>
    </row>
    <row r="108" spans="1:32" hidden="1" outlineLevel="1">
      <c r="A108" s="20" t="str">
        <f t="shared" ref="A108:A157" si="43">E108&amp;F108</f>
        <v>Panel - Enclosure w Subpanel</v>
      </c>
      <c r="B108" s="21" t="str">
        <f>IF(E108="","",VLOOKUP(A108,'Parts List'!A:E,5,FALSE))</f>
        <v>Select Option</v>
      </c>
      <c r="C108" s="21"/>
      <c r="D108" s="38">
        <f t="shared" si="41"/>
        <v>0</v>
      </c>
      <c r="E108" s="21" t="s">
        <v>156</v>
      </c>
      <c r="F108" s="105"/>
      <c r="G108" s="21"/>
      <c r="H108" s="23">
        <f>IF(E108="","",VLOOKUP(A108,'Parts List'!A:F,6,FALSE))</f>
        <v>0</v>
      </c>
      <c r="I108" s="327">
        <v>0</v>
      </c>
      <c r="J108" s="38"/>
      <c r="K108" s="38"/>
      <c r="L108" s="22"/>
      <c r="M108" s="23">
        <f t="shared" ref="M108:M121" si="44">IF(H108="","",D108*H108)</f>
        <v>0</v>
      </c>
      <c r="P108" s="29"/>
      <c r="R108" s="27"/>
      <c r="S108" s="44"/>
      <c r="T108" s="25"/>
      <c r="V108" s="29"/>
      <c r="X108" s="25"/>
      <c r="Z108" s="29"/>
      <c r="AB108" s="25"/>
      <c r="AD108" s="29"/>
      <c r="AF108" s="25"/>
    </row>
    <row r="109" spans="1:32" hidden="1" outlineLevel="1">
      <c r="A109" s="20" t="str">
        <f t="shared" si="43"/>
        <v>Relay</v>
      </c>
      <c r="B109" s="21" t="str">
        <f>IF(E109="","",VLOOKUP(A109,'Parts List'!A:E,5,FALSE))</f>
        <v>Select Option</v>
      </c>
      <c r="C109" s="21"/>
      <c r="D109" s="38">
        <f t="shared" si="41"/>
        <v>0</v>
      </c>
      <c r="E109" s="21" t="s">
        <v>48</v>
      </c>
      <c r="F109" s="105"/>
      <c r="G109" s="21"/>
      <c r="H109" s="23">
        <f>IF(E109="","",VLOOKUP(A109,'Parts List'!A:F,6,FALSE))</f>
        <v>0</v>
      </c>
      <c r="I109" s="327">
        <v>0</v>
      </c>
      <c r="J109" s="38"/>
      <c r="K109" s="38"/>
      <c r="L109" s="22"/>
      <c r="M109" s="23">
        <f t="shared" si="44"/>
        <v>0</v>
      </c>
      <c r="P109" s="29"/>
      <c r="R109" s="27"/>
      <c r="S109" s="27"/>
      <c r="T109" s="25"/>
      <c r="V109" s="29"/>
      <c r="X109" s="25"/>
      <c r="Z109" s="29"/>
      <c r="AB109" s="25"/>
      <c r="AD109" s="29"/>
      <c r="AF109" s="25"/>
    </row>
    <row r="110" spans="1:32" hidden="1" outlineLevel="1">
      <c r="A110" s="20" t="str">
        <f t="shared" si="43"/>
        <v>Transformer</v>
      </c>
      <c r="B110" s="21" t="str">
        <f>IF(E110="","",VLOOKUP(A110,'Parts List'!A:E,5,FALSE))</f>
        <v>Select Option</v>
      </c>
      <c r="C110" s="21"/>
      <c r="D110" s="38">
        <f t="shared" si="41"/>
        <v>0</v>
      </c>
      <c r="E110" s="32" t="s">
        <v>21</v>
      </c>
      <c r="F110" s="105"/>
      <c r="G110" s="21"/>
      <c r="H110" s="23">
        <f>IF(E110="","",VLOOKUP(A110,'Parts List'!A:F,6,FALSE))</f>
        <v>0</v>
      </c>
      <c r="I110" s="327">
        <v>0</v>
      </c>
      <c r="J110" s="38"/>
      <c r="K110" s="38"/>
      <c r="L110" s="22"/>
      <c r="M110" s="23">
        <f t="shared" si="44"/>
        <v>0</v>
      </c>
      <c r="P110" s="29"/>
      <c r="R110" s="27"/>
      <c r="S110" s="27"/>
      <c r="T110" s="25"/>
      <c r="V110" s="29"/>
      <c r="X110" s="25"/>
      <c r="Z110" s="29"/>
      <c r="AB110" s="25"/>
      <c r="AD110" s="29"/>
      <c r="AF110" s="25"/>
    </row>
    <row r="111" spans="1:32" hidden="1" outlineLevel="1">
      <c r="A111" s="20" t="str">
        <f t="shared" si="43"/>
        <v>Static Pressure Tips</v>
      </c>
      <c r="B111" s="21" t="str">
        <f>IF(E111="","",VLOOKUP(A111,'Parts List'!A:E,5,FALSE))</f>
        <v>N/A</v>
      </c>
      <c r="C111" s="21"/>
      <c r="D111" s="38">
        <f t="shared" si="41"/>
        <v>0</v>
      </c>
      <c r="E111" s="21" t="s">
        <v>259</v>
      </c>
      <c r="F111" s="105"/>
      <c r="G111" s="21"/>
      <c r="H111" s="23">
        <f>IF(E111="","",VLOOKUP(A111,'Parts List'!A:F,6,FALSE))</f>
        <v>0</v>
      </c>
      <c r="I111" s="327">
        <v>0</v>
      </c>
      <c r="J111" s="38"/>
      <c r="K111" s="38"/>
      <c r="L111" s="22"/>
      <c r="M111" s="23">
        <f t="shared" si="44"/>
        <v>0</v>
      </c>
      <c r="P111" s="29"/>
      <c r="R111" s="27"/>
      <c r="S111" s="27"/>
      <c r="T111" s="25"/>
      <c r="V111" s="29"/>
      <c r="X111" s="25"/>
      <c r="Z111" s="29"/>
      <c r="AB111" s="25"/>
      <c r="AD111" s="29"/>
      <c r="AF111" s="25"/>
    </row>
    <row r="112" spans="1:32" hidden="1" outlineLevel="1">
      <c r="A112" s="20" t="str">
        <f t="shared" si="43"/>
        <v>Current Sw</v>
      </c>
      <c r="B112" s="21" t="str">
        <f>IF(E112="","",VLOOKUP(A112,'Parts List'!A:E,5,FALSE))</f>
        <v>Select Option</v>
      </c>
      <c r="C112" s="21"/>
      <c r="D112" s="38">
        <f t="shared" si="41"/>
        <v>0</v>
      </c>
      <c r="E112" s="21" t="s">
        <v>158</v>
      </c>
      <c r="F112" s="105"/>
      <c r="G112" s="21"/>
      <c r="H112" s="23">
        <f>IF(E112="","",VLOOKUP(A112,'Parts List'!A:F,6,FALSE))</f>
        <v>0</v>
      </c>
      <c r="I112" s="327">
        <v>0</v>
      </c>
      <c r="J112" s="38"/>
      <c r="K112" s="38"/>
      <c r="L112" s="22"/>
      <c r="M112" s="23">
        <f t="shared" si="44"/>
        <v>0</v>
      </c>
      <c r="P112" s="29"/>
      <c r="R112" s="27"/>
      <c r="S112" s="27"/>
      <c r="T112" s="25"/>
      <c r="V112" s="29"/>
      <c r="X112" s="25"/>
      <c r="Z112" s="29"/>
      <c r="AB112" s="25"/>
      <c r="AD112" s="29"/>
      <c r="AF112" s="25"/>
    </row>
    <row r="113" spans="1:32" hidden="1" outlineLevel="1">
      <c r="A113" s="20" t="str">
        <f t="shared" si="43"/>
        <v>Filter Status</v>
      </c>
      <c r="B113" s="21" t="str">
        <f>IF(E113="","",VLOOKUP(A113,'Parts List'!A:E,5,FALSE))</f>
        <v>Select Option</v>
      </c>
      <c r="C113" s="21"/>
      <c r="D113" s="38">
        <f t="shared" si="41"/>
        <v>0</v>
      </c>
      <c r="E113" s="21" t="s">
        <v>393</v>
      </c>
      <c r="F113" s="105"/>
      <c r="G113" s="21"/>
      <c r="H113" s="23">
        <f>IF(E113="","",VLOOKUP(A113,'Parts List'!A:F,6,FALSE))</f>
        <v>0</v>
      </c>
      <c r="I113" s="327">
        <v>0</v>
      </c>
      <c r="J113" s="38"/>
      <c r="K113" s="38"/>
      <c r="L113" s="22"/>
      <c r="M113" s="23">
        <f t="shared" si="44"/>
        <v>0</v>
      </c>
      <c r="P113" s="29"/>
      <c r="R113" s="27"/>
      <c r="S113" s="27"/>
      <c r="T113" s="25"/>
      <c r="V113" s="29"/>
      <c r="X113" s="25"/>
      <c r="Z113" s="29"/>
      <c r="AB113" s="25"/>
      <c r="AD113" s="29"/>
      <c r="AF113" s="25"/>
    </row>
    <row r="114" spans="1:32" hidden="1" outlineLevel="1">
      <c r="A114" s="20" t="str">
        <f t="shared" si="43"/>
        <v>Communicating Room Thermostat</v>
      </c>
      <c r="B114" s="21" t="str">
        <f>IF(E114="","",VLOOKUP(A114,'Parts List'!A:E,5,FALSE))</f>
        <v>Select Option</v>
      </c>
      <c r="C114" s="21"/>
      <c r="D114" s="38">
        <f t="shared" si="41"/>
        <v>0</v>
      </c>
      <c r="E114" s="21" t="s">
        <v>524</v>
      </c>
      <c r="F114" s="105"/>
      <c r="G114" s="21"/>
      <c r="H114" s="23">
        <f>IF(E114="","",VLOOKUP(A114,'Parts List'!A:F,6,FALSE))</f>
        <v>0</v>
      </c>
      <c r="I114" s="327">
        <v>0</v>
      </c>
      <c r="J114" s="38">
        <f>D114</f>
        <v>0</v>
      </c>
      <c r="K114" s="38">
        <f>D114*50</f>
        <v>0</v>
      </c>
      <c r="L114" s="22"/>
      <c r="M114" s="23">
        <f t="shared" si="44"/>
        <v>0</v>
      </c>
      <c r="P114" s="29"/>
      <c r="R114" s="27"/>
      <c r="S114" s="44"/>
      <c r="T114" s="25"/>
      <c r="V114" s="29"/>
      <c r="X114" s="25"/>
      <c r="Z114" s="29"/>
      <c r="AB114" s="25"/>
      <c r="AD114" s="29"/>
      <c r="AF114" s="25"/>
    </row>
    <row r="115" spans="1:32" hidden="1" outlineLevel="1">
      <c r="A115" s="20" t="str">
        <f t="shared" si="43"/>
        <v>Temp Sensor</v>
      </c>
      <c r="B115" s="21" t="str">
        <f>IF(E115="","",VLOOKUP(A115,'Parts List'!A:E,5,FALSE))</f>
        <v>Select Option</v>
      </c>
      <c r="C115" s="21"/>
      <c r="D115" s="38">
        <f t="shared" si="41"/>
        <v>0</v>
      </c>
      <c r="E115" s="21" t="s">
        <v>155</v>
      </c>
      <c r="F115" s="105"/>
      <c r="G115" s="21"/>
      <c r="H115" s="23">
        <f>IF(E115="","",VLOOKUP(A115,'Parts List'!A:F,6,FALSE))</f>
        <v>0</v>
      </c>
      <c r="I115" s="327">
        <v>0</v>
      </c>
      <c r="J115" s="38"/>
      <c r="K115" s="38"/>
      <c r="L115" s="22"/>
      <c r="M115" s="23">
        <f t="shared" si="44"/>
        <v>0</v>
      </c>
      <c r="P115" s="29"/>
      <c r="R115" s="27"/>
      <c r="S115" s="27"/>
      <c r="T115" s="25"/>
      <c r="V115" s="29"/>
      <c r="X115" s="25"/>
      <c r="Z115" s="29"/>
      <c r="AB115" s="25"/>
      <c r="AD115" s="29"/>
      <c r="AF115" s="25"/>
    </row>
    <row r="116" spans="1:32" hidden="1" outlineLevel="1">
      <c r="A116" s="20" t="str">
        <f t="shared" si="43"/>
        <v>Temp Sensor</v>
      </c>
      <c r="B116" s="21" t="str">
        <f>IF(E116="","",VLOOKUP(A116,'Parts List'!A:E,5,FALSE))</f>
        <v>Select Option</v>
      </c>
      <c r="C116" s="21"/>
      <c r="D116" s="38">
        <f t="shared" si="41"/>
        <v>0</v>
      </c>
      <c r="E116" s="21" t="s">
        <v>155</v>
      </c>
      <c r="F116" s="105"/>
      <c r="G116" s="21"/>
      <c r="H116" s="23">
        <f>IF(E116="","",VLOOKUP(A116,'Parts List'!A:F,6,FALSE))</f>
        <v>0</v>
      </c>
      <c r="I116" s="327">
        <v>0</v>
      </c>
      <c r="J116" s="38"/>
      <c r="K116" s="38"/>
      <c r="L116" s="22"/>
      <c r="M116" s="23">
        <f t="shared" si="44"/>
        <v>0</v>
      </c>
      <c r="P116" s="29"/>
      <c r="R116" s="27"/>
      <c r="S116" s="27"/>
      <c r="T116" s="25"/>
      <c r="V116" s="29"/>
      <c r="X116" s="25"/>
      <c r="Z116" s="29"/>
      <c r="AB116" s="25"/>
      <c r="AD116" s="29"/>
      <c r="AF116" s="25"/>
    </row>
    <row r="117" spans="1:32" hidden="1" outlineLevel="1">
      <c r="A117" s="20" t="str">
        <f t="shared" si="43"/>
        <v>Water Detection</v>
      </c>
      <c r="B117" s="21" t="str">
        <f>IF(E117="","",VLOOKUP(A117,'Parts List'!A:E,5,FALSE))</f>
        <v>Select Option</v>
      </c>
      <c r="C117" s="21"/>
      <c r="D117" s="38">
        <f t="shared" si="41"/>
        <v>0</v>
      </c>
      <c r="E117" s="21" t="s">
        <v>512</v>
      </c>
      <c r="F117" s="105"/>
      <c r="G117" s="21"/>
      <c r="H117" s="23">
        <f>IF(E117="","",VLOOKUP(A117,'Parts List'!A:F,6,FALSE))</f>
        <v>0</v>
      </c>
      <c r="I117" s="327">
        <v>0</v>
      </c>
      <c r="J117" s="38"/>
      <c r="K117" s="38"/>
      <c r="L117" s="22"/>
      <c r="M117" s="23">
        <f t="shared" si="44"/>
        <v>0</v>
      </c>
      <c r="P117" s="29"/>
      <c r="R117" s="27"/>
      <c r="S117" s="27"/>
      <c r="T117" s="25"/>
      <c r="V117" s="29"/>
      <c r="X117" s="25"/>
      <c r="Z117" s="29"/>
      <c r="AB117" s="25"/>
      <c r="AD117" s="29"/>
      <c r="AF117" s="25"/>
    </row>
    <row r="118" spans="1:32" hidden="1" outlineLevel="1">
      <c r="A118" s="20" t="str">
        <f t="shared" si="43"/>
        <v>See Valve Quote</v>
      </c>
      <c r="B118" s="21" t="str">
        <f>IF(E118="","",VLOOKUP(A118,'Parts List'!A:E,5,FALSE))</f>
        <v>N/A</v>
      </c>
      <c r="C118" s="21"/>
      <c r="D118" s="38">
        <f t="shared" si="41"/>
        <v>0</v>
      </c>
      <c r="E118" s="21" t="s">
        <v>67</v>
      </c>
      <c r="F118" s="21"/>
      <c r="G118" s="21"/>
      <c r="H118" s="23">
        <f>IF(E118="","",VLOOKUP(A118,'Parts List'!A:F,6,FALSE))</f>
        <v>0</v>
      </c>
      <c r="I118" s="45">
        <v>0</v>
      </c>
      <c r="J118" s="38"/>
      <c r="K118" s="38"/>
      <c r="L118" s="22"/>
      <c r="M118" s="23">
        <f t="shared" si="44"/>
        <v>0</v>
      </c>
      <c r="P118" s="29"/>
      <c r="R118" s="27"/>
      <c r="S118" s="27"/>
      <c r="T118" s="25"/>
      <c r="V118" s="29"/>
      <c r="X118" s="25"/>
      <c r="Z118" s="29"/>
      <c r="AB118" s="25"/>
      <c r="AD118" s="29"/>
      <c r="AF118" s="25"/>
    </row>
    <row r="119" spans="1:32" hidden="1" outlineLevel="1">
      <c r="A119" s="20" t="str">
        <f t="shared" si="43"/>
        <v/>
      </c>
      <c r="B119" s="21" t="str">
        <f>IF(E119="","",VLOOKUP(A119,'Parts List'!A:E,5,FALSE))</f>
        <v/>
      </c>
      <c r="C119" s="21"/>
      <c r="D119" s="38">
        <f t="shared" si="41"/>
        <v>0</v>
      </c>
      <c r="E119" s="21"/>
      <c r="F119" s="21"/>
      <c r="G119" s="21"/>
      <c r="H119" s="23" t="str">
        <f>IF(E119="","",VLOOKUP(A119,'Parts List'!A:F,6,FALSE))</f>
        <v/>
      </c>
      <c r="I119" s="45">
        <v>0</v>
      </c>
      <c r="J119" s="38"/>
      <c r="K119" s="38"/>
      <c r="L119" s="21"/>
      <c r="M119" s="23" t="str">
        <f t="shared" si="44"/>
        <v/>
      </c>
      <c r="P119" s="29"/>
      <c r="T119" s="25"/>
      <c r="V119" s="29"/>
      <c r="X119" s="25"/>
      <c r="Z119" s="29"/>
      <c r="AB119" s="25"/>
      <c r="AD119" s="29"/>
      <c r="AF119" s="25"/>
    </row>
    <row r="120" spans="1:32" hidden="1" outlineLevel="1">
      <c r="A120" s="20" t="str">
        <f t="shared" si="43"/>
        <v/>
      </c>
      <c r="B120" s="21" t="str">
        <f>IF(E120="","",VLOOKUP(A120,'Parts List'!A:E,5,FALSE))</f>
        <v/>
      </c>
      <c r="C120" s="21"/>
      <c r="D120" s="38">
        <f t="shared" si="41"/>
        <v>0</v>
      </c>
      <c r="E120" s="21"/>
      <c r="F120" s="21"/>
      <c r="G120" s="21"/>
      <c r="H120" s="23" t="str">
        <f>IF(E120="","",VLOOKUP(A120,'Parts List'!A:F,6,FALSE))</f>
        <v/>
      </c>
      <c r="I120" s="45">
        <v>0</v>
      </c>
      <c r="J120" s="38"/>
      <c r="K120" s="38"/>
      <c r="L120" s="21"/>
      <c r="M120" s="23" t="str">
        <f t="shared" si="44"/>
        <v/>
      </c>
      <c r="P120" s="29"/>
      <c r="T120" s="25"/>
      <c r="V120" s="29"/>
      <c r="X120" s="25"/>
      <c r="Z120" s="29"/>
      <c r="AB120" s="25"/>
      <c r="AD120" s="29"/>
      <c r="AF120" s="25"/>
    </row>
    <row r="121" spans="1:32" collapsed="1">
      <c r="A121" s="20" t="str">
        <f t="shared" si="43"/>
        <v/>
      </c>
      <c r="B121" s="21" t="str">
        <f>IF(E121="","",VLOOKUP(A121,'Parts List'!A:E,5,FALSE))</f>
        <v/>
      </c>
      <c r="C121" s="21"/>
      <c r="D121" s="21"/>
      <c r="E121" s="21"/>
      <c r="F121" s="21"/>
      <c r="G121" s="21"/>
      <c r="H121" s="23" t="str">
        <f>IF(E121="","",VLOOKUP(A121,'Parts List'!A:F,6,FALSE))</f>
        <v/>
      </c>
      <c r="I121" s="21"/>
      <c r="J121" s="21"/>
      <c r="K121" s="21"/>
      <c r="L121" s="21"/>
      <c r="M121" s="23" t="str">
        <f t="shared" si="44"/>
        <v/>
      </c>
      <c r="P121" s="29"/>
      <c r="T121" s="25"/>
      <c r="V121" s="29"/>
      <c r="X121" s="25"/>
      <c r="Z121" s="29"/>
      <c r="AB121" s="25"/>
      <c r="AD121" s="29"/>
      <c r="AF121" s="25"/>
    </row>
    <row r="122" spans="1:32">
      <c r="A122" s="20" t="str">
        <f t="shared" si="43"/>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hidden="1" outlineLevel="1">
      <c r="A123" s="20" t="str">
        <f t="shared" si="43"/>
        <v>Controller</v>
      </c>
      <c r="B123" s="21" t="str">
        <f>IF(E123="","",VLOOKUP(A123,'Parts List'!A:E,5,FALSE))</f>
        <v>Select Option</v>
      </c>
      <c r="C123" s="21"/>
      <c r="D123" s="38">
        <f t="shared" ref="D123:D136" si="45">$D$122*I123</f>
        <v>0</v>
      </c>
      <c r="E123" s="21" t="s">
        <v>224</v>
      </c>
      <c r="F123" s="105"/>
      <c r="G123" s="21"/>
      <c r="H123" s="23">
        <f>IF(E123="","",VLOOKUP(A123,'Parts List'!A:F,6,FALSE))</f>
        <v>0</v>
      </c>
      <c r="I123" s="327">
        <v>0</v>
      </c>
      <c r="J123" s="38">
        <f>D123</f>
        <v>0</v>
      </c>
      <c r="K123" s="38">
        <f>D123*70</f>
        <v>0</v>
      </c>
      <c r="L123" s="22"/>
      <c r="M123" s="23">
        <f t="shared" ref="M123" si="46">IF(H123="","",D123*H123)</f>
        <v>0</v>
      </c>
      <c r="P123" s="29"/>
      <c r="R123" s="27"/>
      <c r="S123" s="44"/>
      <c r="T123" s="25"/>
      <c r="V123" s="29"/>
      <c r="X123" s="25"/>
      <c r="Z123" s="29"/>
      <c r="AB123" s="25"/>
      <c r="AD123" s="29"/>
      <c r="AF123" s="25"/>
    </row>
    <row r="124" spans="1:32" hidden="1" outlineLevel="1">
      <c r="A124" s="20" t="str">
        <f t="shared" ref="A124:A134" si="47">E124&amp;F124</f>
        <v>Panel - Enclosure w Subpanel</v>
      </c>
      <c r="B124" s="21" t="str">
        <f>IF(E124="","",VLOOKUP(A124,'Parts List'!A:E,5,FALSE))</f>
        <v>Select Option</v>
      </c>
      <c r="C124" s="21"/>
      <c r="D124" s="38">
        <f t="shared" si="45"/>
        <v>0</v>
      </c>
      <c r="E124" s="21" t="s">
        <v>156</v>
      </c>
      <c r="F124" s="105"/>
      <c r="G124" s="21"/>
      <c r="H124" s="23">
        <f>IF(E124="","",VLOOKUP(A124,'Parts List'!A:F,6,FALSE))</f>
        <v>0</v>
      </c>
      <c r="I124" s="327">
        <v>0</v>
      </c>
      <c r="J124" s="38"/>
      <c r="K124" s="38"/>
      <c r="L124" s="22"/>
      <c r="M124" s="23">
        <f t="shared" ref="M124:M134" si="48">IF(H124="","",D124*H124)</f>
        <v>0</v>
      </c>
      <c r="P124" s="29"/>
      <c r="R124" s="27"/>
      <c r="S124" s="44"/>
      <c r="T124" s="25"/>
      <c r="V124" s="29"/>
      <c r="X124" s="25"/>
      <c r="Z124" s="29"/>
      <c r="AB124" s="25"/>
      <c r="AD124" s="29"/>
      <c r="AF124" s="25"/>
    </row>
    <row r="125" spans="1:32" hidden="1" outlineLevel="1">
      <c r="A125" s="20" t="str">
        <f t="shared" si="47"/>
        <v>Relay</v>
      </c>
      <c r="B125" s="21" t="str">
        <f>IF(E125="","",VLOOKUP(A125,'Parts List'!A:E,5,FALSE))</f>
        <v>Select Option</v>
      </c>
      <c r="C125" s="21"/>
      <c r="D125" s="38">
        <f t="shared" si="45"/>
        <v>0</v>
      </c>
      <c r="E125" s="21" t="s">
        <v>48</v>
      </c>
      <c r="F125" s="105"/>
      <c r="G125" s="21"/>
      <c r="H125" s="23">
        <f>IF(E125="","",VLOOKUP(A125,'Parts List'!A:F,6,FALSE))</f>
        <v>0</v>
      </c>
      <c r="I125" s="327">
        <v>0</v>
      </c>
      <c r="J125" s="38"/>
      <c r="K125" s="38"/>
      <c r="L125" s="22"/>
      <c r="M125" s="23">
        <f t="shared" si="48"/>
        <v>0</v>
      </c>
      <c r="P125" s="29"/>
      <c r="R125" s="27"/>
      <c r="S125" s="27"/>
      <c r="T125" s="25"/>
      <c r="V125" s="29"/>
      <c r="X125" s="25"/>
      <c r="Z125" s="29"/>
      <c r="AB125" s="25"/>
      <c r="AD125" s="29"/>
      <c r="AF125" s="25"/>
    </row>
    <row r="126" spans="1:32" hidden="1" outlineLevel="1">
      <c r="A126" s="20" t="str">
        <f t="shared" si="47"/>
        <v>Transformer</v>
      </c>
      <c r="B126" s="21" t="str">
        <f>IF(E126="","",VLOOKUP(A126,'Parts List'!A:E,5,FALSE))</f>
        <v>Select Option</v>
      </c>
      <c r="C126" s="21"/>
      <c r="D126" s="38">
        <f t="shared" si="45"/>
        <v>0</v>
      </c>
      <c r="E126" s="32" t="s">
        <v>21</v>
      </c>
      <c r="F126" s="105"/>
      <c r="G126" s="21"/>
      <c r="H126" s="23">
        <f>IF(E126="","",VLOOKUP(A126,'Parts List'!A:F,6,FALSE))</f>
        <v>0</v>
      </c>
      <c r="I126" s="327">
        <v>0</v>
      </c>
      <c r="J126" s="38"/>
      <c r="K126" s="38"/>
      <c r="L126" s="22"/>
      <c r="M126" s="23">
        <f t="shared" si="48"/>
        <v>0</v>
      </c>
      <c r="P126" s="29"/>
      <c r="R126" s="27"/>
      <c r="S126" s="27"/>
      <c r="T126" s="25"/>
      <c r="V126" s="29"/>
      <c r="X126" s="25"/>
      <c r="Z126" s="29"/>
      <c r="AB126" s="25"/>
      <c r="AD126" s="29"/>
      <c r="AF126" s="25"/>
    </row>
    <row r="127" spans="1:32" hidden="1" outlineLevel="1">
      <c r="A127" s="20" t="str">
        <f t="shared" si="47"/>
        <v>Static Pressure Tips</v>
      </c>
      <c r="B127" s="21" t="str">
        <f>IF(E127="","",VLOOKUP(A127,'Parts List'!A:E,5,FALSE))</f>
        <v>N/A</v>
      </c>
      <c r="C127" s="21"/>
      <c r="D127" s="38">
        <f t="shared" si="45"/>
        <v>0</v>
      </c>
      <c r="E127" s="21" t="s">
        <v>259</v>
      </c>
      <c r="F127" s="105"/>
      <c r="G127" s="21"/>
      <c r="H127" s="23">
        <f>IF(E127="","",VLOOKUP(A127,'Parts List'!A:F,6,FALSE))</f>
        <v>0</v>
      </c>
      <c r="I127" s="327">
        <v>0</v>
      </c>
      <c r="J127" s="38"/>
      <c r="K127" s="38"/>
      <c r="L127" s="22"/>
      <c r="M127" s="23">
        <f t="shared" si="48"/>
        <v>0</v>
      </c>
      <c r="P127" s="29"/>
      <c r="R127" s="27"/>
      <c r="S127" s="27"/>
      <c r="T127" s="25"/>
      <c r="V127" s="29"/>
      <c r="X127" s="25"/>
      <c r="Z127" s="29"/>
      <c r="AB127" s="25"/>
      <c r="AD127" s="29"/>
      <c r="AF127" s="25"/>
    </row>
    <row r="128" spans="1:32" hidden="1" outlineLevel="1">
      <c r="A128" s="20" t="str">
        <f t="shared" si="47"/>
        <v>Current Sw</v>
      </c>
      <c r="B128" s="21" t="str">
        <f>IF(E128="","",VLOOKUP(A128,'Parts List'!A:E,5,FALSE))</f>
        <v>Select Option</v>
      </c>
      <c r="C128" s="21"/>
      <c r="D128" s="38">
        <f t="shared" si="45"/>
        <v>0</v>
      </c>
      <c r="E128" s="21" t="s">
        <v>158</v>
      </c>
      <c r="F128" s="105"/>
      <c r="G128" s="21"/>
      <c r="H128" s="23">
        <f>IF(E128="","",VLOOKUP(A128,'Parts List'!A:F,6,FALSE))</f>
        <v>0</v>
      </c>
      <c r="I128" s="327">
        <v>0</v>
      </c>
      <c r="J128" s="38"/>
      <c r="K128" s="38"/>
      <c r="L128" s="22"/>
      <c r="M128" s="23">
        <f t="shared" si="48"/>
        <v>0</v>
      </c>
      <c r="P128" s="29"/>
      <c r="R128" s="27"/>
      <c r="S128" s="27"/>
      <c r="T128" s="25"/>
      <c r="V128" s="29"/>
      <c r="X128" s="25"/>
      <c r="Z128" s="29"/>
      <c r="AB128" s="25"/>
      <c r="AD128" s="29"/>
      <c r="AF128" s="25"/>
    </row>
    <row r="129" spans="1:32" hidden="1" outlineLevel="1">
      <c r="A129" s="20" t="str">
        <f t="shared" si="47"/>
        <v>Filter Status</v>
      </c>
      <c r="B129" s="21" t="str">
        <f>IF(E129="","",VLOOKUP(A129,'Parts List'!A:E,5,FALSE))</f>
        <v>Select Option</v>
      </c>
      <c r="C129" s="21"/>
      <c r="D129" s="38">
        <f t="shared" si="45"/>
        <v>0</v>
      </c>
      <c r="E129" s="21" t="s">
        <v>393</v>
      </c>
      <c r="F129" s="105"/>
      <c r="G129" s="21"/>
      <c r="H129" s="23">
        <f>IF(E129="","",VLOOKUP(A129,'Parts List'!A:F,6,FALSE))</f>
        <v>0</v>
      </c>
      <c r="I129" s="327">
        <v>0</v>
      </c>
      <c r="J129" s="38"/>
      <c r="K129" s="38"/>
      <c r="L129" s="22"/>
      <c r="M129" s="23">
        <f t="shared" si="48"/>
        <v>0</v>
      </c>
      <c r="P129" s="29"/>
      <c r="R129" s="27"/>
      <c r="S129" s="27"/>
      <c r="T129" s="25"/>
      <c r="V129" s="29"/>
      <c r="X129" s="25"/>
      <c r="Z129" s="29"/>
      <c r="AB129" s="25"/>
      <c r="AD129" s="29"/>
      <c r="AF129" s="25"/>
    </row>
    <row r="130" spans="1:32" hidden="1" outlineLevel="1">
      <c r="A130" s="20" t="str">
        <f t="shared" si="47"/>
        <v>Communicating Room Thermostat</v>
      </c>
      <c r="B130" s="21" t="str">
        <f>IF(E130="","",VLOOKUP(A130,'Parts List'!A:E,5,FALSE))</f>
        <v>Select Option</v>
      </c>
      <c r="C130" s="21"/>
      <c r="D130" s="38">
        <f t="shared" si="45"/>
        <v>0</v>
      </c>
      <c r="E130" s="21" t="s">
        <v>524</v>
      </c>
      <c r="F130" s="105"/>
      <c r="G130" s="21"/>
      <c r="H130" s="23">
        <f>IF(E130="","",VLOOKUP(A130,'Parts List'!A:F,6,FALSE))</f>
        <v>0</v>
      </c>
      <c r="I130" s="327">
        <v>0</v>
      </c>
      <c r="J130" s="38">
        <f>D130</f>
        <v>0</v>
      </c>
      <c r="K130" s="38">
        <f>D130*50</f>
        <v>0</v>
      </c>
      <c r="L130" s="22"/>
      <c r="M130" s="23">
        <f t="shared" si="48"/>
        <v>0</v>
      </c>
      <c r="P130" s="29"/>
      <c r="R130" s="27"/>
      <c r="S130" s="44"/>
      <c r="T130" s="25"/>
      <c r="V130" s="29"/>
      <c r="X130" s="25"/>
      <c r="Z130" s="29"/>
      <c r="AB130" s="25"/>
      <c r="AD130" s="29"/>
      <c r="AF130" s="25"/>
    </row>
    <row r="131" spans="1:32" hidden="1" outlineLevel="1">
      <c r="A131" s="20" t="str">
        <f t="shared" si="47"/>
        <v>Temp Sensor</v>
      </c>
      <c r="B131" s="21" t="str">
        <f>IF(E131="","",VLOOKUP(A131,'Parts List'!A:E,5,FALSE))</f>
        <v>Select Option</v>
      </c>
      <c r="C131" s="21"/>
      <c r="D131" s="38">
        <f t="shared" si="45"/>
        <v>0</v>
      </c>
      <c r="E131" s="21" t="s">
        <v>155</v>
      </c>
      <c r="F131" s="105"/>
      <c r="G131" s="21"/>
      <c r="H131" s="23">
        <f>IF(E131="","",VLOOKUP(A131,'Parts List'!A:F,6,FALSE))</f>
        <v>0</v>
      </c>
      <c r="I131" s="327">
        <v>0</v>
      </c>
      <c r="J131" s="38"/>
      <c r="K131" s="38"/>
      <c r="L131" s="22"/>
      <c r="M131" s="23">
        <f t="shared" si="48"/>
        <v>0</v>
      </c>
      <c r="P131" s="29"/>
      <c r="R131" s="27"/>
      <c r="S131" s="27"/>
      <c r="T131" s="25"/>
      <c r="V131" s="29"/>
      <c r="X131" s="25"/>
      <c r="Z131" s="29"/>
      <c r="AB131" s="25"/>
      <c r="AD131" s="29"/>
      <c r="AF131" s="25"/>
    </row>
    <row r="132" spans="1:32" hidden="1" outlineLevel="1">
      <c r="A132" s="20" t="str">
        <f t="shared" si="47"/>
        <v>Temp Sensor</v>
      </c>
      <c r="B132" s="21" t="str">
        <f>IF(E132="","",VLOOKUP(A132,'Parts List'!A:E,5,FALSE))</f>
        <v>Select Option</v>
      </c>
      <c r="C132" s="21"/>
      <c r="D132" s="38">
        <f t="shared" si="45"/>
        <v>0</v>
      </c>
      <c r="E132" s="21" t="s">
        <v>155</v>
      </c>
      <c r="F132" s="105"/>
      <c r="G132" s="21"/>
      <c r="H132" s="23">
        <f>IF(E132="","",VLOOKUP(A132,'Parts List'!A:F,6,FALSE))</f>
        <v>0</v>
      </c>
      <c r="I132" s="327">
        <v>0</v>
      </c>
      <c r="J132" s="38"/>
      <c r="K132" s="38"/>
      <c r="L132" s="22"/>
      <c r="M132" s="23">
        <f t="shared" si="48"/>
        <v>0</v>
      </c>
      <c r="P132" s="29"/>
      <c r="R132" s="27"/>
      <c r="S132" s="27"/>
      <c r="T132" s="25"/>
      <c r="V132" s="29"/>
      <c r="X132" s="25"/>
      <c r="Z132" s="29"/>
      <c r="AB132" s="25"/>
      <c r="AD132" s="29"/>
      <c r="AF132" s="25"/>
    </row>
    <row r="133" spans="1:32" hidden="1" outlineLevel="1">
      <c r="A133" s="20" t="str">
        <f t="shared" si="47"/>
        <v>Water Detection</v>
      </c>
      <c r="B133" s="21" t="str">
        <f>IF(E133="","",VLOOKUP(A133,'Parts List'!A:E,5,FALSE))</f>
        <v>Select Option</v>
      </c>
      <c r="C133" s="21"/>
      <c r="D133" s="38">
        <f t="shared" si="45"/>
        <v>0</v>
      </c>
      <c r="E133" s="21" t="s">
        <v>512</v>
      </c>
      <c r="F133" s="105"/>
      <c r="G133" s="21"/>
      <c r="H133" s="23">
        <f>IF(E133="","",VLOOKUP(A133,'Parts List'!A:F,6,FALSE))</f>
        <v>0</v>
      </c>
      <c r="I133" s="327">
        <v>0</v>
      </c>
      <c r="J133" s="38"/>
      <c r="K133" s="38"/>
      <c r="L133" s="22"/>
      <c r="M133" s="23">
        <f t="shared" si="48"/>
        <v>0</v>
      </c>
      <c r="P133" s="29"/>
      <c r="R133" s="27"/>
      <c r="S133" s="27"/>
      <c r="T133" s="25"/>
      <c r="V133" s="29"/>
      <c r="X133" s="25"/>
      <c r="Z133" s="29"/>
      <c r="AB133" s="25"/>
      <c r="AD133" s="29"/>
      <c r="AF133" s="25"/>
    </row>
    <row r="134" spans="1:32" hidden="1" outlineLevel="1">
      <c r="A134" s="20" t="str">
        <f t="shared" si="47"/>
        <v>See Valve Quote</v>
      </c>
      <c r="B134" s="21" t="str">
        <f>IF(E134="","",VLOOKUP(A134,'Parts List'!A:E,5,FALSE))</f>
        <v>N/A</v>
      </c>
      <c r="C134" s="21"/>
      <c r="D134" s="38">
        <f t="shared" si="45"/>
        <v>0</v>
      </c>
      <c r="E134" s="21" t="s">
        <v>67</v>
      </c>
      <c r="F134" s="21"/>
      <c r="G134" s="21"/>
      <c r="H134" s="23">
        <f>IF(E134="","",VLOOKUP(A134,'Parts List'!A:F,6,FALSE))</f>
        <v>0</v>
      </c>
      <c r="I134" s="45">
        <v>0</v>
      </c>
      <c r="J134" s="38"/>
      <c r="K134" s="38"/>
      <c r="L134" s="22"/>
      <c r="M134" s="23">
        <f t="shared" si="48"/>
        <v>0</v>
      </c>
      <c r="P134" s="29"/>
      <c r="R134" s="27"/>
      <c r="S134" s="27"/>
      <c r="T134" s="25"/>
      <c r="V134" s="29"/>
      <c r="X134" s="25"/>
      <c r="Z134" s="29"/>
      <c r="AB134" s="25"/>
      <c r="AD134" s="29"/>
      <c r="AF134" s="25"/>
    </row>
    <row r="135" spans="1:32" hidden="1" outlineLevel="1">
      <c r="A135" s="20" t="str">
        <f t="shared" si="43"/>
        <v/>
      </c>
      <c r="B135" s="21" t="str">
        <f>IF(E135="","",VLOOKUP(A135,'Parts List'!A:E,5,FALSE))</f>
        <v/>
      </c>
      <c r="C135" s="21"/>
      <c r="D135" s="38">
        <f t="shared" si="45"/>
        <v>0</v>
      </c>
      <c r="E135" s="21"/>
      <c r="F135" s="21"/>
      <c r="G135" s="21"/>
      <c r="H135" s="23" t="str">
        <f>IF(E135="","",VLOOKUP(A135,'Parts List'!A:F,6,FALSE))</f>
        <v/>
      </c>
      <c r="I135" s="45">
        <v>0</v>
      </c>
      <c r="J135" s="38"/>
      <c r="K135" s="38"/>
      <c r="L135" s="21"/>
      <c r="M135" s="23" t="str">
        <f t="shared" ref="M135:M137" si="49">IF(H135="","",D135*H135)</f>
        <v/>
      </c>
      <c r="P135" s="29"/>
      <c r="T135" s="25"/>
      <c r="V135" s="29"/>
      <c r="X135" s="25"/>
      <c r="Z135" s="29"/>
      <c r="AB135" s="25"/>
      <c r="AD135" s="29"/>
      <c r="AF135" s="25"/>
    </row>
    <row r="136" spans="1:32" hidden="1" outlineLevel="1">
      <c r="A136" s="20" t="str">
        <f t="shared" si="43"/>
        <v/>
      </c>
      <c r="B136" s="21" t="str">
        <f>IF(E136="","",VLOOKUP(A136,'Parts List'!A:E,5,FALSE))</f>
        <v/>
      </c>
      <c r="C136" s="21"/>
      <c r="D136" s="38">
        <f t="shared" si="45"/>
        <v>0</v>
      </c>
      <c r="E136" s="21"/>
      <c r="F136" s="21"/>
      <c r="G136" s="21"/>
      <c r="H136" s="23" t="str">
        <f>IF(E136="","",VLOOKUP(A136,'Parts List'!A:F,6,FALSE))</f>
        <v/>
      </c>
      <c r="I136" s="45">
        <v>0</v>
      </c>
      <c r="J136" s="38"/>
      <c r="K136" s="38"/>
      <c r="L136" s="21"/>
      <c r="M136" s="23" t="str">
        <f t="shared" si="49"/>
        <v/>
      </c>
      <c r="P136" s="29"/>
      <c r="T136" s="25"/>
      <c r="V136" s="29"/>
      <c r="X136" s="25"/>
      <c r="Z136" s="29"/>
      <c r="AB136" s="25"/>
      <c r="AD136" s="29"/>
      <c r="AF136" s="25"/>
    </row>
    <row r="137" spans="1:32" collapsed="1">
      <c r="A137" s="20" t="str">
        <f t="shared" si="43"/>
        <v/>
      </c>
      <c r="B137" s="21" t="str">
        <f>IF(E137="","",VLOOKUP(A137,'Parts List'!A:E,5,FALSE))</f>
        <v/>
      </c>
      <c r="C137" s="21"/>
      <c r="D137" s="21"/>
      <c r="E137" s="21"/>
      <c r="F137" s="21"/>
      <c r="G137" s="21"/>
      <c r="H137" s="23" t="str">
        <f>IF(E137="","",VLOOKUP(A137,'Parts List'!A:F,6,FALSE))</f>
        <v/>
      </c>
      <c r="I137" s="21"/>
      <c r="J137" s="21"/>
      <c r="K137" s="21"/>
      <c r="L137" s="21"/>
      <c r="M137" s="23" t="str">
        <f t="shared" si="49"/>
        <v/>
      </c>
      <c r="P137" s="29"/>
      <c r="T137" s="25"/>
      <c r="V137" s="29"/>
      <c r="X137" s="25"/>
      <c r="Z137" s="29"/>
      <c r="AB137" s="25"/>
      <c r="AD137" s="29"/>
      <c r="AF137" s="25"/>
    </row>
    <row r="138" spans="1:32">
      <c r="A138" s="20" t="str">
        <f t="shared" si="43"/>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hidden="1" outlineLevel="1">
      <c r="A139" s="20" t="str">
        <f t="shared" ref="A139" si="50">E139&amp;F139</f>
        <v>Controller</v>
      </c>
      <c r="B139" s="21" t="str">
        <f>IF(E139="","",VLOOKUP(A139,'Parts List'!A:E,5,FALSE))</f>
        <v>Select Option</v>
      </c>
      <c r="C139" s="21"/>
      <c r="D139" s="38">
        <f t="shared" ref="D139:D152" si="51">$D$138*I139</f>
        <v>0</v>
      </c>
      <c r="E139" s="21" t="s">
        <v>224</v>
      </c>
      <c r="F139" s="105"/>
      <c r="G139" s="21"/>
      <c r="H139" s="23">
        <f>IF(E139="","",VLOOKUP(A139,'Parts List'!A:F,6,FALSE))</f>
        <v>0</v>
      </c>
      <c r="I139" s="327">
        <v>0</v>
      </c>
      <c r="J139" s="38">
        <f>D139</f>
        <v>0</v>
      </c>
      <c r="K139" s="38">
        <f>D139*70</f>
        <v>0</v>
      </c>
      <c r="L139" s="22"/>
      <c r="M139" s="23">
        <f t="shared" ref="M139" si="52">IF(H139="","",D139*H139)</f>
        <v>0</v>
      </c>
      <c r="P139" s="29"/>
      <c r="R139" s="27"/>
      <c r="S139" s="44"/>
      <c r="T139" s="25"/>
      <c r="V139" s="29"/>
      <c r="X139" s="25"/>
      <c r="Z139" s="29"/>
      <c r="AB139" s="25"/>
      <c r="AD139" s="29"/>
      <c r="AF139" s="25"/>
    </row>
    <row r="140" spans="1:32" hidden="1" outlineLevel="1">
      <c r="A140" s="20" t="str">
        <f t="shared" si="43"/>
        <v>Panel - Enclosure w Subpanel</v>
      </c>
      <c r="B140" s="21" t="str">
        <f>IF(E140="","",VLOOKUP(A140,'Parts List'!A:E,5,FALSE))</f>
        <v>Select Option</v>
      </c>
      <c r="C140" s="21"/>
      <c r="D140" s="38">
        <f t="shared" si="51"/>
        <v>0</v>
      </c>
      <c r="E140" s="21" t="s">
        <v>156</v>
      </c>
      <c r="F140" s="105"/>
      <c r="G140" s="21"/>
      <c r="H140" s="23">
        <f>IF(E140="","",VLOOKUP(A140,'Parts List'!A:F,6,FALSE))</f>
        <v>0</v>
      </c>
      <c r="I140" s="327">
        <v>0</v>
      </c>
      <c r="J140" s="38"/>
      <c r="K140" s="38"/>
      <c r="L140" s="22"/>
      <c r="M140" s="23">
        <f t="shared" ref="M140:M150" si="53">IF(H140="","",D140*H140)</f>
        <v>0</v>
      </c>
      <c r="P140" s="29"/>
      <c r="R140" s="27"/>
      <c r="S140" s="44"/>
      <c r="T140" s="25"/>
      <c r="V140" s="29"/>
      <c r="X140" s="25"/>
      <c r="Z140" s="29"/>
      <c r="AB140" s="25"/>
      <c r="AD140" s="29"/>
      <c r="AF140" s="25"/>
    </row>
    <row r="141" spans="1:32" hidden="1" outlineLevel="1">
      <c r="A141" s="20" t="str">
        <f t="shared" si="43"/>
        <v>Relay</v>
      </c>
      <c r="B141" s="21" t="str">
        <f>IF(E141="","",VLOOKUP(A141,'Parts List'!A:E,5,FALSE))</f>
        <v>Select Option</v>
      </c>
      <c r="C141" s="21"/>
      <c r="D141" s="38">
        <f t="shared" si="51"/>
        <v>0</v>
      </c>
      <c r="E141" s="21" t="s">
        <v>48</v>
      </c>
      <c r="F141" s="105"/>
      <c r="G141" s="21"/>
      <c r="H141" s="23">
        <f>IF(E141="","",VLOOKUP(A141,'Parts List'!A:F,6,FALSE))</f>
        <v>0</v>
      </c>
      <c r="I141" s="327">
        <v>0</v>
      </c>
      <c r="J141" s="38"/>
      <c r="K141" s="38"/>
      <c r="L141" s="22"/>
      <c r="M141" s="23">
        <f t="shared" si="53"/>
        <v>0</v>
      </c>
      <c r="P141" s="29"/>
      <c r="R141" s="27"/>
      <c r="S141" s="27"/>
      <c r="T141" s="25"/>
      <c r="V141" s="29"/>
      <c r="X141" s="25"/>
      <c r="Z141" s="29"/>
      <c r="AB141" s="25"/>
      <c r="AD141" s="29"/>
      <c r="AF141" s="25"/>
    </row>
    <row r="142" spans="1:32" hidden="1" outlineLevel="1">
      <c r="A142" s="20" t="str">
        <f t="shared" si="43"/>
        <v>Transformer</v>
      </c>
      <c r="B142" s="21" t="str">
        <f>IF(E142="","",VLOOKUP(A142,'Parts List'!A:E,5,FALSE))</f>
        <v>Select Option</v>
      </c>
      <c r="C142" s="21"/>
      <c r="D142" s="38">
        <f t="shared" si="51"/>
        <v>0</v>
      </c>
      <c r="E142" s="32" t="s">
        <v>21</v>
      </c>
      <c r="F142" s="105"/>
      <c r="G142" s="21"/>
      <c r="H142" s="23">
        <f>IF(E142="","",VLOOKUP(A142,'Parts List'!A:F,6,FALSE))</f>
        <v>0</v>
      </c>
      <c r="I142" s="327">
        <v>0</v>
      </c>
      <c r="J142" s="38"/>
      <c r="K142" s="38"/>
      <c r="L142" s="22"/>
      <c r="M142" s="23">
        <f t="shared" si="53"/>
        <v>0</v>
      </c>
      <c r="P142" s="29"/>
      <c r="R142" s="27"/>
      <c r="S142" s="27"/>
      <c r="T142" s="25"/>
      <c r="V142" s="29"/>
      <c r="X142" s="25"/>
      <c r="Z142" s="29"/>
      <c r="AB142" s="25"/>
      <c r="AD142" s="29"/>
      <c r="AF142" s="25"/>
    </row>
    <row r="143" spans="1:32" hidden="1" outlineLevel="1">
      <c r="A143" s="20" t="str">
        <f t="shared" si="43"/>
        <v>Static Pressure Tips</v>
      </c>
      <c r="B143" s="21" t="str">
        <f>IF(E143="","",VLOOKUP(A143,'Parts List'!A:E,5,FALSE))</f>
        <v>N/A</v>
      </c>
      <c r="C143" s="21"/>
      <c r="D143" s="38">
        <f t="shared" si="51"/>
        <v>0</v>
      </c>
      <c r="E143" s="21" t="s">
        <v>259</v>
      </c>
      <c r="F143" s="105"/>
      <c r="G143" s="21"/>
      <c r="H143" s="23">
        <f>IF(E143="","",VLOOKUP(A143,'Parts List'!A:F,6,FALSE))</f>
        <v>0</v>
      </c>
      <c r="I143" s="327">
        <v>0</v>
      </c>
      <c r="J143" s="38"/>
      <c r="K143" s="38"/>
      <c r="L143" s="22"/>
      <c r="M143" s="23">
        <f t="shared" si="53"/>
        <v>0</v>
      </c>
      <c r="P143" s="29"/>
      <c r="R143" s="27"/>
      <c r="S143" s="27"/>
      <c r="T143" s="25"/>
      <c r="V143" s="29"/>
      <c r="X143" s="25"/>
      <c r="Z143" s="29"/>
      <c r="AB143" s="25"/>
      <c r="AD143" s="29"/>
      <c r="AF143" s="25"/>
    </row>
    <row r="144" spans="1:32" hidden="1" outlineLevel="1">
      <c r="A144" s="20" t="str">
        <f t="shared" si="43"/>
        <v>Current Sw</v>
      </c>
      <c r="B144" s="21" t="str">
        <f>IF(E144="","",VLOOKUP(A144,'Parts List'!A:E,5,FALSE))</f>
        <v>Select Option</v>
      </c>
      <c r="C144" s="21"/>
      <c r="D144" s="38">
        <f t="shared" si="51"/>
        <v>0</v>
      </c>
      <c r="E144" s="21" t="s">
        <v>158</v>
      </c>
      <c r="F144" s="105"/>
      <c r="G144" s="21"/>
      <c r="H144" s="23">
        <f>IF(E144="","",VLOOKUP(A144,'Parts List'!A:F,6,FALSE))</f>
        <v>0</v>
      </c>
      <c r="I144" s="327">
        <v>0</v>
      </c>
      <c r="J144" s="38"/>
      <c r="K144" s="38"/>
      <c r="L144" s="22"/>
      <c r="M144" s="23">
        <f t="shared" si="53"/>
        <v>0</v>
      </c>
      <c r="P144" s="29"/>
      <c r="R144" s="27"/>
      <c r="S144" s="27"/>
      <c r="T144" s="25"/>
      <c r="V144" s="29"/>
      <c r="X144" s="25"/>
      <c r="Z144" s="29"/>
      <c r="AB144" s="25"/>
      <c r="AD144" s="29"/>
      <c r="AF144" s="25"/>
    </row>
    <row r="145" spans="1:32" hidden="1" outlineLevel="1">
      <c r="A145" s="20" t="str">
        <f t="shared" si="43"/>
        <v>Filter Status</v>
      </c>
      <c r="B145" s="21" t="str">
        <f>IF(E145="","",VLOOKUP(A145,'Parts List'!A:E,5,FALSE))</f>
        <v>Select Option</v>
      </c>
      <c r="C145" s="21"/>
      <c r="D145" s="38">
        <f t="shared" si="51"/>
        <v>0</v>
      </c>
      <c r="E145" s="21" t="s">
        <v>393</v>
      </c>
      <c r="F145" s="105"/>
      <c r="G145" s="21"/>
      <c r="H145" s="23">
        <f>IF(E145="","",VLOOKUP(A145,'Parts List'!A:F,6,FALSE))</f>
        <v>0</v>
      </c>
      <c r="I145" s="327">
        <v>0</v>
      </c>
      <c r="J145" s="38"/>
      <c r="K145" s="38"/>
      <c r="L145" s="22"/>
      <c r="M145" s="23">
        <f t="shared" si="53"/>
        <v>0</v>
      </c>
      <c r="P145" s="29"/>
      <c r="R145" s="27"/>
      <c r="S145" s="27"/>
      <c r="T145" s="25"/>
      <c r="V145" s="29"/>
      <c r="X145" s="25"/>
      <c r="Z145" s="29"/>
      <c r="AB145" s="25"/>
      <c r="AD145" s="29"/>
      <c r="AF145" s="25"/>
    </row>
    <row r="146" spans="1:32" hidden="1" outlineLevel="1">
      <c r="A146" s="20" t="str">
        <f t="shared" si="43"/>
        <v>Communicating Room Thermostat</v>
      </c>
      <c r="B146" s="21" t="str">
        <f>IF(E146="","",VLOOKUP(A146,'Parts List'!A:E,5,FALSE))</f>
        <v>Select Option</v>
      </c>
      <c r="C146" s="21"/>
      <c r="D146" s="38">
        <f t="shared" si="51"/>
        <v>0</v>
      </c>
      <c r="E146" s="21" t="s">
        <v>524</v>
      </c>
      <c r="F146" s="105"/>
      <c r="G146" s="21"/>
      <c r="H146" s="23">
        <f>IF(E146="","",VLOOKUP(A146,'Parts List'!A:F,6,FALSE))</f>
        <v>0</v>
      </c>
      <c r="I146" s="327">
        <v>0</v>
      </c>
      <c r="J146" s="38">
        <f>D146</f>
        <v>0</v>
      </c>
      <c r="K146" s="38">
        <f>D146*50</f>
        <v>0</v>
      </c>
      <c r="L146" s="22"/>
      <c r="M146" s="23">
        <f t="shared" si="53"/>
        <v>0</v>
      </c>
      <c r="P146" s="29"/>
      <c r="R146" s="27"/>
      <c r="S146" s="44"/>
      <c r="T146" s="25"/>
      <c r="V146" s="29"/>
      <c r="X146" s="25"/>
      <c r="Z146" s="29"/>
      <c r="AB146" s="25"/>
      <c r="AD146" s="29"/>
      <c r="AF146" s="25"/>
    </row>
    <row r="147" spans="1:32" hidden="1" outlineLevel="1">
      <c r="A147" s="20" t="str">
        <f t="shared" si="43"/>
        <v>Temp Sensor</v>
      </c>
      <c r="B147" s="21" t="str">
        <f>IF(E147="","",VLOOKUP(A147,'Parts List'!A:E,5,FALSE))</f>
        <v>Select Option</v>
      </c>
      <c r="C147" s="21"/>
      <c r="D147" s="38">
        <f t="shared" si="51"/>
        <v>0</v>
      </c>
      <c r="E147" s="21" t="s">
        <v>155</v>
      </c>
      <c r="F147" s="105"/>
      <c r="G147" s="21"/>
      <c r="H147" s="23">
        <f>IF(E147="","",VLOOKUP(A147,'Parts List'!A:F,6,FALSE))</f>
        <v>0</v>
      </c>
      <c r="I147" s="327">
        <v>0</v>
      </c>
      <c r="J147" s="38"/>
      <c r="K147" s="38"/>
      <c r="L147" s="22"/>
      <c r="M147" s="23">
        <f t="shared" si="53"/>
        <v>0</v>
      </c>
      <c r="P147" s="29"/>
      <c r="R147" s="27"/>
      <c r="S147" s="27"/>
      <c r="T147" s="25"/>
      <c r="V147" s="29"/>
      <c r="X147" s="25"/>
      <c r="Z147" s="29"/>
      <c r="AB147" s="25"/>
      <c r="AD147" s="29"/>
      <c r="AF147" s="25"/>
    </row>
    <row r="148" spans="1:32" hidden="1" outlineLevel="1">
      <c r="A148" s="20" t="str">
        <f t="shared" si="43"/>
        <v>Temp Sensor</v>
      </c>
      <c r="B148" s="21" t="str">
        <f>IF(E148="","",VLOOKUP(A148,'Parts List'!A:E,5,FALSE))</f>
        <v>Select Option</v>
      </c>
      <c r="C148" s="21"/>
      <c r="D148" s="38">
        <f t="shared" si="51"/>
        <v>0</v>
      </c>
      <c r="E148" s="21" t="s">
        <v>155</v>
      </c>
      <c r="F148" s="105"/>
      <c r="G148" s="21"/>
      <c r="H148" s="23">
        <f>IF(E148="","",VLOOKUP(A148,'Parts List'!A:F,6,FALSE))</f>
        <v>0</v>
      </c>
      <c r="I148" s="327">
        <v>0</v>
      </c>
      <c r="J148" s="38"/>
      <c r="K148" s="38"/>
      <c r="L148" s="22"/>
      <c r="M148" s="23">
        <f t="shared" si="53"/>
        <v>0</v>
      </c>
      <c r="P148" s="29"/>
      <c r="R148" s="27"/>
      <c r="S148" s="27"/>
      <c r="T148" s="25"/>
      <c r="V148" s="29"/>
      <c r="X148" s="25"/>
      <c r="Z148" s="29"/>
      <c r="AB148" s="25"/>
      <c r="AD148" s="29"/>
      <c r="AF148" s="25"/>
    </row>
    <row r="149" spans="1:32" hidden="1" outlineLevel="1">
      <c r="A149" s="20" t="str">
        <f t="shared" si="43"/>
        <v>Water Detection</v>
      </c>
      <c r="B149" s="21" t="str">
        <f>IF(E149="","",VLOOKUP(A149,'Parts List'!A:E,5,FALSE))</f>
        <v>Select Option</v>
      </c>
      <c r="C149" s="21"/>
      <c r="D149" s="38">
        <f t="shared" si="51"/>
        <v>0</v>
      </c>
      <c r="E149" s="21" t="s">
        <v>512</v>
      </c>
      <c r="F149" s="105"/>
      <c r="G149" s="21"/>
      <c r="H149" s="23">
        <f>IF(E149="","",VLOOKUP(A149,'Parts List'!A:F,6,FALSE))</f>
        <v>0</v>
      </c>
      <c r="I149" s="327">
        <v>0</v>
      </c>
      <c r="J149" s="38"/>
      <c r="K149" s="38"/>
      <c r="L149" s="22"/>
      <c r="M149" s="23">
        <f t="shared" si="53"/>
        <v>0</v>
      </c>
      <c r="P149" s="29"/>
      <c r="R149" s="27"/>
      <c r="S149" s="27"/>
      <c r="T149" s="25"/>
      <c r="V149" s="29"/>
      <c r="X149" s="25"/>
      <c r="Z149" s="29"/>
      <c r="AB149" s="25"/>
      <c r="AD149" s="29"/>
      <c r="AF149" s="25"/>
    </row>
    <row r="150" spans="1:32" hidden="1" outlineLevel="1">
      <c r="A150" s="20" t="str">
        <f t="shared" si="43"/>
        <v>Damper Actuator</v>
      </c>
      <c r="B150" s="21" t="str">
        <f>IF(E150="","",VLOOKUP(A150,'Parts List'!A:E,5,FALSE))</f>
        <v>Select Option</v>
      </c>
      <c r="C150" s="21"/>
      <c r="D150" s="38">
        <f t="shared" si="51"/>
        <v>0</v>
      </c>
      <c r="E150" s="21" t="s">
        <v>26</v>
      </c>
      <c r="F150" s="105"/>
      <c r="G150" s="21"/>
      <c r="H150" s="23">
        <f>IF(E150="","",VLOOKUP(A150,'Parts List'!A:F,6,FALSE))</f>
        <v>0</v>
      </c>
      <c r="I150" s="327">
        <v>0</v>
      </c>
      <c r="J150" s="38"/>
      <c r="K150" s="38"/>
      <c r="L150" s="22"/>
      <c r="M150" s="23">
        <f t="shared" si="53"/>
        <v>0</v>
      </c>
      <c r="P150" s="29"/>
      <c r="R150" s="27"/>
      <c r="S150" s="27"/>
      <c r="T150" s="25"/>
      <c r="V150" s="29"/>
      <c r="X150" s="25"/>
      <c r="Z150" s="29"/>
      <c r="AB150" s="25"/>
      <c r="AD150" s="29"/>
      <c r="AF150" s="25"/>
    </row>
    <row r="151" spans="1:32" hidden="1" outlineLevel="1">
      <c r="A151" s="20" t="str">
        <f t="shared" si="43"/>
        <v>See Valve Quote</v>
      </c>
      <c r="B151" s="21" t="str">
        <f>IF(E151="","",VLOOKUP(A151,'Parts List'!A:E,5,FALSE))</f>
        <v>N/A</v>
      </c>
      <c r="C151" s="21"/>
      <c r="D151" s="38">
        <f t="shared" si="51"/>
        <v>0</v>
      </c>
      <c r="E151" s="21" t="s">
        <v>67</v>
      </c>
      <c r="F151" s="21"/>
      <c r="G151" s="21"/>
      <c r="H151" s="23">
        <f>IF(E151="","",VLOOKUP(A151,'Parts List'!A:F,6,FALSE))</f>
        <v>0</v>
      </c>
      <c r="I151" s="45">
        <v>0</v>
      </c>
      <c r="J151" s="38"/>
      <c r="K151" s="38"/>
      <c r="L151" s="22"/>
      <c r="M151" s="23">
        <f t="shared" ref="M151:M154" si="54">IF(H151="","",D151*H151)</f>
        <v>0</v>
      </c>
      <c r="P151" s="29"/>
      <c r="R151" s="27"/>
      <c r="S151" s="27"/>
      <c r="T151" s="25"/>
      <c r="V151" s="29"/>
      <c r="X151" s="25"/>
      <c r="Z151" s="29"/>
      <c r="AB151" s="25"/>
      <c r="AD151" s="29"/>
      <c r="AF151" s="25"/>
    </row>
    <row r="152" spans="1:32" hidden="1" outlineLevel="1">
      <c r="A152" s="20" t="str">
        <f t="shared" si="43"/>
        <v/>
      </c>
      <c r="B152" s="21" t="str">
        <f>IF(E152="","",VLOOKUP(A152,'Parts List'!A:E,5,FALSE))</f>
        <v/>
      </c>
      <c r="C152" s="21"/>
      <c r="D152" s="38">
        <f t="shared" si="51"/>
        <v>0</v>
      </c>
      <c r="E152" s="21"/>
      <c r="F152" s="21"/>
      <c r="G152" s="21"/>
      <c r="H152" s="23" t="str">
        <f>IF(E152="","",VLOOKUP(A152,'Parts List'!A:F,6,FALSE))</f>
        <v/>
      </c>
      <c r="I152" s="45">
        <v>0</v>
      </c>
      <c r="J152" s="38"/>
      <c r="K152" s="38"/>
      <c r="L152" s="21"/>
      <c r="M152" s="23" t="str">
        <f t="shared" si="54"/>
        <v/>
      </c>
      <c r="P152" s="29"/>
      <c r="T152" s="25"/>
      <c r="V152" s="29"/>
      <c r="X152" s="25"/>
      <c r="Z152" s="29"/>
      <c r="AB152" s="25"/>
      <c r="AD152" s="29"/>
      <c r="AF152" s="25"/>
    </row>
    <row r="153" spans="1:32" hidden="1" outlineLevel="1">
      <c r="A153" s="20" t="str">
        <f t="shared" si="43"/>
        <v/>
      </c>
      <c r="B153" s="21" t="str">
        <f>IF(E153="","",VLOOKUP(A153,'Parts List'!A:E,5,FALSE))</f>
        <v/>
      </c>
      <c r="C153" s="21"/>
      <c r="D153" s="38">
        <f t="shared" ref="D153" si="55">$D$138*I153</f>
        <v>0</v>
      </c>
      <c r="E153" s="21"/>
      <c r="F153" s="21"/>
      <c r="G153" s="21"/>
      <c r="H153" s="23" t="str">
        <f>IF(E153="","",VLOOKUP(A153,'Parts List'!A:F,6,FALSE))</f>
        <v/>
      </c>
      <c r="I153" s="45">
        <v>0</v>
      </c>
      <c r="J153" s="38"/>
      <c r="K153" s="38"/>
      <c r="L153" s="21"/>
      <c r="M153" s="23" t="str">
        <f t="shared" si="54"/>
        <v/>
      </c>
      <c r="P153" s="29"/>
      <c r="T153" s="25"/>
      <c r="V153" s="29"/>
      <c r="X153" s="25"/>
      <c r="Z153" s="29"/>
      <c r="AB153" s="25"/>
      <c r="AD153" s="29"/>
      <c r="AF153" s="25"/>
    </row>
    <row r="154" spans="1:32" collapsed="1">
      <c r="A154" s="20" t="str">
        <f t="shared" si="43"/>
        <v/>
      </c>
      <c r="B154" s="21" t="str">
        <f>IF(E154="","",VLOOKUP(A154,'Parts List'!A:E,5,FALSE))</f>
        <v/>
      </c>
      <c r="C154" s="21"/>
      <c r="D154" s="21"/>
      <c r="E154" s="21"/>
      <c r="F154" s="21"/>
      <c r="G154" s="21"/>
      <c r="H154" s="23" t="str">
        <f>IF(E154="","",VLOOKUP(A154,'Parts List'!A:F,6,FALSE))</f>
        <v/>
      </c>
      <c r="I154" s="21"/>
      <c r="J154" s="21"/>
      <c r="K154" s="21"/>
      <c r="L154" s="21"/>
      <c r="M154" s="23" t="str">
        <f t="shared" si="54"/>
        <v/>
      </c>
      <c r="P154" s="29"/>
      <c r="T154" s="25"/>
      <c r="V154" s="29"/>
      <c r="X154" s="25"/>
      <c r="Z154" s="29"/>
      <c r="AB154" s="25"/>
      <c r="AD154" s="29"/>
      <c r="AF154" s="25"/>
    </row>
    <row r="155" spans="1:32">
      <c r="A155" s="20" t="str">
        <f t="shared" si="43"/>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hidden="1" outlineLevel="1">
      <c r="A156" s="20" t="str">
        <f t="shared" si="43"/>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64" si="56">IF(H156="","",D156*H156)</f>
        <v>0</v>
      </c>
      <c r="P156" s="29"/>
      <c r="R156" s="27"/>
      <c r="S156" s="44"/>
      <c r="T156" s="25"/>
      <c r="V156" s="29"/>
      <c r="X156" s="25"/>
      <c r="Z156" s="29"/>
      <c r="AB156" s="25"/>
      <c r="AD156" s="29"/>
      <c r="AF156" s="25"/>
    </row>
    <row r="157" spans="1:32" hidden="1" outlineLevel="1">
      <c r="A157" s="20" t="str">
        <f t="shared" si="43"/>
        <v>Optimizer License with 18 Month SMA</v>
      </c>
      <c r="B157" s="21" t="str">
        <f>IF(E157="","",VLOOKUP(A157,'Parts List'!A:E,5,FALSE))</f>
        <v>Select Option</v>
      </c>
      <c r="C157" s="21"/>
      <c r="D157" s="38">
        <f t="shared" ref="D157:D164" si="57">$D$155*I157</f>
        <v>0</v>
      </c>
      <c r="E157" s="32" t="s">
        <v>1917</v>
      </c>
      <c r="F157" s="105"/>
      <c r="G157" s="21"/>
      <c r="H157" s="23">
        <f>IF(E157="","",VLOOKUP(A157,'Parts List'!A:F,6,FALSE))</f>
        <v>0</v>
      </c>
      <c r="I157" s="327">
        <v>0</v>
      </c>
      <c r="J157" s="38">
        <f>D157</f>
        <v>0</v>
      </c>
      <c r="K157" s="38">
        <f>D157*70</f>
        <v>0</v>
      </c>
      <c r="L157" s="22"/>
      <c r="M157" s="23">
        <f t="shared" si="56"/>
        <v>0</v>
      </c>
      <c r="P157" s="29"/>
      <c r="R157" s="27"/>
      <c r="S157" s="44"/>
      <c r="T157" s="25"/>
      <c r="V157" s="29"/>
      <c r="X157" s="25"/>
      <c r="Z157" s="29"/>
      <c r="AB157" s="25"/>
      <c r="AD157" s="29"/>
      <c r="AF157" s="25"/>
    </row>
    <row r="158" spans="1:32" hidden="1" outlineLevel="1">
      <c r="A158" s="20" t="str">
        <f>E158&amp;F158</f>
        <v>I/O Module</v>
      </c>
      <c r="B158" s="21" t="str">
        <f>IF(E158="","",VLOOKUP(A158,'Parts List'!A:E,5,FALSE))</f>
        <v>Select Option</v>
      </c>
      <c r="C158" s="21"/>
      <c r="D158" s="38">
        <f t="shared" si="57"/>
        <v>0</v>
      </c>
      <c r="E158" s="21" t="s">
        <v>176</v>
      </c>
      <c r="F158" s="105"/>
      <c r="G158" s="21"/>
      <c r="H158" s="23">
        <f>IF(E158="","",VLOOKUP(A158,'Parts List'!A:F,6,FALSE))</f>
        <v>0</v>
      </c>
      <c r="I158" s="327">
        <v>0</v>
      </c>
      <c r="J158" s="38"/>
      <c r="K158" s="38"/>
      <c r="L158" s="22"/>
      <c r="M158" s="23">
        <f t="shared" si="56"/>
        <v>0</v>
      </c>
      <c r="P158" s="29"/>
      <c r="R158" s="27"/>
      <c r="S158" s="44"/>
      <c r="T158" s="25"/>
      <c r="V158" s="29"/>
      <c r="X158" s="25"/>
      <c r="Z158" s="29"/>
      <c r="AB158" s="25"/>
      <c r="AD158" s="29"/>
      <c r="AF158" s="25"/>
    </row>
    <row r="159" spans="1:32" hidden="1" outlineLevel="1">
      <c r="A159" s="20" t="str">
        <f>E159&amp;F159</f>
        <v>Phoenix Controller Core License</v>
      </c>
      <c r="B159" s="21" t="str">
        <f>IF(E159="","",VLOOKUP(A159,'Parts List'!A:E,5,FALSE))</f>
        <v>Select Option</v>
      </c>
      <c r="C159" s="21"/>
      <c r="D159" s="38">
        <f t="shared" si="57"/>
        <v>0</v>
      </c>
      <c r="E159" s="32" t="s">
        <v>2045</v>
      </c>
      <c r="F159" s="105"/>
      <c r="G159" s="21"/>
      <c r="H159" s="23">
        <f>IF(E159="","",VLOOKUP(A159,'Parts List'!A:F,6,FALSE))</f>
        <v>0</v>
      </c>
      <c r="I159" s="327">
        <v>0</v>
      </c>
      <c r="J159" s="38"/>
      <c r="K159" s="38"/>
      <c r="L159" s="22"/>
      <c r="M159" s="23">
        <f t="shared" si="56"/>
        <v>0</v>
      </c>
      <c r="P159" s="29"/>
      <c r="R159" s="27"/>
      <c r="S159" s="44"/>
      <c r="T159" s="25"/>
      <c r="V159" s="29"/>
      <c r="X159" s="25"/>
      <c r="Z159" s="29"/>
      <c r="AB159" s="25"/>
      <c r="AD159" s="29"/>
      <c r="AF159" s="25"/>
    </row>
    <row r="160" spans="1:32" hidden="1" outlineLevel="1">
      <c r="A160" s="20" t="str">
        <f>E160&amp;F160</f>
        <v>Phoenix ILC SMA</v>
      </c>
      <c r="B160" s="21" t="str">
        <f>IF(E160="","",VLOOKUP(A160,'Parts List'!A:E,5,FALSE))</f>
        <v>Select Option</v>
      </c>
      <c r="C160" s="21"/>
      <c r="D160" s="38">
        <f t="shared" si="57"/>
        <v>0</v>
      </c>
      <c r="E160" s="32" t="s">
        <v>2038</v>
      </c>
      <c r="F160" s="105"/>
      <c r="G160" s="21"/>
      <c r="H160" s="23">
        <f>IF(E160="","",VLOOKUP(A160,'Parts List'!A:F,6,FALSE))</f>
        <v>0</v>
      </c>
      <c r="I160" s="327">
        <v>0</v>
      </c>
      <c r="J160" s="38"/>
      <c r="K160" s="38"/>
      <c r="L160" s="22"/>
      <c r="M160" s="23">
        <f t="shared" si="56"/>
        <v>0</v>
      </c>
      <c r="P160" s="29"/>
      <c r="R160" s="27"/>
      <c r="S160" s="44"/>
      <c r="T160" s="25"/>
      <c r="V160" s="29"/>
      <c r="X160" s="25"/>
      <c r="Z160" s="29"/>
      <c r="AB160" s="25"/>
      <c r="AD160" s="29"/>
      <c r="AF160" s="25"/>
    </row>
    <row r="161" spans="1:32" hidden="1" outlineLevel="1">
      <c r="A161" s="20" t="str">
        <f t="shared" ref="A161:A164" si="58">E161&amp;F161</f>
        <v>Panel - Enclosure w Subpanel</v>
      </c>
      <c r="B161" s="21" t="str">
        <f>IF(E161="","",VLOOKUP(A161,'Parts List'!A:E,5,FALSE))</f>
        <v>Select Option</v>
      </c>
      <c r="C161" s="21"/>
      <c r="D161" s="38">
        <f t="shared" si="57"/>
        <v>0</v>
      </c>
      <c r="E161" s="21" t="s">
        <v>156</v>
      </c>
      <c r="F161" s="105"/>
      <c r="G161" s="21"/>
      <c r="H161" s="23">
        <f>IF(E161="","",VLOOKUP(A161,'Parts List'!A:F,6,FALSE))</f>
        <v>0</v>
      </c>
      <c r="I161" s="327">
        <v>0</v>
      </c>
      <c r="J161" s="38"/>
      <c r="K161" s="38"/>
      <c r="L161" s="22"/>
      <c r="M161" s="23">
        <f t="shared" si="56"/>
        <v>0</v>
      </c>
      <c r="P161" s="29"/>
      <c r="R161" s="27"/>
      <c r="S161" s="44"/>
      <c r="T161" s="25"/>
      <c r="V161" s="29"/>
      <c r="X161" s="25"/>
      <c r="Z161" s="29"/>
      <c r="AB161" s="25"/>
      <c r="AD161" s="29"/>
      <c r="AF161" s="25"/>
    </row>
    <row r="162" spans="1:32" hidden="1" outlineLevel="1">
      <c r="A162" s="20" t="str">
        <f t="shared" si="58"/>
        <v>Relay</v>
      </c>
      <c r="B162" s="21" t="str">
        <f>IF(E162="","",VLOOKUP(A162,'Parts List'!A:E,5,FALSE))</f>
        <v>Select Option</v>
      </c>
      <c r="C162" s="21"/>
      <c r="D162" s="38">
        <f t="shared" si="57"/>
        <v>0</v>
      </c>
      <c r="E162" s="21" t="s">
        <v>48</v>
      </c>
      <c r="F162" s="105"/>
      <c r="G162" s="21"/>
      <c r="H162" s="23">
        <f>IF(E162="","",VLOOKUP(A162,'Parts List'!A:F,6,FALSE))</f>
        <v>0</v>
      </c>
      <c r="I162" s="327">
        <v>0</v>
      </c>
      <c r="J162" s="38"/>
      <c r="K162" s="38"/>
      <c r="L162" s="22"/>
      <c r="M162" s="23">
        <f t="shared" si="56"/>
        <v>0</v>
      </c>
      <c r="P162" s="29"/>
      <c r="R162" s="27"/>
      <c r="S162" s="27"/>
      <c r="T162" s="25"/>
      <c r="V162" s="29"/>
      <c r="X162" s="25"/>
      <c r="Z162" s="29"/>
      <c r="AB162" s="25"/>
      <c r="AD162" s="29"/>
      <c r="AF162" s="25"/>
    </row>
    <row r="163" spans="1:32" hidden="1" outlineLevel="1">
      <c r="A163" s="20" t="str">
        <f t="shared" si="58"/>
        <v>Transformer</v>
      </c>
      <c r="B163" s="21" t="str">
        <f>IF(E163="","",VLOOKUP(A163,'Parts List'!A:E,5,FALSE))</f>
        <v>Select Option</v>
      </c>
      <c r="C163" s="21"/>
      <c r="D163" s="38">
        <f t="shared" si="57"/>
        <v>0</v>
      </c>
      <c r="E163" s="32" t="s">
        <v>21</v>
      </c>
      <c r="F163" s="105"/>
      <c r="G163" s="21"/>
      <c r="H163" s="23">
        <f>IF(E163="","",VLOOKUP(A163,'Parts List'!A:F,6,FALSE))</f>
        <v>0</v>
      </c>
      <c r="I163" s="327">
        <v>0</v>
      </c>
      <c r="J163" s="38"/>
      <c r="K163" s="38"/>
      <c r="L163" s="22"/>
      <c r="M163" s="23">
        <f t="shared" si="56"/>
        <v>0</v>
      </c>
      <c r="P163" s="29"/>
      <c r="R163" s="27"/>
      <c r="S163" s="27"/>
      <c r="T163" s="25"/>
      <c r="V163" s="29"/>
      <c r="X163" s="25"/>
      <c r="Z163" s="29"/>
      <c r="AB163" s="25"/>
      <c r="AD163" s="29"/>
      <c r="AF163" s="25"/>
    </row>
    <row r="164" spans="1:32" hidden="1" outlineLevel="1">
      <c r="A164" s="20" t="str">
        <f t="shared" si="58"/>
        <v>Power Supply</v>
      </c>
      <c r="B164" s="21" t="str">
        <f>IF(E164="","",VLOOKUP(A164,'Parts List'!A:E,5,FALSE))</f>
        <v>Select Option</v>
      </c>
      <c r="C164" s="21"/>
      <c r="D164" s="38">
        <f t="shared" si="57"/>
        <v>0</v>
      </c>
      <c r="E164" s="21" t="s">
        <v>416</v>
      </c>
      <c r="F164" s="105"/>
      <c r="G164" s="21"/>
      <c r="H164" s="23">
        <f>IF(E164="","",VLOOKUP(A164,'Parts List'!A:F,6,FALSE))</f>
        <v>0</v>
      </c>
      <c r="I164" s="45">
        <v>0</v>
      </c>
      <c r="J164" s="38"/>
      <c r="K164" s="38"/>
      <c r="L164" s="22"/>
      <c r="M164" s="23">
        <f t="shared" si="56"/>
        <v>0</v>
      </c>
      <c r="P164" s="29"/>
      <c r="R164" s="27"/>
      <c r="S164" s="27"/>
      <c r="T164" s="25"/>
      <c r="V164" s="29"/>
      <c r="X164" s="25"/>
      <c r="Z164" s="29"/>
      <c r="AB164" s="25"/>
      <c r="AD164" s="29"/>
      <c r="AF164" s="25"/>
    </row>
    <row r="165" spans="1:32" hidden="1" outlineLevel="1">
      <c r="A165" s="20" t="str">
        <f t="shared" ref="A165:A230" si="59">E165&amp;F165</f>
        <v>Static Pressure Tips</v>
      </c>
      <c r="B165" s="21" t="str">
        <f>IF(E165="","",VLOOKUP(A165,'Parts List'!A:E,5,FALSE))</f>
        <v>N/A</v>
      </c>
      <c r="C165" s="21"/>
      <c r="D165" s="38">
        <f t="shared" ref="D165:D180" si="60">$D$155*I165</f>
        <v>0</v>
      </c>
      <c r="E165" s="21" t="s">
        <v>259</v>
      </c>
      <c r="F165" s="105"/>
      <c r="G165" s="21"/>
      <c r="H165" s="23">
        <f>IF(E165="","",VLOOKUP(A165,'Parts List'!A:F,6,FALSE))</f>
        <v>0</v>
      </c>
      <c r="I165" s="327">
        <v>0</v>
      </c>
      <c r="J165" s="38"/>
      <c r="K165" s="38"/>
      <c r="L165" s="22"/>
      <c r="M165" s="23">
        <f t="shared" ref="M165:M228" si="61">IF(H165="","",D165*H165)</f>
        <v>0</v>
      </c>
      <c r="P165" s="29"/>
      <c r="R165" s="27"/>
      <c r="S165" s="27"/>
      <c r="T165" s="25"/>
      <c r="V165" s="29"/>
      <c r="X165" s="25"/>
      <c r="Z165" s="29"/>
      <c r="AB165" s="25"/>
      <c r="AD165" s="29"/>
      <c r="AF165" s="25"/>
    </row>
    <row r="166" spans="1:32" hidden="1" outlineLevel="1">
      <c r="A166" s="20" t="str">
        <f t="shared" si="59"/>
        <v>Thermostat</v>
      </c>
      <c r="B166" s="21" t="str">
        <f>IF(E166="","",VLOOKUP(A166,'Parts List'!A:E,5,FALSE))</f>
        <v>Select Option</v>
      </c>
      <c r="C166" s="21"/>
      <c r="D166" s="38">
        <f t="shared" si="60"/>
        <v>0</v>
      </c>
      <c r="E166" s="21" t="s">
        <v>157</v>
      </c>
      <c r="F166" s="105"/>
      <c r="G166" s="21"/>
      <c r="H166" s="23">
        <f>IF(E166="","",VLOOKUP(A166,'Parts List'!A:F,6,FALSE))</f>
        <v>0</v>
      </c>
      <c r="I166" s="327">
        <v>0</v>
      </c>
      <c r="J166" s="38"/>
      <c r="K166" s="38"/>
      <c r="L166" s="22"/>
      <c r="M166" s="23">
        <f t="shared" si="61"/>
        <v>0</v>
      </c>
      <c r="P166" s="29"/>
      <c r="R166" s="27"/>
      <c r="S166" s="27"/>
      <c r="T166" s="25"/>
      <c r="V166" s="29"/>
      <c r="X166" s="25"/>
      <c r="Z166" s="29"/>
      <c r="AB166" s="25"/>
      <c r="AD166" s="29"/>
      <c r="AF166" s="25"/>
    </row>
    <row r="167" spans="1:32" hidden="1" outlineLevel="1">
      <c r="A167" s="20" t="str">
        <f t="shared" si="59"/>
        <v>Filter Status</v>
      </c>
      <c r="B167" s="21" t="str">
        <f>IF(E167="","",VLOOKUP(A167,'Parts List'!A:E,5,FALSE))</f>
        <v>Select Option</v>
      </c>
      <c r="C167" s="21"/>
      <c r="D167" s="38">
        <f t="shared" si="60"/>
        <v>0</v>
      </c>
      <c r="E167" s="21" t="s">
        <v>393</v>
      </c>
      <c r="F167" s="105"/>
      <c r="G167" s="21"/>
      <c r="H167" s="23">
        <f>IF(E167="","",VLOOKUP(A167,'Parts List'!A:F,6,FALSE))</f>
        <v>0</v>
      </c>
      <c r="I167" s="327">
        <v>0</v>
      </c>
      <c r="J167" s="38"/>
      <c r="K167" s="38"/>
      <c r="L167" s="22"/>
      <c r="M167" s="23">
        <f t="shared" si="61"/>
        <v>0</v>
      </c>
      <c r="P167" s="29"/>
      <c r="R167" s="27"/>
      <c r="S167" s="27"/>
      <c r="T167" s="25"/>
      <c r="V167" s="29"/>
      <c r="X167" s="25"/>
      <c r="Z167" s="29"/>
      <c r="AB167" s="25"/>
      <c r="AD167" s="29"/>
      <c r="AF167" s="25"/>
    </row>
    <row r="168" spans="1:32" hidden="1" outlineLevel="1">
      <c r="A168" s="20" t="str">
        <f>E168&amp;F168</f>
        <v>Press Transmitter</v>
      </c>
      <c r="B168" s="21" t="str">
        <f>IF(E168="","",VLOOKUP(A168,'Parts List'!A:E,5,FALSE))</f>
        <v>Select Option</v>
      </c>
      <c r="C168" s="21"/>
      <c r="D168" s="38">
        <f t="shared" si="60"/>
        <v>0</v>
      </c>
      <c r="E168" s="21" t="s">
        <v>160</v>
      </c>
      <c r="F168" s="105"/>
      <c r="G168" s="21"/>
      <c r="H168" s="23">
        <f>IF(E168="","",VLOOKUP(A168,'Parts List'!A:F,6,FALSE))</f>
        <v>0</v>
      </c>
      <c r="I168" s="45">
        <v>0</v>
      </c>
      <c r="J168" s="38"/>
      <c r="K168" s="38"/>
      <c r="L168" s="22"/>
      <c r="M168" s="23">
        <f t="shared" si="61"/>
        <v>0</v>
      </c>
      <c r="P168" s="29"/>
      <c r="R168" s="27"/>
      <c r="S168" s="27"/>
      <c r="T168" s="25"/>
      <c r="V168" s="29"/>
      <c r="X168" s="25"/>
      <c r="Z168" s="29"/>
      <c r="AB168" s="25"/>
      <c r="AD168" s="29"/>
      <c r="AF168" s="25"/>
    </row>
    <row r="169" spans="1:32" hidden="1" outlineLevel="1">
      <c r="A169" s="20" t="str">
        <f>E169&amp;F169</f>
        <v>Press Transmitter</v>
      </c>
      <c r="B169" s="21" t="str">
        <f>IF(E169="","",VLOOKUP(A169,'Parts List'!A:E,5,FALSE))</f>
        <v>Select Option</v>
      </c>
      <c r="C169" s="21"/>
      <c r="D169" s="38">
        <f t="shared" si="60"/>
        <v>0</v>
      </c>
      <c r="E169" s="21" t="s">
        <v>160</v>
      </c>
      <c r="F169" s="105"/>
      <c r="G169" s="21"/>
      <c r="H169" s="23">
        <f>IF(E169="","",VLOOKUP(A169,'Parts List'!A:F,6,FALSE))</f>
        <v>0</v>
      </c>
      <c r="I169" s="45">
        <v>0</v>
      </c>
      <c r="J169" s="38"/>
      <c r="K169" s="38"/>
      <c r="L169" s="22"/>
      <c r="M169" s="23">
        <f t="shared" si="61"/>
        <v>0</v>
      </c>
      <c r="P169" s="29"/>
      <c r="R169" s="27"/>
      <c r="S169" s="27"/>
      <c r="T169" s="25"/>
      <c r="V169" s="29"/>
      <c r="X169" s="25"/>
      <c r="Z169" s="29"/>
      <c r="AB169" s="25"/>
      <c r="AD169" s="29"/>
      <c r="AF169" s="25"/>
    </row>
    <row r="170" spans="1:32" hidden="1" outlineLevel="1">
      <c r="A170" s="20" t="str">
        <f t="shared" si="59"/>
        <v>Current Sw</v>
      </c>
      <c r="B170" s="21" t="str">
        <f>IF(E170="","",VLOOKUP(A170,'Parts List'!A:E,5,FALSE))</f>
        <v>Select Option</v>
      </c>
      <c r="C170" s="21"/>
      <c r="D170" s="38">
        <f t="shared" si="60"/>
        <v>0</v>
      </c>
      <c r="E170" s="21" t="s">
        <v>158</v>
      </c>
      <c r="F170" s="105"/>
      <c r="G170" s="21"/>
      <c r="H170" s="23">
        <f>IF(E170="","",VLOOKUP(A170,'Parts List'!A:F,6,FALSE))</f>
        <v>0</v>
      </c>
      <c r="I170" s="327">
        <v>0</v>
      </c>
      <c r="J170" s="38"/>
      <c r="K170" s="38"/>
      <c r="L170" s="22"/>
      <c r="M170" s="23">
        <f t="shared" si="61"/>
        <v>0</v>
      </c>
      <c r="P170" s="29"/>
      <c r="R170" s="27"/>
      <c r="S170" s="27"/>
      <c r="T170" s="25"/>
      <c r="V170" s="29"/>
      <c r="X170" s="25"/>
      <c r="Z170" s="29"/>
      <c r="AB170" s="25"/>
      <c r="AD170" s="29"/>
      <c r="AF170" s="25"/>
    </row>
    <row r="171" spans="1:32" hidden="1" outlineLevel="1">
      <c r="A171" s="20" t="str">
        <f t="shared" si="59"/>
        <v>Damper Actuator</v>
      </c>
      <c r="B171" s="21" t="str">
        <f>IF(E171="","",VLOOKUP(A171,'Parts List'!A:E,5,FALSE))</f>
        <v>Select Option</v>
      </c>
      <c r="C171" s="21"/>
      <c r="D171" s="38">
        <f t="shared" si="60"/>
        <v>0</v>
      </c>
      <c r="E171" s="21" t="s">
        <v>26</v>
      </c>
      <c r="F171" s="105"/>
      <c r="G171" s="21"/>
      <c r="H171" s="23">
        <f>IF(E171="","",VLOOKUP(A171,'Parts List'!A:F,6,FALSE))</f>
        <v>0</v>
      </c>
      <c r="I171" s="327">
        <v>0</v>
      </c>
      <c r="J171" s="38"/>
      <c r="K171" s="38"/>
      <c r="L171" s="22"/>
      <c r="M171" s="23">
        <f t="shared" si="61"/>
        <v>0</v>
      </c>
      <c r="P171" s="29"/>
      <c r="R171" s="27"/>
      <c r="S171" s="27"/>
      <c r="T171" s="25"/>
      <c r="V171" s="29"/>
      <c r="X171" s="25"/>
      <c r="Z171" s="29"/>
      <c r="AB171" s="25"/>
      <c r="AD171" s="29"/>
      <c r="AF171" s="25"/>
    </row>
    <row r="172" spans="1:32" hidden="1" outlineLevel="1">
      <c r="A172" s="20" t="str">
        <f t="shared" si="59"/>
        <v>Temp Sensor</v>
      </c>
      <c r="B172" s="21" t="str">
        <f>IF(E172="","",VLOOKUP(A172,'Parts List'!A:E,5,FALSE))</f>
        <v>Select Option</v>
      </c>
      <c r="C172" s="21"/>
      <c r="D172" s="38">
        <f t="shared" si="60"/>
        <v>0</v>
      </c>
      <c r="E172" s="21" t="s">
        <v>155</v>
      </c>
      <c r="F172" s="105"/>
      <c r="G172" s="21"/>
      <c r="H172" s="23">
        <f>IF(E172="","",VLOOKUP(A172,'Parts List'!A:F,6,FALSE))</f>
        <v>0</v>
      </c>
      <c r="I172" s="327">
        <v>0</v>
      </c>
      <c r="J172" s="38"/>
      <c r="K172" s="38"/>
      <c r="L172" s="22"/>
      <c r="M172" s="23">
        <f t="shared" si="61"/>
        <v>0</v>
      </c>
      <c r="P172" s="29"/>
      <c r="R172" s="27"/>
      <c r="S172" s="27"/>
      <c r="T172" s="25"/>
      <c r="V172" s="29"/>
      <c r="X172" s="25"/>
      <c r="Z172" s="29"/>
      <c r="AB172" s="25"/>
      <c r="AD172" s="29"/>
      <c r="AF172" s="25"/>
    </row>
    <row r="173" spans="1:32" hidden="1" outlineLevel="1">
      <c r="A173" s="20" t="str">
        <f t="shared" si="59"/>
        <v>Temp Sensor</v>
      </c>
      <c r="B173" s="21" t="str">
        <f>IF(E173="","",VLOOKUP(A173,'Parts List'!A:E,5,FALSE))</f>
        <v>Select Option</v>
      </c>
      <c r="C173" s="21"/>
      <c r="D173" s="38">
        <f t="shared" si="60"/>
        <v>0</v>
      </c>
      <c r="E173" s="21" t="s">
        <v>155</v>
      </c>
      <c r="F173" s="105"/>
      <c r="G173" s="21"/>
      <c r="H173" s="23">
        <f>IF(E173="","",VLOOKUP(A173,'Parts List'!A:F,6,FALSE))</f>
        <v>0</v>
      </c>
      <c r="I173" s="327">
        <v>0</v>
      </c>
      <c r="J173" s="38"/>
      <c r="K173" s="38"/>
      <c r="L173" s="22"/>
      <c r="M173" s="23">
        <f t="shared" si="61"/>
        <v>0</v>
      </c>
      <c r="P173" s="29"/>
      <c r="R173" s="27"/>
      <c r="S173" s="27"/>
      <c r="T173" s="25"/>
      <c r="V173" s="29"/>
      <c r="X173" s="25"/>
      <c r="Z173" s="29"/>
      <c r="AB173" s="25"/>
      <c r="AD173" s="29"/>
      <c r="AF173" s="25"/>
    </row>
    <row r="174" spans="1:32" hidden="1" outlineLevel="1">
      <c r="A174" s="20" t="str">
        <f t="shared" si="59"/>
        <v>Humidity</v>
      </c>
      <c r="B174" s="21" t="str">
        <f>IF(E174="","",VLOOKUP(A174,'Parts List'!A:E,5,FALSE))</f>
        <v>Select Option</v>
      </c>
      <c r="C174" s="21"/>
      <c r="D174" s="38">
        <f t="shared" si="60"/>
        <v>0</v>
      </c>
      <c r="E174" s="21" t="s">
        <v>453</v>
      </c>
      <c r="F174" s="105"/>
      <c r="G174" s="21"/>
      <c r="H174" s="23">
        <f>IF(E174="","",VLOOKUP(A174,'Parts List'!A:F,6,FALSE))</f>
        <v>0</v>
      </c>
      <c r="I174" s="327">
        <v>0</v>
      </c>
      <c r="J174" s="38"/>
      <c r="K174" s="38"/>
      <c r="L174" s="22"/>
      <c r="M174" s="23">
        <f t="shared" si="61"/>
        <v>0</v>
      </c>
      <c r="P174" s="29"/>
      <c r="R174" s="27"/>
      <c r="S174" s="27"/>
      <c r="T174" s="25"/>
      <c r="V174" s="29"/>
      <c r="X174" s="25"/>
      <c r="Z174" s="29"/>
      <c r="AB174" s="25"/>
      <c r="AD174" s="29"/>
      <c r="AF174" s="25"/>
    </row>
    <row r="175" spans="1:32" hidden="1" outlineLevel="1">
      <c r="A175" s="20" t="str">
        <f t="shared" si="59"/>
        <v>Humidity</v>
      </c>
      <c r="B175" s="21" t="str">
        <f>IF(E175="","",VLOOKUP(A175,'Parts List'!A:E,5,FALSE))</f>
        <v>Select Option</v>
      </c>
      <c r="C175" s="21"/>
      <c r="D175" s="38">
        <f t="shared" si="60"/>
        <v>0</v>
      </c>
      <c r="E175" s="21" t="s">
        <v>453</v>
      </c>
      <c r="F175" s="105"/>
      <c r="G175" s="21"/>
      <c r="H175" s="23">
        <f>IF(E175="","",VLOOKUP(A175,'Parts List'!A:F,6,FALSE))</f>
        <v>0</v>
      </c>
      <c r="I175" s="327">
        <v>0</v>
      </c>
      <c r="J175" s="38"/>
      <c r="K175" s="38"/>
      <c r="L175" s="22"/>
      <c r="M175" s="23">
        <f t="shared" si="61"/>
        <v>0</v>
      </c>
      <c r="P175" s="29"/>
      <c r="R175" s="27"/>
      <c r="S175" s="27"/>
      <c r="T175" s="25"/>
      <c r="V175" s="29"/>
      <c r="X175" s="25"/>
      <c r="Z175" s="29"/>
      <c r="AB175" s="25"/>
      <c r="AD175" s="29"/>
      <c r="AF175" s="25"/>
    </row>
    <row r="176" spans="1:32" hidden="1" outlineLevel="1">
      <c r="A176" s="20" t="str">
        <f t="shared" si="59"/>
        <v>Emergency Stop Switch</v>
      </c>
      <c r="B176" s="21" t="str">
        <f>IF(E176="","",VLOOKUP(A176,'Parts List'!A:E,5,FALSE))</f>
        <v>Select Option</v>
      </c>
      <c r="C176" s="21"/>
      <c r="D176" s="38">
        <f t="shared" si="60"/>
        <v>0</v>
      </c>
      <c r="E176" s="21" t="s">
        <v>71</v>
      </c>
      <c r="F176" s="105"/>
      <c r="G176" s="21"/>
      <c r="H176" s="23">
        <f>IF(E176="","",VLOOKUP(A176,'Parts List'!A:F,6,FALSE))</f>
        <v>0</v>
      </c>
      <c r="I176" s="45">
        <v>0</v>
      </c>
      <c r="J176" s="38"/>
      <c r="K176" s="38"/>
      <c r="L176" s="22"/>
      <c r="M176" s="23">
        <f t="shared" si="61"/>
        <v>0</v>
      </c>
      <c r="P176" s="29"/>
      <c r="R176" s="27"/>
      <c r="S176" s="27"/>
      <c r="T176" s="25"/>
      <c r="V176" s="29"/>
      <c r="X176" s="25"/>
      <c r="Z176" s="29"/>
      <c r="AB176" s="25"/>
      <c r="AD176" s="29"/>
      <c r="AF176" s="25"/>
    </row>
    <row r="177" spans="1:32" hidden="1" outlineLevel="1">
      <c r="A177" s="20" t="str">
        <f t="shared" si="59"/>
        <v>Air Flow Monitor</v>
      </c>
      <c r="B177" s="21" t="str">
        <f>IF(E177="","",VLOOKUP(A177,'Parts List'!A:E,5,FALSE))</f>
        <v>Select Option</v>
      </c>
      <c r="C177" s="21"/>
      <c r="D177" s="38">
        <f t="shared" si="60"/>
        <v>0</v>
      </c>
      <c r="E177" s="21" t="s">
        <v>104</v>
      </c>
      <c r="F177" s="105"/>
      <c r="G177" s="21"/>
      <c r="H177" s="23">
        <f>IF(E177="","",VLOOKUP(A177,'Parts List'!A:F,6,FALSE))</f>
        <v>0</v>
      </c>
      <c r="I177" s="327">
        <v>0</v>
      </c>
      <c r="J177" s="38"/>
      <c r="K177" s="38"/>
      <c r="L177" s="22"/>
      <c r="M177" s="23">
        <f t="shared" si="61"/>
        <v>0</v>
      </c>
      <c r="P177" s="29"/>
      <c r="R177" s="27"/>
      <c r="S177" s="27"/>
      <c r="T177" s="25"/>
      <c r="V177" s="29"/>
      <c r="X177" s="25"/>
      <c r="Z177" s="29"/>
      <c r="AB177" s="25"/>
      <c r="AD177" s="29"/>
      <c r="AF177" s="25"/>
    </row>
    <row r="178" spans="1:32" hidden="1" outlineLevel="1">
      <c r="A178" s="20" t="str">
        <f t="shared" si="59"/>
        <v>See Valve Quote</v>
      </c>
      <c r="B178" s="21" t="str">
        <f>IF(E178="","",VLOOKUP(A178,'Parts List'!A:E,5,FALSE))</f>
        <v>N/A</v>
      </c>
      <c r="C178" s="21"/>
      <c r="D178" s="38">
        <f t="shared" si="60"/>
        <v>0</v>
      </c>
      <c r="E178" s="21" t="s">
        <v>67</v>
      </c>
      <c r="F178" s="21"/>
      <c r="G178" s="21"/>
      <c r="H178" s="23">
        <f>IF(E178="","",VLOOKUP(A178,'Parts List'!A:F,6,FALSE))</f>
        <v>0</v>
      </c>
      <c r="I178" s="327">
        <v>0</v>
      </c>
      <c r="J178" s="38"/>
      <c r="K178" s="38"/>
      <c r="L178" s="22"/>
      <c r="M178" s="23">
        <f t="shared" si="61"/>
        <v>0</v>
      </c>
      <c r="P178" s="29"/>
      <c r="R178" s="27"/>
      <c r="S178" s="27"/>
      <c r="T178" s="25"/>
      <c r="V178" s="29"/>
      <c r="X178" s="25"/>
      <c r="Z178" s="29"/>
      <c r="AB178" s="25"/>
      <c r="AD178" s="29"/>
      <c r="AF178" s="25"/>
    </row>
    <row r="179" spans="1:32" hidden="1" outlineLevel="1">
      <c r="A179" s="20" t="str">
        <f t="shared" si="59"/>
        <v/>
      </c>
      <c r="B179" s="21" t="str">
        <f>IF(E179="","",VLOOKUP(A179,'Parts List'!A:E,5,FALSE))</f>
        <v/>
      </c>
      <c r="C179" s="21"/>
      <c r="D179" s="38">
        <f t="shared" si="60"/>
        <v>0</v>
      </c>
      <c r="E179" s="21"/>
      <c r="F179" s="21"/>
      <c r="G179" s="21"/>
      <c r="H179" s="23" t="str">
        <f>IF(E179="","",VLOOKUP(A179,'Parts List'!A:F,6,FALSE))</f>
        <v/>
      </c>
      <c r="I179" s="45">
        <v>0</v>
      </c>
      <c r="J179" s="38"/>
      <c r="K179" s="38"/>
      <c r="L179" s="21"/>
      <c r="M179" s="23" t="str">
        <f t="shared" si="61"/>
        <v/>
      </c>
      <c r="P179" s="29"/>
      <c r="T179" s="25"/>
      <c r="V179" s="29"/>
      <c r="X179" s="25"/>
      <c r="Z179" s="29"/>
      <c r="AB179" s="25"/>
      <c r="AD179" s="29"/>
      <c r="AF179" s="25"/>
    </row>
    <row r="180" spans="1:32" hidden="1" outlineLevel="1">
      <c r="A180" s="20" t="str">
        <f t="shared" si="59"/>
        <v/>
      </c>
      <c r="B180" s="21" t="str">
        <f>IF(E180="","",VLOOKUP(A180,'Parts List'!A:E,5,FALSE))</f>
        <v/>
      </c>
      <c r="C180" s="21"/>
      <c r="D180" s="38">
        <f t="shared" si="60"/>
        <v>0</v>
      </c>
      <c r="E180" s="21"/>
      <c r="F180" s="21"/>
      <c r="G180" s="21"/>
      <c r="H180" s="23" t="str">
        <f>IF(E180="","",VLOOKUP(A180,'Parts List'!A:F,6,FALSE))</f>
        <v/>
      </c>
      <c r="I180" s="45">
        <v>0</v>
      </c>
      <c r="J180" s="38"/>
      <c r="K180" s="38"/>
      <c r="L180" s="21"/>
      <c r="M180" s="23" t="str">
        <f t="shared" si="61"/>
        <v/>
      </c>
      <c r="P180" s="29"/>
      <c r="T180" s="25"/>
      <c r="V180" s="29"/>
      <c r="X180" s="25"/>
      <c r="Z180" s="29"/>
      <c r="AB180" s="25"/>
      <c r="AD180" s="29"/>
      <c r="AF180" s="25"/>
    </row>
    <row r="181" spans="1:32" collapsed="1">
      <c r="A181" s="20" t="str">
        <f t="shared" si="59"/>
        <v/>
      </c>
      <c r="B181" s="21" t="str">
        <f>IF(E181="","",VLOOKUP(A181,'Parts List'!A:E,5,FALSE))</f>
        <v/>
      </c>
      <c r="C181" s="21"/>
      <c r="D181" s="21"/>
      <c r="E181" s="21"/>
      <c r="F181" s="21"/>
      <c r="G181" s="21"/>
      <c r="H181" s="23" t="str">
        <f>IF(E181="","",VLOOKUP(A181,'Parts List'!A:F,6,FALSE))</f>
        <v/>
      </c>
      <c r="I181" s="21"/>
      <c r="J181" s="21"/>
      <c r="K181" s="21"/>
      <c r="L181" s="21"/>
      <c r="M181" s="23" t="str">
        <f t="shared" si="6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62">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hidden="1" outlineLevel="1">
      <c r="A184" s="20" t="str">
        <f t="shared" si="62"/>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192" si="63">IF(H184="","",D184*H184)</f>
        <v>0</v>
      </c>
      <c r="P184" s="29"/>
      <c r="R184" s="27"/>
      <c r="S184" s="44"/>
      <c r="T184" s="25"/>
      <c r="V184" s="29"/>
      <c r="X184" s="25"/>
      <c r="Z184" s="29"/>
      <c r="AB184" s="25"/>
      <c r="AD184" s="29"/>
      <c r="AF184" s="25"/>
    </row>
    <row r="185" spans="1:32" hidden="1" outlineLevel="1">
      <c r="A185" s="20" t="str">
        <f t="shared" si="62"/>
        <v>Optimizer License with 18 Month SMA</v>
      </c>
      <c r="B185" s="21" t="str">
        <f>IF(E185="","",VLOOKUP(A185,'Parts List'!A:E,5,FALSE))</f>
        <v>Select Option</v>
      </c>
      <c r="C185" s="21"/>
      <c r="D185" s="38">
        <f t="shared" ref="D185:D191" si="64">$D$183*I185</f>
        <v>0</v>
      </c>
      <c r="E185" s="32" t="s">
        <v>1917</v>
      </c>
      <c r="F185" s="105"/>
      <c r="G185" s="21"/>
      <c r="H185" s="23">
        <f>IF(E185="","",VLOOKUP(A185,'Parts List'!A:F,6,FALSE))</f>
        <v>0</v>
      </c>
      <c r="I185" s="327">
        <v>0</v>
      </c>
      <c r="J185" s="38">
        <f>D185</f>
        <v>0</v>
      </c>
      <c r="K185" s="38">
        <f>D185*70</f>
        <v>0</v>
      </c>
      <c r="L185" s="22"/>
      <c r="M185" s="23">
        <f t="shared" si="63"/>
        <v>0</v>
      </c>
      <c r="P185" s="29"/>
      <c r="R185" s="27"/>
      <c r="S185" s="44"/>
      <c r="T185" s="25"/>
      <c r="V185" s="29"/>
      <c r="X185" s="25"/>
      <c r="Z185" s="29"/>
      <c r="AB185" s="25"/>
      <c r="AD185" s="29"/>
      <c r="AF185" s="25"/>
    </row>
    <row r="186" spans="1:32" hidden="1" outlineLevel="1">
      <c r="A186" s="20" t="str">
        <f>E186&amp;F186</f>
        <v>I/O Module</v>
      </c>
      <c r="B186" s="21" t="str">
        <f>IF(E186="","",VLOOKUP(A186,'Parts List'!A:E,5,FALSE))</f>
        <v>Select Option</v>
      </c>
      <c r="C186" s="21"/>
      <c r="D186" s="38">
        <f t="shared" si="64"/>
        <v>0</v>
      </c>
      <c r="E186" s="21" t="s">
        <v>176</v>
      </c>
      <c r="F186" s="105"/>
      <c r="G186" s="21"/>
      <c r="H186" s="23">
        <f>IF(E186="","",VLOOKUP(A186,'Parts List'!A:F,6,FALSE))</f>
        <v>0</v>
      </c>
      <c r="I186" s="327">
        <v>0</v>
      </c>
      <c r="J186" s="38"/>
      <c r="K186" s="38"/>
      <c r="L186" s="22"/>
      <c r="M186" s="23">
        <f t="shared" si="63"/>
        <v>0</v>
      </c>
      <c r="P186" s="29"/>
      <c r="R186" s="27"/>
      <c r="S186" s="44"/>
      <c r="T186" s="25"/>
      <c r="V186" s="29"/>
      <c r="X186" s="25"/>
      <c r="Z186" s="29"/>
      <c r="AB186" s="25"/>
      <c r="AD186" s="29"/>
      <c r="AF186" s="25"/>
    </row>
    <row r="187" spans="1:32" hidden="1" outlineLevel="1">
      <c r="A187" s="20" t="str">
        <f>E187&amp;F187</f>
        <v>Phoenix Controller Core License</v>
      </c>
      <c r="B187" s="21" t="str">
        <f>IF(E187="","",VLOOKUP(A187,'Parts List'!A:E,5,FALSE))</f>
        <v>Select Option</v>
      </c>
      <c r="C187" s="21"/>
      <c r="D187" s="38">
        <f t="shared" si="64"/>
        <v>0</v>
      </c>
      <c r="E187" s="32" t="s">
        <v>2045</v>
      </c>
      <c r="F187" s="105"/>
      <c r="G187" s="21"/>
      <c r="H187" s="23">
        <f>IF(E187="","",VLOOKUP(A187,'Parts List'!A:F,6,FALSE))</f>
        <v>0</v>
      </c>
      <c r="I187" s="327">
        <v>0</v>
      </c>
      <c r="J187" s="38"/>
      <c r="K187" s="38"/>
      <c r="L187" s="22"/>
      <c r="M187" s="23">
        <f t="shared" si="63"/>
        <v>0</v>
      </c>
      <c r="P187" s="29"/>
      <c r="R187" s="27"/>
      <c r="S187" s="44"/>
      <c r="T187" s="25"/>
      <c r="V187" s="29"/>
      <c r="X187" s="25"/>
      <c r="Z187" s="29"/>
      <c r="AB187" s="25"/>
      <c r="AD187" s="29"/>
      <c r="AF187" s="25"/>
    </row>
    <row r="188" spans="1:32" hidden="1" outlineLevel="1">
      <c r="A188" s="20" t="str">
        <f>E188&amp;F188</f>
        <v>Phoenix ILC SMA</v>
      </c>
      <c r="B188" s="21" t="str">
        <f>IF(E188="","",VLOOKUP(A188,'Parts List'!A:E,5,FALSE))</f>
        <v>Select Option</v>
      </c>
      <c r="C188" s="21"/>
      <c r="D188" s="38">
        <f t="shared" si="64"/>
        <v>0</v>
      </c>
      <c r="E188" s="32" t="s">
        <v>2038</v>
      </c>
      <c r="F188" s="105"/>
      <c r="G188" s="21"/>
      <c r="H188" s="23">
        <f>IF(E188="","",VLOOKUP(A188,'Parts List'!A:F,6,FALSE))</f>
        <v>0</v>
      </c>
      <c r="I188" s="327">
        <v>0</v>
      </c>
      <c r="J188" s="38"/>
      <c r="K188" s="38"/>
      <c r="L188" s="22"/>
      <c r="M188" s="23">
        <f t="shared" si="63"/>
        <v>0</v>
      </c>
      <c r="P188" s="29"/>
      <c r="R188" s="27"/>
      <c r="S188" s="44"/>
      <c r="T188" s="25"/>
      <c r="V188" s="29"/>
      <c r="X188" s="25"/>
      <c r="Z188" s="29"/>
      <c r="AB188" s="25"/>
      <c r="AD188" s="29"/>
      <c r="AF188" s="25"/>
    </row>
    <row r="189" spans="1:32" hidden="1" outlineLevel="1">
      <c r="A189" s="20" t="str">
        <f t="shared" ref="A189:A192" si="65">E189&amp;F189</f>
        <v>Panel - Enclosure w Subpanel</v>
      </c>
      <c r="B189" s="21" t="str">
        <f>IF(E189="","",VLOOKUP(A189,'Parts List'!A:E,5,FALSE))</f>
        <v>Select Option</v>
      </c>
      <c r="C189" s="21"/>
      <c r="D189" s="38">
        <f t="shared" si="64"/>
        <v>0</v>
      </c>
      <c r="E189" s="21" t="s">
        <v>156</v>
      </c>
      <c r="F189" s="105"/>
      <c r="G189" s="21"/>
      <c r="H189" s="23">
        <f>IF(E189="","",VLOOKUP(A189,'Parts List'!A:F,6,FALSE))</f>
        <v>0</v>
      </c>
      <c r="I189" s="327">
        <v>0</v>
      </c>
      <c r="J189" s="38"/>
      <c r="K189" s="38"/>
      <c r="L189" s="22"/>
      <c r="M189" s="23">
        <f t="shared" si="63"/>
        <v>0</v>
      </c>
      <c r="P189" s="29"/>
      <c r="R189" s="27"/>
      <c r="S189" s="44"/>
      <c r="T189" s="25"/>
      <c r="V189" s="29"/>
      <c r="X189" s="25"/>
      <c r="Z189" s="29"/>
      <c r="AB189" s="25"/>
      <c r="AD189" s="29"/>
      <c r="AF189" s="25"/>
    </row>
    <row r="190" spans="1:32" hidden="1" outlineLevel="1">
      <c r="A190" s="20" t="str">
        <f t="shared" si="65"/>
        <v>Relay</v>
      </c>
      <c r="B190" s="21" t="str">
        <f>IF(E190="","",VLOOKUP(A190,'Parts List'!A:E,5,FALSE))</f>
        <v>Select Option</v>
      </c>
      <c r="C190" s="21"/>
      <c r="D190" s="38">
        <f t="shared" si="64"/>
        <v>0</v>
      </c>
      <c r="E190" s="21" t="s">
        <v>48</v>
      </c>
      <c r="F190" s="105"/>
      <c r="G190" s="21"/>
      <c r="H190" s="23">
        <f>IF(E190="","",VLOOKUP(A190,'Parts List'!A:F,6,FALSE))</f>
        <v>0</v>
      </c>
      <c r="I190" s="327">
        <v>0</v>
      </c>
      <c r="J190" s="38"/>
      <c r="K190" s="38"/>
      <c r="L190" s="22"/>
      <c r="M190" s="23">
        <f t="shared" si="63"/>
        <v>0</v>
      </c>
      <c r="P190" s="29"/>
      <c r="R190" s="27"/>
      <c r="S190" s="27"/>
      <c r="T190" s="25"/>
      <c r="V190" s="29"/>
      <c r="X190" s="25"/>
      <c r="Z190" s="29"/>
      <c r="AB190" s="25"/>
      <c r="AD190" s="29"/>
      <c r="AF190" s="25"/>
    </row>
    <row r="191" spans="1:32" hidden="1" outlineLevel="1">
      <c r="A191" s="20" t="str">
        <f t="shared" si="65"/>
        <v>Transformer</v>
      </c>
      <c r="B191" s="21" t="str">
        <f>IF(E191="","",VLOOKUP(A191,'Parts List'!A:E,5,FALSE))</f>
        <v>Select Option</v>
      </c>
      <c r="C191" s="21"/>
      <c r="D191" s="38">
        <f t="shared" si="64"/>
        <v>0</v>
      </c>
      <c r="E191" s="32" t="s">
        <v>21</v>
      </c>
      <c r="F191" s="105"/>
      <c r="G191" s="21"/>
      <c r="H191" s="23">
        <f>IF(E191="","",VLOOKUP(A191,'Parts List'!A:F,6,FALSE))</f>
        <v>0</v>
      </c>
      <c r="I191" s="327">
        <v>0</v>
      </c>
      <c r="J191" s="38"/>
      <c r="K191" s="38"/>
      <c r="L191" s="22"/>
      <c r="M191" s="23">
        <f t="shared" si="63"/>
        <v>0</v>
      </c>
      <c r="P191" s="29"/>
      <c r="R191" s="27"/>
      <c r="S191" s="27"/>
      <c r="T191" s="25"/>
      <c r="V191" s="29"/>
      <c r="X191" s="25"/>
      <c r="Z191" s="29"/>
      <c r="AB191" s="25"/>
      <c r="AD191" s="29"/>
      <c r="AF191" s="25"/>
    </row>
    <row r="192" spans="1:32" hidden="1" outlineLevel="1">
      <c r="A192" s="20" t="str">
        <f t="shared" si="65"/>
        <v>Power Supply</v>
      </c>
      <c r="B192" s="21" t="str">
        <f>IF(E192="","",VLOOKUP(A192,'Parts List'!A:E,5,FALSE))</f>
        <v>Select Option</v>
      </c>
      <c r="C192" s="21"/>
      <c r="D192" s="38">
        <f t="shared" ref="D192:D195" si="66">$D$183*I192</f>
        <v>0</v>
      </c>
      <c r="E192" s="21" t="s">
        <v>416</v>
      </c>
      <c r="F192" s="105"/>
      <c r="G192" s="21"/>
      <c r="H192" s="23">
        <f>IF(E192="","",VLOOKUP(A192,'Parts List'!A:F,6,FALSE))</f>
        <v>0</v>
      </c>
      <c r="I192" s="45">
        <v>0</v>
      </c>
      <c r="J192" s="38"/>
      <c r="K192" s="38"/>
      <c r="L192" s="22"/>
      <c r="M192" s="23">
        <f t="shared" si="63"/>
        <v>0</v>
      </c>
      <c r="P192" s="29"/>
      <c r="R192" s="27"/>
      <c r="S192" s="27"/>
      <c r="T192" s="25"/>
      <c r="V192" s="29"/>
      <c r="X192" s="25"/>
      <c r="Z192" s="29"/>
      <c r="AB192" s="25"/>
      <c r="AD192" s="29"/>
      <c r="AF192" s="25"/>
    </row>
    <row r="193" spans="1:32" hidden="1" outlineLevel="1">
      <c r="A193" s="20" t="str">
        <f t="shared" ref="A193:A208" si="67">E193&amp;F193</f>
        <v>Static Pressure Tips</v>
      </c>
      <c r="B193" s="21" t="str">
        <f>IF(E193="","",VLOOKUP(A193,'Parts List'!A:E,5,FALSE))</f>
        <v>N/A</v>
      </c>
      <c r="C193" s="21"/>
      <c r="D193" s="38">
        <f t="shared" si="66"/>
        <v>0</v>
      </c>
      <c r="E193" s="21" t="s">
        <v>259</v>
      </c>
      <c r="F193" s="105"/>
      <c r="G193" s="21"/>
      <c r="H193" s="23">
        <f>IF(E193="","",VLOOKUP(A193,'Parts List'!A:F,6,FALSE))</f>
        <v>0</v>
      </c>
      <c r="I193" s="327">
        <v>0</v>
      </c>
      <c r="J193" s="38"/>
      <c r="K193" s="38"/>
      <c r="L193" s="22"/>
      <c r="M193" s="23">
        <f t="shared" ref="M193:M208" si="68">IF(H193="","",D193*H193)</f>
        <v>0</v>
      </c>
      <c r="P193" s="29"/>
      <c r="R193" s="27"/>
      <c r="S193" s="27"/>
      <c r="T193" s="25"/>
      <c r="V193" s="29"/>
      <c r="X193" s="25"/>
      <c r="Z193" s="29"/>
      <c r="AB193" s="25"/>
      <c r="AD193" s="29"/>
      <c r="AF193" s="25"/>
    </row>
    <row r="194" spans="1:32" hidden="1" outlineLevel="1">
      <c r="A194" s="20" t="str">
        <f t="shared" si="67"/>
        <v>Thermostat</v>
      </c>
      <c r="B194" s="21" t="str">
        <f>IF(E194="","",VLOOKUP(A194,'Parts List'!A:E,5,FALSE))</f>
        <v>Select Option</v>
      </c>
      <c r="C194" s="21"/>
      <c r="D194" s="38">
        <f t="shared" si="66"/>
        <v>0</v>
      </c>
      <c r="E194" s="21" t="s">
        <v>157</v>
      </c>
      <c r="F194" s="105"/>
      <c r="G194" s="21"/>
      <c r="H194" s="23">
        <f>IF(E194="","",VLOOKUP(A194,'Parts List'!A:F,6,FALSE))</f>
        <v>0</v>
      </c>
      <c r="I194" s="327">
        <v>0</v>
      </c>
      <c r="J194" s="38"/>
      <c r="K194" s="38"/>
      <c r="L194" s="22"/>
      <c r="M194" s="23">
        <f t="shared" si="68"/>
        <v>0</v>
      </c>
      <c r="P194" s="29"/>
      <c r="R194" s="27"/>
      <c r="S194" s="27"/>
      <c r="T194" s="25"/>
      <c r="V194" s="29"/>
      <c r="X194" s="25"/>
      <c r="Z194" s="29"/>
      <c r="AB194" s="25"/>
      <c r="AD194" s="29"/>
      <c r="AF194" s="25"/>
    </row>
    <row r="195" spans="1:32" hidden="1" outlineLevel="1">
      <c r="A195" s="20" t="str">
        <f t="shared" si="67"/>
        <v>Filter Status</v>
      </c>
      <c r="B195" s="21" t="str">
        <f>IF(E195="","",VLOOKUP(A195,'Parts List'!A:E,5,FALSE))</f>
        <v>Select Option</v>
      </c>
      <c r="C195" s="21"/>
      <c r="D195" s="38">
        <f t="shared" si="66"/>
        <v>0</v>
      </c>
      <c r="E195" s="21" t="s">
        <v>393</v>
      </c>
      <c r="F195" s="105"/>
      <c r="G195" s="21"/>
      <c r="H195" s="23">
        <f>IF(E195="","",VLOOKUP(A195,'Parts List'!A:F,6,FALSE))</f>
        <v>0</v>
      </c>
      <c r="I195" s="327">
        <v>0</v>
      </c>
      <c r="J195" s="38"/>
      <c r="K195" s="38"/>
      <c r="L195" s="22"/>
      <c r="M195" s="23">
        <f t="shared" si="68"/>
        <v>0</v>
      </c>
      <c r="P195" s="29"/>
      <c r="R195" s="27"/>
      <c r="S195" s="27"/>
      <c r="T195" s="25"/>
      <c r="V195" s="29"/>
      <c r="X195" s="25"/>
      <c r="Z195" s="29"/>
      <c r="AB195" s="25"/>
      <c r="AD195" s="29"/>
      <c r="AF195" s="25"/>
    </row>
    <row r="196" spans="1:32" hidden="1" outlineLevel="1">
      <c r="A196" s="20" t="str">
        <f t="shared" si="67"/>
        <v>Press Transmitter</v>
      </c>
      <c r="B196" s="21" t="str">
        <f>IF(E196="","",VLOOKUP(A196,'Parts List'!A:E,5,FALSE))</f>
        <v>Select Option</v>
      </c>
      <c r="C196" s="21"/>
      <c r="D196" s="38">
        <f t="shared" ref="D196:D208" si="69">$D$183*I196</f>
        <v>0</v>
      </c>
      <c r="E196" s="21" t="s">
        <v>160</v>
      </c>
      <c r="F196" s="105"/>
      <c r="G196" s="21"/>
      <c r="H196" s="23">
        <f>IF(E196="","",VLOOKUP(A196,'Parts List'!A:F,6,FALSE))</f>
        <v>0</v>
      </c>
      <c r="I196" s="45">
        <v>0</v>
      </c>
      <c r="J196" s="38"/>
      <c r="K196" s="38"/>
      <c r="L196" s="22"/>
      <c r="M196" s="23">
        <f t="shared" si="68"/>
        <v>0</v>
      </c>
      <c r="P196" s="29"/>
      <c r="R196" s="27"/>
      <c r="S196" s="27"/>
      <c r="T196" s="25"/>
      <c r="V196" s="29"/>
      <c r="X196" s="25"/>
      <c r="Z196" s="29"/>
      <c r="AB196" s="25"/>
      <c r="AD196" s="29"/>
      <c r="AF196" s="25"/>
    </row>
    <row r="197" spans="1:32" hidden="1" outlineLevel="1">
      <c r="A197" s="20" t="str">
        <f t="shared" si="67"/>
        <v>Press Transmitter</v>
      </c>
      <c r="B197" s="21" t="str">
        <f>IF(E197="","",VLOOKUP(A197,'Parts List'!A:E,5,FALSE))</f>
        <v>Select Option</v>
      </c>
      <c r="C197" s="21"/>
      <c r="D197" s="38">
        <f t="shared" si="69"/>
        <v>0</v>
      </c>
      <c r="E197" s="21" t="s">
        <v>160</v>
      </c>
      <c r="F197" s="105"/>
      <c r="G197" s="21"/>
      <c r="H197" s="23">
        <f>IF(E197="","",VLOOKUP(A197,'Parts List'!A:F,6,FALSE))</f>
        <v>0</v>
      </c>
      <c r="I197" s="45">
        <v>0</v>
      </c>
      <c r="J197" s="38"/>
      <c r="K197" s="38"/>
      <c r="L197" s="22"/>
      <c r="M197" s="23">
        <f t="shared" si="68"/>
        <v>0</v>
      </c>
      <c r="P197" s="29"/>
      <c r="R197" s="27"/>
      <c r="S197" s="27"/>
      <c r="T197" s="25"/>
      <c r="V197" s="29"/>
      <c r="X197" s="25"/>
      <c r="Z197" s="29"/>
      <c r="AB197" s="25"/>
      <c r="AD197" s="29"/>
      <c r="AF197" s="25"/>
    </row>
    <row r="198" spans="1:32" hidden="1" outlineLevel="1">
      <c r="A198" s="20" t="str">
        <f t="shared" si="67"/>
        <v>Current Sw</v>
      </c>
      <c r="B198" s="21" t="str">
        <f>IF(E198="","",VLOOKUP(A198,'Parts List'!A:E,5,FALSE))</f>
        <v>Select Option</v>
      </c>
      <c r="C198" s="21"/>
      <c r="D198" s="38">
        <f t="shared" si="69"/>
        <v>0</v>
      </c>
      <c r="E198" s="21" t="s">
        <v>158</v>
      </c>
      <c r="F198" s="105"/>
      <c r="G198" s="21"/>
      <c r="H198" s="23">
        <f>IF(E198="","",VLOOKUP(A198,'Parts List'!A:F,6,FALSE))</f>
        <v>0</v>
      </c>
      <c r="I198" s="327">
        <v>0</v>
      </c>
      <c r="J198" s="38"/>
      <c r="K198" s="38"/>
      <c r="L198" s="22"/>
      <c r="M198" s="23">
        <f t="shared" si="68"/>
        <v>0</v>
      </c>
      <c r="P198" s="29"/>
      <c r="R198" s="27"/>
      <c r="S198" s="27"/>
      <c r="T198" s="25"/>
      <c r="V198" s="29"/>
      <c r="X198" s="25"/>
      <c r="Z198" s="29"/>
      <c r="AB198" s="25"/>
      <c r="AD198" s="29"/>
      <c r="AF198" s="25"/>
    </row>
    <row r="199" spans="1:32" hidden="1" outlineLevel="1">
      <c r="A199" s="20" t="str">
        <f t="shared" si="67"/>
        <v>Damper Actuator</v>
      </c>
      <c r="B199" s="21" t="str">
        <f>IF(E199="","",VLOOKUP(A199,'Parts List'!A:E,5,FALSE))</f>
        <v>Select Option</v>
      </c>
      <c r="C199" s="21"/>
      <c r="D199" s="38">
        <f t="shared" si="69"/>
        <v>0</v>
      </c>
      <c r="E199" s="21" t="s">
        <v>26</v>
      </c>
      <c r="F199" s="105"/>
      <c r="G199" s="21"/>
      <c r="H199" s="23">
        <f>IF(E199="","",VLOOKUP(A199,'Parts List'!A:F,6,FALSE))</f>
        <v>0</v>
      </c>
      <c r="I199" s="327">
        <v>0</v>
      </c>
      <c r="J199" s="38"/>
      <c r="K199" s="38"/>
      <c r="L199" s="22"/>
      <c r="M199" s="23">
        <f t="shared" si="68"/>
        <v>0</v>
      </c>
      <c r="P199" s="29"/>
      <c r="R199" s="27"/>
      <c r="S199" s="27"/>
      <c r="T199" s="25"/>
      <c r="V199" s="29"/>
      <c r="X199" s="25"/>
      <c r="Z199" s="29"/>
      <c r="AB199" s="25"/>
      <c r="AD199" s="29"/>
      <c r="AF199" s="25"/>
    </row>
    <row r="200" spans="1:32" hidden="1" outlineLevel="1">
      <c r="A200" s="20" t="str">
        <f t="shared" si="67"/>
        <v>Temp Sensor</v>
      </c>
      <c r="B200" s="21" t="str">
        <f>IF(E200="","",VLOOKUP(A200,'Parts List'!A:E,5,FALSE))</f>
        <v>Select Option</v>
      </c>
      <c r="C200" s="21"/>
      <c r="D200" s="38">
        <f t="shared" si="69"/>
        <v>0</v>
      </c>
      <c r="E200" s="21" t="s">
        <v>155</v>
      </c>
      <c r="F200" s="105"/>
      <c r="G200" s="21"/>
      <c r="H200" s="23">
        <f>IF(E200="","",VLOOKUP(A200,'Parts List'!A:F,6,FALSE))</f>
        <v>0</v>
      </c>
      <c r="I200" s="327">
        <v>0</v>
      </c>
      <c r="J200" s="38"/>
      <c r="K200" s="38"/>
      <c r="L200" s="22"/>
      <c r="M200" s="23">
        <f t="shared" si="68"/>
        <v>0</v>
      </c>
      <c r="P200" s="29"/>
      <c r="R200" s="27"/>
      <c r="S200" s="27"/>
      <c r="T200" s="25"/>
      <c r="V200" s="29"/>
      <c r="X200" s="25"/>
      <c r="Z200" s="29"/>
      <c r="AB200" s="25"/>
      <c r="AD200" s="29"/>
      <c r="AF200" s="25"/>
    </row>
    <row r="201" spans="1:32" hidden="1" outlineLevel="1">
      <c r="A201" s="20" t="str">
        <f t="shared" si="67"/>
        <v>Temp Sensor</v>
      </c>
      <c r="B201" s="21" t="str">
        <f>IF(E201="","",VLOOKUP(A201,'Parts List'!A:E,5,FALSE))</f>
        <v>Select Option</v>
      </c>
      <c r="C201" s="21"/>
      <c r="D201" s="38">
        <f t="shared" si="69"/>
        <v>0</v>
      </c>
      <c r="E201" s="21" t="s">
        <v>155</v>
      </c>
      <c r="F201" s="105"/>
      <c r="G201" s="21"/>
      <c r="H201" s="23">
        <f>IF(E201="","",VLOOKUP(A201,'Parts List'!A:F,6,FALSE))</f>
        <v>0</v>
      </c>
      <c r="I201" s="327">
        <v>0</v>
      </c>
      <c r="J201" s="38"/>
      <c r="K201" s="38"/>
      <c r="L201" s="22"/>
      <c r="M201" s="23">
        <f t="shared" si="68"/>
        <v>0</v>
      </c>
      <c r="P201" s="29"/>
      <c r="R201" s="27"/>
      <c r="S201" s="27"/>
      <c r="T201" s="25"/>
      <c r="V201" s="29"/>
      <c r="X201" s="25"/>
      <c r="Z201" s="29"/>
      <c r="AB201" s="25"/>
      <c r="AD201" s="29"/>
      <c r="AF201" s="25"/>
    </row>
    <row r="202" spans="1:32" hidden="1" outlineLevel="1">
      <c r="A202" s="20" t="str">
        <f t="shared" si="67"/>
        <v>Humidity</v>
      </c>
      <c r="B202" s="21" t="str">
        <f>IF(E202="","",VLOOKUP(A202,'Parts List'!A:E,5,FALSE))</f>
        <v>Select Option</v>
      </c>
      <c r="C202" s="21"/>
      <c r="D202" s="38">
        <f t="shared" si="69"/>
        <v>0</v>
      </c>
      <c r="E202" s="21" t="s">
        <v>453</v>
      </c>
      <c r="F202" s="105"/>
      <c r="G202" s="21"/>
      <c r="H202" s="23">
        <f>IF(E202="","",VLOOKUP(A202,'Parts List'!A:F,6,FALSE))</f>
        <v>0</v>
      </c>
      <c r="I202" s="327">
        <v>0</v>
      </c>
      <c r="J202" s="38"/>
      <c r="K202" s="38"/>
      <c r="L202" s="22"/>
      <c r="M202" s="23">
        <f t="shared" si="68"/>
        <v>0</v>
      </c>
      <c r="P202" s="29"/>
      <c r="R202" s="27"/>
      <c r="S202" s="27"/>
      <c r="T202" s="25"/>
      <c r="V202" s="29"/>
      <c r="X202" s="25"/>
      <c r="Z202" s="29"/>
      <c r="AB202" s="25"/>
      <c r="AD202" s="29"/>
      <c r="AF202" s="25"/>
    </row>
    <row r="203" spans="1:32" hidden="1" outlineLevel="1">
      <c r="A203" s="20" t="str">
        <f t="shared" si="67"/>
        <v>Emergency Stop Switch</v>
      </c>
      <c r="B203" s="21" t="str">
        <f>IF(E203="","",VLOOKUP(A203,'Parts List'!A:E,5,FALSE))</f>
        <v>Select Option</v>
      </c>
      <c r="C203" s="21"/>
      <c r="D203" s="38">
        <f t="shared" si="69"/>
        <v>0</v>
      </c>
      <c r="E203" s="21" t="s">
        <v>71</v>
      </c>
      <c r="F203" s="105"/>
      <c r="G203" s="21"/>
      <c r="H203" s="23">
        <f>IF(E203="","",VLOOKUP(A203,'Parts List'!A:F,6,FALSE))</f>
        <v>0</v>
      </c>
      <c r="I203" s="45">
        <v>0</v>
      </c>
      <c r="J203" s="38"/>
      <c r="K203" s="38"/>
      <c r="L203" s="22"/>
      <c r="M203" s="23">
        <f t="shared" si="68"/>
        <v>0</v>
      </c>
      <c r="P203" s="29"/>
      <c r="R203" s="27"/>
      <c r="S203" s="27"/>
      <c r="T203" s="25"/>
      <c r="V203" s="29"/>
      <c r="X203" s="25"/>
      <c r="Z203" s="29"/>
      <c r="AB203" s="25"/>
      <c r="AD203" s="29"/>
      <c r="AF203" s="25"/>
    </row>
    <row r="204" spans="1:32" hidden="1" outlineLevel="1">
      <c r="A204" s="20" t="str">
        <f t="shared" si="67"/>
        <v>Air Flow Monitor</v>
      </c>
      <c r="B204" s="21" t="str">
        <f>IF(E204="","",VLOOKUP(A204,'Parts List'!A:E,5,FALSE))</f>
        <v>Select Option</v>
      </c>
      <c r="C204" s="21"/>
      <c r="D204" s="38">
        <f t="shared" si="69"/>
        <v>0</v>
      </c>
      <c r="E204" s="21" t="s">
        <v>104</v>
      </c>
      <c r="F204" s="105"/>
      <c r="G204" s="21"/>
      <c r="H204" s="23">
        <f>IF(E204="","",VLOOKUP(A204,'Parts List'!A:F,6,FALSE))</f>
        <v>0</v>
      </c>
      <c r="I204" s="327">
        <v>0</v>
      </c>
      <c r="J204" s="38"/>
      <c r="K204" s="38"/>
      <c r="L204" s="22"/>
      <c r="M204" s="23">
        <f t="shared" si="68"/>
        <v>0</v>
      </c>
      <c r="P204" s="29"/>
      <c r="R204" s="27"/>
      <c r="S204" s="27"/>
      <c r="T204" s="25"/>
      <c r="V204" s="29"/>
      <c r="X204" s="25"/>
      <c r="Z204" s="29"/>
      <c r="AB204" s="25"/>
      <c r="AD204" s="29"/>
      <c r="AF204" s="25"/>
    </row>
    <row r="205" spans="1:32" hidden="1" outlineLevel="1">
      <c r="A205" s="20" t="str">
        <f t="shared" si="67"/>
        <v>See Valve Quote</v>
      </c>
      <c r="B205" s="21" t="str">
        <f>IF(E205="","",VLOOKUP(A205,'Parts List'!A:E,5,FALSE))</f>
        <v>N/A</v>
      </c>
      <c r="C205" s="21"/>
      <c r="D205" s="38">
        <f t="shared" si="69"/>
        <v>0</v>
      </c>
      <c r="E205" s="21" t="s">
        <v>67</v>
      </c>
      <c r="F205" s="21"/>
      <c r="G205" s="21"/>
      <c r="H205" s="23">
        <f>IF(E205="","",VLOOKUP(A205,'Parts List'!A:F,6,FALSE))</f>
        <v>0</v>
      </c>
      <c r="I205" s="327">
        <v>0</v>
      </c>
      <c r="J205" s="38"/>
      <c r="K205" s="38"/>
      <c r="L205" s="22"/>
      <c r="M205" s="23">
        <f t="shared" si="68"/>
        <v>0</v>
      </c>
      <c r="P205" s="29"/>
      <c r="R205" s="27"/>
      <c r="S205" s="27"/>
      <c r="T205" s="25"/>
      <c r="V205" s="29"/>
      <c r="X205" s="25"/>
      <c r="Z205" s="29"/>
      <c r="AB205" s="25"/>
      <c r="AD205" s="29"/>
      <c r="AF205" s="25"/>
    </row>
    <row r="206" spans="1:32" hidden="1" outlineLevel="1">
      <c r="A206" s="20" t="str">
        <f t="shared" si="67"/>
        <v/>
      </c>
      <c r="B206" s="21" t="str">
        <f>IF(E206="","",VLOOKUP(A206,'Parts List'!A:E,5,FALSE))</f>
        <v/>
      </c>
      <c r="C206" s="21"/>
      <c r="D206" s="38">
        <f t="shared" si="69"/>
        <v>0</v>
      </c>
      <c r="E206" s="21"/>
      <c r="F206" s="21"/>
      <c r="G206" s="21"/>
      <c r="H206" s="23" t="str">
        <f>IF(E206="","",VLOOKUP(A206,'Parts List'!A:F,6,FALSE))</f>
        <v/>
      </c>
      <c r="I206" s="327">
        <v>0</v>
      </c>
      <c r="J206" s="38"/>
      <c r="K206" s="38"/>
      <c r="L206" s="21"/>
      <c r="M206" s="23" t="str">
        <f t="shared" si="68"/>
        <v/>
      </c>
      <c r="P206" s="29"/>
      <c r="T206" s="25"/>
      <c r="V206" s="29"/>
      <c r="X206" s="25"/>
      <c r="Z206" s="29"/>
      <c r="AB206" s="25"/>
      <c r="AD206" s="29"/>
      <c r="AF206" s="25"/>
    </row>
    <row r="207" spans="1:32" hidden="1" outlineLevel="1">
      <c r="A207" s="20" t="str">
        <f t="shared" si="67"/>
        <v/>
      </c>
      <c r="B207" s="21" t="str">
        <f>IF(E207="","",VLOOKUP(A207,'Parts List'!A:E,5,FALSE))</f>
        <v/>
      </c>
      <c r="C207" s="21"/>
      <c r="D207" s="38">
        <f t="shared" si="69"/>
        <v>0</v>
      </c>
      <c r="E207" s="21"/>
      <c r="F207" s="21"/>
      <c r="G207" s="21"/>
      <c r="H207" s="23" t="str">
        <f>IF(E207="","",VLOOKUP(A207,'Parts List'!A:F,6,FALSE))</f>
        <v/>
      </c>
      <c r="I207" s="327">
        <v>0</v>
      </c>
      <c r="J207" s="38"/>
      <c r="K207" s="38"/>
      <c r="L207" s="21"/>
      <c r="M207" s="23" t="str">
        <f t="shared" si="68"/>
        <v/>
      </c>
      <c r="P207" s="29"/>
      <c r="T207" s="25"/>
      <c r="V207" s="29"/>
      <c r="X207" s="25"/>
      <c r="Z207" s="29"/>
      <c r="AB207" s="25"/>
      <c r="AD207" s="29"/>
      <c r="AF207" s="25"/>
    </row>
    <row r="208" spans="1:32" hidden="1" outlineLevel="1">
      <c r="A208" s="20" t="str">
        <f t="shared" si="67"/>
        <v/>
      </c>
      <c r="B208" s="21" t="str">
        <f>IF(E208="","",VLOOKUP(A208,'Parts List'!A:E,5,FALSE))</f>
        <v/>
      </c>
      <c r="C208" s="21"/>
      <c r="D208" s="38">
        <f t="shared" si="69"/>
        <v>0</v>
      </c>
      <c r="E208" s="21"/>
      <c r="F208" s="21"/>
      <c r="G208" s="21"/>
      <c r="H208" s="23" t="str">
        <f>IF(E208="","",VLOOKUP(A208,'Parts List'!A:F,6,FALSE))</f>
        <v/>
      </c>
      <c r="I208" s="327">
        <v>0</v>
      </c>
      <c r="J208" s="38"/>
      <c r="K208" s="38"/>
      <c r="L208" s="21"/>
      <c r="M208" s="23" t="str">
        <f t="shared" si="68"/>
        <v/>
      </c>
      <c r="P208" s="29"/>
      <c r="T208" s="25"/>
      <c r="V208" s="29"/>
      <c r="X208" s="25"/>
      <c r="Z208" s="29"/>
      <c r="AB208" s="25"/>
      <c r="AD208" s="29"/>
      <c r="AF208" s="25"/>
    </row>
    <row r="209" spans="1:32" collapsed="1">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59"/>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hidden="1" outlineLevel="1">
      <c r="A212" s="20" t="str">
        <f t="shared" si="59"/>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20" si="70">IF(H212="","",D212*H212)</f>
        <v>0</v>
      </c>
      <c r="P212" s="29"/>
      <c r="R212" s="27"/>
      <c r="S212" s="44"/>
      <c r="T212" s="25"/>
      <c r="V212" s="29"/>
      <c r="X212" s="25"/>
      <c r="Z212" s="29"/>
      <c r="AB212" s="25"/>
      <c r="AD212" s="29"/>
      <c r="AF212" s="25"/>
    </row>
    <row r="213" spans="1:32" hidden="1" outlineLevel="1">
      <c r="A213" s="20" t="str">
        <f t="shared" si="59"/>
        <v>Optimizer License with 18 Month SMA</v>
      </c>
      <c r="B213" s="21" t="str">
        <f>IF(E213="","",VLOOKUP(A213,'Parts List'!A:E,5,FALSE))</f>
        <v>Select Option</v>
      </c>
      <c r="C213" s="21"/>
      <c r="D213" s="38">
        <f t="shared" ref="D213:D221" si="71">$D$211*I213</f>
        <v>0</v>
      </c>
      <c r="E213" s="32" t="s">
        <v>1917</v>
      </c>
      <c r="F213" s="105"/>
      <c r="G213" s="21"/>
      <c r="H213" s="23">
        <f>IF(E213="","",VLOOKUP(A213,'Parts List'!A:F,6,FALSE))</f>
        <v>0</v>
      </c>
      <c r="I213" s="327">
        <v>0</v>
      </c>
      <c r="J213" s="38">
        <f>D213</f>
        <v>0</v>
      </c>
      <c r="K213" s="38">
        <f>D213*70</f>
        <v>0</v>
      </c>
      <c r="L213" s="22"/>
      <c r="M213" s="23">
        <f t="shared" si="70"/>
        <v>0</v>
      </c>
      <c r="P213" s="29"/>
      <c r="R213" s="27"/>
      <c r="S213" s="44"/>
      <c r="T213" s="25"/>
      <c r="V213" s="29"/>
      <c r="X213" s="25"/>
      <c r="Z213" s="29"/>
      <c r="AB213" s="25"/>
      <c r="AD213" s="29"/>
      <c r="AF213" s="25"/>
    </row>
    <row r="214" spans="1:32" hidden="1" outlineLevel="1">
      <c r="A214" s="20" t="str">
        <f>E214&amp;F214</f>
        <v>I/O ModuleOptimzer Unitary Cntr 5-UI, 5-DI, 4-AO, 4-DO I/O Module</v>
      </c>
      <c r="B214" s="21" t="str">
        <f>IF(E214="","",VLOOKUP(A214,'Parts List'!A:E,5,FALSE))</f>
        <v>ISMA-B-MIX18</v>
      </c>
      <c r="C214" s="21"/>
      <c r="D214" s="38">
        <f t="shared" si="71"/>
        <v>0</v>
      </c>
      <c r="E214" s="21" t="s">
        <v>176</v>
      </c>
      <c r="F214" s="105" t="s">
        <v>2002</v>
      </c>
      <c r="G214" s="21"/>
      <c r="H214" s="23">
        <f>IF(E214="","",VLOOKUP(A214,'Parts List'!A:F,6,FALSE))</f>
        <v>338.81</v>
      </c>
      <c r="I214" s="327">
        <v>0</v>
      </c>
      <c r="J214" s="38"/>
      <c r="K214" s="38"/>
      <c r="L214" s="22"/>
      <c r="M214" s="23">
        <f t="shared" si="70"/>
        <v>0</v>
      </c>
      <c r="P214" s="29"/>
      <c r="R214" s="27"/>
      <c r="S214" s="44"/>
      <c r="T214" s="25"/>
      <c r="V214" s="29"/>
      <c r="X214" s="25"/>
      <c r="Z214" s="29"/>
      <c r="AB214" s="25"/>
      <c r="AD214" s="29"/>
      <c r="AF214" s="25"/>
    </row>
    <row r="215" spans="1:32" hidden="1" outlineLevel="1">
      <c r="A215" s="20" t="str">
        <f>E215&amp;F215</f>
        <v>Phoenix Controller Core License</v>
      </c>
      <c r="B215" s="21" t="str">
        <f>IF(E215="","",VLOOKUP(A215,'Parts List'!A:E,5,FALSE))</f>
        <v>Select Option</v>
      </c>
      <c r="C215" s="21"/>
      <c r="D215" s="38">
        <f t="shared" si="71"/>
        <v>0</v>
      </c>
      <c r="E215" s="32" t="s">
        <v>2045</v>
      </c>
      <c r="F215" s="105"/>
      <c r="G215" s="21"/>
      <c r="H215" s="23">
        <f>IF(E215="","",VLOOKUP(A215,'Parts List'!A:F,6,FALSE))</f>
        <v>0</v>
      </c>
      <c r="I215" s="327">
        <v>0</v>
      </c>
      <c r="J215" s="38"/>
      <c r="K215" s="38"/>
      <c r="L215" s="22"/>
      <c r="M215" s="23">
        <f t="shared" si="70"/>
        <v>0</v>
      </c>
      <c r="P215" s="29"/>
      <c r="R215" s="27"/>
      <c r="S215" s="44"/>
      <c r="T215" s="25"/>
      <c r="V215" s="29"/>
      <c r="X215" s="25"/>
      <c r="Z215" s="29"/>
      <c r="AB215" s="25"/>
      <c r="AD215" s="29"/>
      <c r="AF215" s="25"/>
    </row>
    <row r="216" spans="1:32" hidden="1" outlineLevel="1">
      <c r="A216" s="20" t="str">
        <f>E216&amp;F216</f>
        <v>Phoenix ILC SMA</v>
      </c>
      <c r="B216" s="21" t="str">
        <f>IF(E216="","",VLOOKUP(A216,'Parts List'!A:E,5,FALSE))</f>
        <v>Select Option</v>
      </c>
      <c r="C216" s="21"/>
      <c r="D216" s="38">
        <f t="shared" si="71"/>
        <v>0</v>
      </c>
      <c r="E216" s="32" t="s">
        <v>2038</v>
      </c>
      <c r="F216" s="105"/>
      <c r="G216" s="21"/>
      <c r="H216" s="23">
        <f>IF(E216="","",VLOOKUP(A216,'Parts List'!A:F,6,FALSE))</f>
        <v>0</v>
      </c>
      <c r="I216" s="327">
        <v>0</v>
      </c>
      <c r="J216" s="38"/>
      <c r="K216" s="38"/>
      <c r="L216" s="22"/>
      <c r="M216" s="23">
        <f t="shared" si="70"/>
        <v>0</v>
      </c>
      <c r="P216" s="29"/>
      <c r="R216" s="27"/>
      <c r="S216" s="44"/>
      <c r="T216" s="25"/>
      <c r="V216" s="29"/>
      <c r="X216" s="25"/>
      <c r="Z216" s="29"/>
      <c r="AB216" s="25"/>
      <c r="AD216" s="29"/>
      <c r="AF216" s="25"/>
    </row>
    <row r="217" spans="1:32" hidden="1" outlineLevel="1">
      <c r="A217" s="20" t="str">
        <f t="shared" ref="A217:A220" si="72">E217&amp;F217</f>
        <v>Panel - Enclosure w SubpanelNema-1 Medium</v>
      </c>
      <c r="B217" s="21" t="str">
        <f>IF(E217="","",VLOOKUP(A217,'Parts List'!A:E,5,FALSE))</f>
        <v>RET1-262007BT-P</v>
      </c>
      <c r="C217" s="21"/>
      <c r="D217" s="38">
        <f t="shared" si="71"/>
        <v>0</v>
      </c>
      <c r="E217" s="21" t="s">
        <v>156</v>
      </c>
      <c r="F217" s="105" t="s">
        <v>184</v>
      </c>
      <c r="G217" s="21"/>
      <c r="H217" s="23">
        <f>IF(E217="","",VLOOKUP(A217,'Parts List'!A:F,6,FALSE))</f>
        <v>436.83</v>
      </c>
      <c r="I217" s="327">
        <v>0</v>
      </c>
      <c r="J217" s="38"/>
      <c r="K217" s="38"/>
      <c r="L217" s="22"/>
      <c r="M217" s="23">
        <f t="shared" si="70"/>
        <v>0</v>
      </c>
      <c r="P217" s="29"/>
      <c r="R217" s="27"/>
      <c r="S217" s="44"/>
      <c r="T217" s="25"/>
      <c r="V217" s="29"/>
      <c r="X217" s="25"/>
      <c r="Z217" s="29"/>
      <c r="AB217" s="25"/>
      <c r="AD217" s="29"/>
      <c r="AF217" s="25"/>
    </row>
    <row r="218" spans="1:32" hidden="1" outlineLevel="1">
      <c r="A218" s="20" t="str">
        <f t="shared" si="72"/>
        <v>Relay24VAC DPDT with Base</v>
      </c>
      <c r="B218" s="21" t="str">
        <f>IF(E218="","",VLOOKUP(A218,'Parts List'!A:E,5,FALSE))</f>
        <v>RH2B-UAC24 + SH2B-05</v>
      </c>
      <c r="C218" s="21"/>
      <c r="D218" s="38">
        <f t="shared" si="71"/>
        <v>0</v>
      </c>
      <c r="E218" s="21" t="s">
        <v>48</v>
      </c>
      <c r="F218" s="105" t="s">
        <v>195</v>
      </c>
      <c r="G218" s="21"/>
      <c r="H218" s="23">
        <f>IF(E218="","",VLOOKUP(A218,'Parts List'!A:F,6,FALSE))</f>
        <v>8.120000000000001</v>
      </c>
      <c r="I218" s="327">
        <v>0</v>
      </c>
      <c r="J218" s="38"/>
      <c r="K218" s="38"/>
      <c r="L218" s="22"/>
      <c r="M218" s="23">
        <f t="shared" si="70"/>
        <v>0</v>
      </c>
      <c r="P218" s="29"/>
      <c r="R218" s="27"/>
      <c r="S218" s="27"/>
      <c r="T218" s="25"/>
      <c r="V218" s="29"/>
      <c r="X218" s="25"/>
      <c r="Z218" s="29"/>
      <c r="AB218" s="25"/>
      <c r="AD218" s="29"/>
      <c r="AF218" s="25"/>
    </row>
    <row r="219" spans="1:32" hidden="1" outlineLevel="1">
      <c r="A219" s="20" t="str">
        <f t="shared" si="72"/>
        <v>Transformer75 VA with circuit breaker</v>
      </c>
      <c r="B219" s="21" t="str">
        <f>IF(E219="","",VLOOKUP(A219,'Parts List'!A:E,5,FALSE))</f>
        <v>TR75VA004</v>
      </c>
      <c r="C219" s="21"/>
      <c r="D219" s="38">
        <f t="shared" si="71"/>
        <v>0</v>
      </c>
      <c r="E219" s="32" t="s">
        <v>21</v>
      </c>
      <c r="F219" s="105" t="s">
        <v>409</v>
      </c>
      <c r="G219" s="21"/>
      <c r="H219" s="23">
        <f>IF(E219="","",VLOOKUP(A219,'Parts List'!A:F,6,FALSE))</f>
        <v>42.14</v>
      </c>
      <c r="I219" s="327">
        <v>0</v>
      </c>
      <c r="J219" s="38"/>
      <c r="K219" s="38"/>
      <c r="L219" s="22"/>
      <c r="M219" s="23">
        <f t="shared" si="70"/>
        <v>0</v>
      </c>
      <c r="P219" s="29"/>
      <c r="R219" s="27"/>
      <c r="S219" s="27"/>
      <c r="T219" s="25"/>
      <c r="V219" s="29"/>
      <c r="X219" s="25"/>
      <c r="Z219" s="29"/>
      <c r="AB219" s="25"/>
      <c r="AD219" s="29"/>
      <c r="AF219" s="25"/>
    </row>
    <row r="220" spans="1:32" hidden="1" outlineLevel="1">
      <c r="A220" s="20" t="str">
        <f t="shared" si="72"/>
        <v>Power Supply24VDC Panel Mounted - 1.3 A</v>
      </c>
      <c r="B220" s="21" t="str">
        <f>IF(E220="","",VLOOKUP(A220,'Parts List'!A:E,5,FALSE))</f>
        <v>PS5R-VB24</v>
      </c>
      <c r="C220" s="21"/>
      <c r="D220" s="38">
        <f t="shared" si="71"/>
        <v>0</v>
      </c>
      <c r="E220" s="21" t="s">
        <v>416</v>
      </c>
      <c r="F220" s="105" t="s">
        <v>418</v>
      </c>
      <c r="G220" s="21"/>
      <c r="H220" s="23">
        <f>IF(E220="","",VLOOKUP(A220,'Parts List'!A:F,6,FALSE))</f>
        <v>50.96</v>
      </c>
      <c r="I220" s="45">
        <v>0</v>
      </c>
      <c r="J220" s="38"/>
      <c r="K220" s="38"/>
      <c r="L220" s="22"/>
      <c r="M220" s="23">
        <f t="shared" si="70"/>
        <v>0</v>
      </c>
      <c r="P220" s="29"/>
      <c r="R220" s="27"/>
      <c r="S220" s="27"/>
      <c r="T220" s="25"/>
      <c r="V220" s="29"/>
      <c r="X220" s="25"/>
      <c r="Z220" s="29"/>
      <c r="AB220" s="25"/>
      <c r="AD220" s="29"/>
      <c r="AF220" s="25"/>
    </row>
    <row r="221" spans="1:32" hidden="1" outlineLevel="1">
      <c r="A221" s="20" t="str">
        <f t="shared" ref="A221:A222" si="73">E221&amp;F221</f>
        <v>Temp SensorWell - Stainless Steel for HW</v>
      </c>
      <c r="B221" s="21" t="str">
        <f>IF(E221="","",VLOOKUP(A221,'Parts List'!A:E,5,FALSE))</f>
        <v>50001774-001</v>
      </c>
      <c r="C221" s="21"/>
      <c r="D221" s="38">
        <f t="shared" si="71"/>
        <v>0</v>
      </c>
      <c r="E221" s="21" t="s">
        <v>155</v>
      </c>
      <c r="F221" s="105" t="s">
        <v>1542</v>
      </c>
      <c r="G221" s="21"/>
      <c r="H221" s="23">
        <f>IF(E221="","",VLOOKUP(A221,'Parts List'!A:F,6,FALSE))</f>
        <v>34.349149999999995</v>
      </c>
      <c r="I221" s="327">
        <v>0</v>
      </c>
      <c r="J221" s="38"/>
      <c r="K221" s="38"/>
      <c r="L221" s="22"/>
      <c r="M221" s="23">
        <f t="shared" ref="M221:M222" si="74">IF(H221="","",D221*H221)</f>
        <v>0</v>
      </c>
      <c r="P221" s="29"/>
      <c r="R221" s="27"/>
      <c r="S221" s="27"/>
      <c r="T221" s="25"/>
      <c r="V221" s="29"/>
      <c r="X221" s="25"/>
      <c r="Z221" s="29"/>
      <c r="AB221" s="25"/>
      <c r="AD221" s="29"/>
      <c r="AF221" s="25"/>
    </row>
    <row r="222" spans="1:32" hidden="1" outlineLevel="1">
      <c r="A222" s="20" t="str">
        <f t="shared" si="73"/>
        <v>Temp SensorImmersion for HW</v>
      </c>
      <c r="B222" s="21" t="str">
        <f>IF(E222="","",VLOOKUP(A222,'Parts List'!A:E,5,FALSE))</f>
        <v>C7041D2001</v>
      </c>
      <c r="C222" s="21"/>
      <c r="D222" s="38">
        <f t="shared" ref="D222:D236" si="75">$D$211*I222</f>
        <v>0</v>
      </c>
      <c r="E222" s="21" t="s">
        <v>155</v>
      </c>
      <c r="F222" s="105" t="s">
        <v>1541</v>
      </c>
      <c r="G222" s="21"/>
      <c r="H222" s="23">
        <f>IF(E222="","",VLOOKUP(A222,'Parts List'!A:F,6,FALSE))</f>
        <v>23.188549999999999</v>
      </c>
      <c r="I222" s="327">
        <v>0</v>
      </c>
      <c r="J222" s="38"/>
      <c r="K222" s="38"/>
      <c r="L222" s="22"/>
      <c r="M222" s="23">
        <f t="shared" si="74"/>
        <v>0</v>
      </c>
      <c r="P222" s="29"/>
      <c r="R222" s="27"/>
      <c r="S222" s="27"/>
      <c r="T222" s="25"/>
      <c r="V222" s="29"/>
      <c r="X222" s="25"/>
      <c r="Z222" s="29"/>
      <c r="AB222" s="25"/>
      <c r="AD222" s="29"/>
      <c r="AF222" s="25"/>
    </row>
    <row r="223" spans="1:32" hidden="1" outlineLevel="1">
      <c r="A223" s="20" t="str">
        <f t="shared" si="59"/>
        <v>Press Transmitter0-100 PSI with 2 Remote Sensors w 10' cables</v>
      </c>
      <c r="B223" s="21" t="str">
        <f>IF(E223="","",VLOOKUP(A223,'Parts List'!A:E,5,FALSE))</f>
        <v>PWRLX04S010</v>
      </c>
      <c r="C223" s="21"/>
      <c r="D223" s="38">
        <f t="shared" si="75"/>
        <v>0</v>
      </c>
      <c r="E223" s="21" t="s">
        <v>160</v>
      </c>
      <c r="F223" s="105" t="s">
        <v>1168</v>
      </c>
      <c r="G223" s="21"/>
      <c r="H223" s="23">
        <f>IF(E223="","",VLOOKUP(A223,'Parts List'!A:F,6,FALSE))</f>
        <v>592.30999999999995</v>
      </c>
      <c r="I223" s="327">
        <v>0</v>
      </c>
      <c r="J223" s="38"/>
      <c r="K223" s="38"/>
      <c r="L223" s="22"/>
      <c r="M223" s="23">
        <f t="shared" si="61"/>
        <v>0</v>
      </c>
      <c r="P223" s="29"/>
      <c r="R223" s="27"/>
      <c r="S223" s="27"/>
      <c r="T223" s="25"/>
      <c r="V223" s="29"/>
      <c r="X223" s="25"/>
      <c r="Z223" s="29"/>
      <c r="AB223" s="25"/>
      <c r="AD223" s="29"/>
      <c r="AF223" s="25"/>
    </row>
    <row r="224" spans="1:32" hidden="1" outlineLevel="1">
      <c r="A224" s="20" t="str">
        <f t="shared" si="59"/>
        <v>Press Transmitter</v>
      </c>
      <c r="B224" s="21" t="str">
        <f>IF(E224="","",VLOOKUP(A224,'Parts List'!A:E,5,FALSE))</f>
        <v>Select Option</v>
      </c>
      <c r="C224" s="21"/>
      <c r="D224" s="38">
        <f t="shared" si="75"/>
        <v>0</v>
      </c>
      <c r="E224" s="21" t="s">
        <v>160</v>
      </c>
      <c r="F224" s="105"/>
      <c r="G224" s="21"/>
      <c r="H224" s="23">
        <f>IF(E224="","",VLOOKUP(A224,'Parts List'!A:F,6,FALSE))</f>
        <v>0</v>
      </c>
      <c r="I224" s="327">
        <v>0</v>
      </c>
      <c r="J224" s="38"/>
      <c r="K224" s="38"/>
      <c r="L224" s="22"/>
      <c r="M224" s="23">
        <f t="shared" si="61"/>
        <v>0</v>
      </c>
      <c r="P224" s="29"/>
      <c r="R224" s="27"/>
      <c r="S224" s="27"/>
      <c r="T224" s="25"/>
      <c r="V224" s="29"/>
      <c r="X224" s="25"/>
      <c r="Z224" s="29"/>
      <c r="AB224" s="25"/>
      <c r="AD224" s="29"/>
      <c r="AF224" s="25"/>
    </row>
    <row r="225" spans="1:32" hidden="1" outlineLevel="1">
      <c r="A225" s="20" t="str">
        <f t="shared" si="59"/>
        <v>Emergency Stop SwitchSurface Mtd</v>
      </c>
      <c r="B225" s="21" t="str">
        <f>IF(E225="","",VLOOKUP(A225,'Parts List'!A:E,5,FALSE))</f>
        <v>AOW401R + E-1PBG</v>
      </c>
      <c r="C225" s="21"/>
      <c r="D225" s="38">
        <f t="shared" si="75"/>
        <v>0</v>
      </c>
      <c r="E225" s="21" t="s">
        <v>71</v>
      </c>
      <c r="F225" s="105" t="s">
        <v>164</v>
      </c>
      <c r="G225" s="21"/>
      <c r="H225" s="23">
        <f>IF(E225="","",VLOOKUP(A225,'Parts List'!A:F,6,FALSE))</f>
        <v>179.36</v>
      </c>
      <c r="I225" s="327">
        <v>0</v>
      </c>
      <c r="J225" s="38"/>
      <c r="K225" s="38"/>
      <c r="L225" s="22"/>
      <c r="M225" s="23">
        <f t="shared" si="61"/>
        <v>0</v>
      </c>
      <c r="P225" s="29"/>
      <c r="R225" s="27"/>
      <c r="S225" s="27"/>
      <c r="T225" s="25"/>
      <c r="V225" s="29"/>
      <c r="X225" s="25"/>
      <c r="Z225" s="29"/>
      <c r="AB225" s="25"/>
      <c r="AD225" s="29"/>
      <c r="AF225" s="25"/>
    </row>
    <row r="226" spans="1:32" hidden="1" outlineLevel="1">
      <c r="A226" s="20" t="str">
        <f t="shared" si="59"/>
        <v>Current SwDigital Status Switch</v>
      </c>
      <c r="B226" s="21" t="str">
        <f>IF(E226="","",VLOOKUP(A226,'Parts List'!A:E,5,FALSE))</f>
        <v>H600</v>
      </c>
      <c r="C226" s="21"/>
      <c r="D226" s="38">
        <f t="shared" si="75"/>
        <v>0</v>
      </c>
      <c r="E226" s="21" t="s">
        <v>158</v>
      </c>
      <c r="F226" s="105" t="s">
        <v>166</v>
      </c>
      <c r="G226" s="21"/>
      <c r="H226" s="23">
        <f>IF(E226="","",VLOOKUP(A226,'Parts List'!A:F,6,FALSE))</f>
        <v>31.43</v>
      </c>
      <c r="I226" s="327">
        <v>0</v>
      </c>
      <c r="J226" s="38"/>
      <c r="K226" s="38"/>
      <c r="L226" s="22"/>
      <c r="M226" s="23">
        <f t="shared" si="61"/>
        <v>0</v>
      </c>
      <c r="P226" s="29"/>
      <c r="R226" s="27"/>
      <c r="S226" s="27"/>
      <c r="T226" s="25"/>
      <c r="V226" s="29"/>
      <c r="X226" s="25"/>
      <c r="Z226" s="29"/>
      <c r="AB226" s="25"/>
      <c r="AD226" s="29"/>
      <c r="AF226" s="25"/>
    </row>
    <row r="227" spans="1:32" hidden="1" outlineLevel="1">
      <c r="A227" s="20" t="str">
        <f t="shared" si="59"/>
        <v>Current SwDigital for VFD Status</v>
      </c>
      <c r="B227" s="21" t="str">
        <f>IF(E227="","",VLOOKUP(A227,'Parts List'!A:E,5,FALSE))</f>
        <v>H904</v>
      </c>
      <c r="C227" s="21"/>
      <c r="D227" s="38">
        <f t="shared" si="75"/>
        <v>0</v>
      </c>
      <c r="E227" s="21" t="s">
        <v>158</v>
      </c>
      <c r="F227" s="105" t="s">
        <v>167</v>
      </c>
      <c r="G227" s="21"/>
      <c r="H227" s="23">
        <f>IF(E227="","",VLOOKUP(A227,'Parts List'!A:F,6,FALSE))</f>
        <v>88.31</v>
      </c>
      <c r="I227" s="327">
        <v>0</v>
      </c>
      <c r="J227" s="38"/>
      <c r="K227" s="38"/>
      <c r="L227" s="22"/>
      <c r="M227" s="23">
        <f t="shared" si="61"/>
        <v>0</v>
      </c>
      <c r="P227" s="29"/>
      <c r="R227" s="27"/>
      <c r="S227" s="27"/>
      <c r="T227" s="25"/>
      <c r="V227" s="29"/>
      <c r="X227" s="25"/>
      <c r="Z227" s="29"/>
      <c r="AB227" s="25"/>
      <c r="AD227" s="29"/>
      <c r="AF227" s="25"/>
    </row>
    <row r="228" spans="1:32" hidden="1" outlineLevel="1">
      <c r="A228" s="20" t="str">
        <f t="shared" si="59"/>
        <v>Flow SensorOnicon Electromagnetic - BACnet - 3" to 72"  w Display</v>
      </c>
      <c r="B228" s="21" t="str">
        <f>IF(E228="","",VLOOKUP(A228,'Parts List'!A:E,5,FALSE))</f>
        <v>FT-3500</v>
      </c>
      <c r="C228" s="21"/>
      <c r="D228" s="38">
        <f t="shared" si="75"/>
        <v>0</v>
      </c>
      <c r="E228" s="21" t="s">
        <v>62</v>
      </c>
      <c r="F228" s="105" t="s">
        <v>1970</v>
      </c>
      <c r="G228" s="21"/>
      <c r="H228" s="23">
        <f>IF(E228="","",VLOOKUP(A228,'Parts List'!A:F,6,FALSE))</f>
        <v>3790.5600000000004</v>
      </c>
      <c r="I228" s="45">
        <v>0</v>
      </c>
      <c r="J228" s="38"/>
      <c r="K228" s="38"/>
      <c r="L228" s="22"/>
      <c r="M228" s="23">
        <f t="shared" si="61"/>
        <v>0</v>
      </c>
      <c r="P228" s="29"/>
      <c r="R228" s="27"/>
      <c r="S228" s="27"/>
      <c r="T228" s="25"/>
      <c r="V228" s="29"/>
      <c r="X228" s="25"/>
      <c r="Z228" s="29"/>
      <c r="AB228" s="25"/>
      <c r="AD228" s="29"/>
      <c r="AF228" s="25"/>
    </row>
    <row r="229" spans="1:32" hidden="1" outlineLevel="1">
      <c r="A229" s="20" t="str">
        <f t="shared" si="59"/>
        <v>Flow SensorOnicon Mounting Hardware - 4" and Up Steel</v>
      </c>
      <c r="B229" s="21">
        <f>IF(E229="","",VLOOKUP(A229,'Parts List'!A:E,5,FALSE))</f>
        <v>0</v>
      </c>
      <c r="C229" s="21"/>
      <c r="D229" s="38">
        <f t="shared" si="75"/>
        <v>0</v>
      </c>
      <c r="E229" s="21" t="s">
        <v>62</v>
      </c>
      <c r="F229" s="105" t="s">
        <v>1974</v>
      </c>
      <c r="G229" s="21"/>
      <c r="H229" s="23">
        <f>IF(E229="","",VLOOKUP(A229,'Parts List'!A:F,6,FALSE))</f>
        <v>483.36</v>
      </c>
      <c r="I229" s="45">
        <v>0</v>
      </c>
      <c r="J229" s="38"/>
      <c r="K229" s="38"/>
      <c r="L229" s="22"/>
      <c r="M229" s="23">
        <f t="shared" ref="M229" si="76">IF(H229="","",D229*H229)</f>
        <v>0</v>
      </c>
      <c r="P229" s="29"/>
      <c r="R229" s="27"/>
      <c r="S229" s="27"/>
      <c r="T229" s="25"/>
      <c r="V229" s="29"/>
      <c r="X229" s="25"/>
      <c r="Z229" s="29"/>
      <c r="AB229" s="25"/>
      <c r="AD229" s="29"/>
      <c r="AF229" s="25"/>
    </row>
    <row r="230" spans="1:32" hidden="1" outlineLevel="1">
      <c r="A230" s="20" t="str">
        <f t="shared" si="59"/>
        <v>BTU Meter</v>
      </c>
      <c r="B230" s="21" t="str">
        <f>IF(E230="","",VLOOKUP(A230,'Parts List'!A:E,5,FALSE))</f>
        <v>System 10 + F3500 Flow Meter</v>
      </c>
      <c r="C230" s="21"/>
      <c r="D230" s="38">
        <f t="shared" si="75"/>
        <v>0</v>
      </c>
      <c r="E230" s="21" t="s">
        <v>105</v>
      </c>
      <c r="F230" s="21"/>
      <c r="G230" s="21"/>
      <c r="H230" s="590">
        <v>4992</v>
      </c>
      <c r="I230" s="327">
        <v>0</v>
      </c>
      <c r="J230" s="38"/>
      <c r="K230" s="38"/>
      <c r="L230" s="22"/>
      <c r="M230" s="23">
        <f t="shared" ref="M230:M295" si="77">IF(H230="","",D230*H230)</f>
        <v>0</v>
      </c>
      <c r="P230" s="29"/>
      <c r="R230" s="27"/>
      <c r="S230" s="27"/>
      <c r="T230" s="25"/>
      <c r="V230" s="29"/>
      <c r="X230" s="25"/>
      <c r="Z230" s="29"/>
      <c r="AB230" s="25"/>
      <c r="AD230" s="29"/>
      <c r="AF230" s="25"/>
    </row>
    <row r="231" spans="1:32" hidden="1" outlineLevel="1">
      <c r="A231" s="20" t="str">
        <f t="shared" ref="A231:A295" si="78">E231&amp;F231</f>
        <v>Alarm Indication Panel</v>
      </c>
      <c r="B231" s="21" t="str">
        <f>IF(E231="","",VLOOKUP(A231,'Parts List'!A:E,5,FALSE))</f>
        <v>Select Option</v>
      </c>
      <c r="C231" s="21"/>
      <c r="D231" s="38">
        <f t="shared" si="75"/>
        <v>0</v>
      </c>
      <c r="E231" s="21" t="s">
        <v>57</v>
      </c>
      <c r="F231" s="105"/>
      <c r="G231" s="21"/>
      <c r="H231" s="23">
        <f>IF(E231="","",VLOOKUP(A231,'Parts List'!A:F,6,FALSE))</f>
        <v>0</v>
      </c>
      <c r="I231" s="327">
        <v>0</v>
      </c>
      <c r="J231" s="38"/>
      <c r="K231" s="38"/>
      <c r="L231" s="22"/>
      <c r="M231" s="23">
        <f t="shared" si="77"/>
        <v>0</v>
      </c>
      <c r="P231" s="29"/>
      <c r="R231" s="27"/>
      <c r="S231" s="27"/>
      <c r="T231" s="25"/>
      <c r="V231" s="29"/>
      <c r="X231" s="25"/>
      <c r="Z231" s="29"/>
      <c r="AB231" s="25"/>
      <c r="AD231" s="29"/>
      <c r="AF231" s="25"/>
    </row>
    <row r="232" spans="1:32" hidden="1" outlineLevel="1">
      <c r="A232" s="20" t="str">
        <f t="shared" ref="A232" si="79">E232&amp;F232</f>
        <v>Refrigerant Monitor</v>
      </c>
      <c r="B232" s="21" t="str">
        <f>IF(E232="","",VLOOKUP(A232,'Parts List'!A:E,5,FALSE))</f>
        <v>Select Option</v>
      </c>
      <c r="C232" s="21"/>
      <c r="D232" s="38">
        <f t="shared" ref="D232" si="80">$D$211*I232</f>
        <v>0</v>
      </c>
      <c r="E232" s="21" t="s">
        <v>2281</v>
      </c>
      <c r="F232" s="105"/>
      <c r="G232" s="21"/>
      <c r="H232" s="23">
        <f>IF(E232="","",VLOOKUP(A232,'Parts List'!A:F,6,FALSE))</f>
        <v>0</v>
      </c>
      <c r="I232" s="327">
        <v>0</v>
      </c>
      <c r="J232" s="38"/>
      <c r="K232" s="38"/>
      <c r="L232" s="22"/>
      <c r="M232" s="23">
        <f t="shared" ref="M232" si="81">IF(H232="","",D232*H232)</f>
        <v>0</v>
      </c>
      <c r="P232" s="29"/>
      <c r="R232" s="27"/>
      <c r="S232" s="27"/>
      <c r="T232" s="25"/>
      <c r="V232" s="29"/>
      <c r="X232" s="25"/>
      <c r="Z232" s="29"/>
      <c r="AB232" s="25"/>
      <c r="AD232" s="29"/>
      <c r="AF232" s="25"/>
    </row>
    <row r="233" spans="1:32" hidden="1" outlineLevel="1">
      <c r="A233" s="20" t="str">
        <f t="shared" si="78"/>
        <v>See Valve Quote</v>
      </c>
      <c r="B233" s="21" t="str">
        <f>IF(E233="","",VLOOKUP(A233,'Parts List'!A:E,5,FALSE))</f>
        <v>N/A</v>
      </c>
      <c r="C233" s="21"/>
      <c r="D233" s="38">
        <f t="shared" si="75"/>
        <v>0</v>
      </c>
      <c r="E233" s="21" t="s">
        <v>67</v>
      </c>
      <c r="F233" s="21"/>
      <c r="G233" s="21"/>
      <c r="H233" s="23">
        <f>IF(E233="","",VLOOKUP(A233,'Parts List'!A:F,6,FALSE))</f>
        <v>0</v>
      </c>
      <c r="I233" s="45">
        <v>0</v>
      </c>
      <c r="J233" s="38"/>
      <c r="K233" s="38"/>
      <c r="L233" s="22"/>
      <c r="M233" s="23">
        <f t="shared" si="77"/>
        <v>0</v>
      </c>
      <c r="P233" s="29"/>
      <c r="R233" s="27"/>
      <c r="S233" s="27"/>
      <c r="T233" s="25"/>
      <c r="V233" s="29"/>
      <c r="X233" s="25"/>
      <c r="Z233" s="29"/>
      <c r="AB233" s="25"/>
      <c r="AD233" s="29"/>
      <c r="AF233" s="25"/>
    </row>
    <row r="234" spans="1:32" hidden="1" outlineLevel="1">
      <c r="A234" s="20" t="str">
        <f t="shared" si="78"/>
        <v/>
      </c>
      <c r="B234" s="21" t="str">
        <f>IF(E234="","",VLOOKUP(A234,'Parts List'!A:E,5,FALSE))</f>
        <v/>
      </c>
      <c r="C234" s="21"/>
      <c r="D234" s="38">
        <f t="shared" si="75"/>
        <v>0</v>
      </c>
      <c r="E234" s="21"/>
      <c r="F234" s="21"/>
      <c r="G234" s="21"/>
      <c r="H234" s="23" t="str">
        <f>IF(E234="","",VLOOKUP(A234,'Parts List'!A:F,6,FALSE))</f>
        <v/>
      </c>
      <c r="I234" s="327">
        <v>0</v>
      </c>
      <c r="J234" s="38"/>
      <c r="K234" s="38"/>
      <c r="L234" s="21"/>
      <c r="M234" s="23" t="str">
        <f t="shared" si="77"/>
        <v/>
      </c>
      <c r="P234" s="29"/>
      <c r="T234" s="25"/>
      <c r="V234" s="29"/>
      <c r="X234" s="25"/>
      <c r="Z234" s="29"/>
      <c r="AB234" s="25"/>
      <c r="AD234" s="29"/>
      <c r="AF234" s="25"/>
    </row>
    <row r="235" spans="1:32" hidden="1" outlineLevel="1">
      <c r="A235" s="20" t="str">
        <f t="shared" si="78"/>
        <v/>
      </c>
      <c r="B235" s="21" t="str">
        <f>IF(E235="","",VLOOKUP(A235,'Parts List'!A:E,5,FALSE))</f>
        <v/>
      </c>
      <c r="C235" s="21"/>
      <c r="D235" s="38">
        <f t="shared" si="75"/>
        <v>0</v>
      </c>
      <c r="E235" s="21"/>
      <c r="F235" s="21"/>
      <c r="G235" s="21"/>
      <c r="H235" s="23" t="str">
        <f>IF(E235="","",VLOOKUP(A235,'Parts List'!A:F,6,FALSE))</f>
        <v/>
      </c>
      <c r="I235" s="327">
        <v>0</v>
      </c>
      <c r="J235" s="38"/>
      <c r="K235" s="38"/>
      <c r="L235" s="21"/>
      <c r="M235" s="23" t="str">
        <f t="shared" si="77"/>
        <v/>
      </c>
      <c r="P235" s="29"/>
      <c r="T235" s="25"/>
      <c r="V235" s="29"/>
      <c r="X235" s="25"/>
      <c r="Z235" s="29"/>
      <c r="AB235" s="25"/>
      <c r="AD235" s="29"/>
      <c r="AF235" s="25"/>
    </row>
    <row r="236" spans="1:32" hidden="1" outlineLevel="1">
      <c r="A236" s="20" t="str">
        <f t="shared" si="78"/>
        <v/>
      </c>
      <c r="B236" s="21" t="str">
        <f>IF(E236="","",VLOOKUP(A236,'Parts List'!A:E,5,FALSE))</f>
        <v/>
      </c>
      <c r="C236" s="21"/>
      <c r="D236" s="38">
        <f t="shared" si="75"/>
        <v>0</v>
      </c>
      <c r="E236" s="21"/>
      <c r="F236" s="21"/>
      <c r="G236" s="21"/>
      <c r="H236" s="23" t="str">
        <f>IF(E236="","",VLOOKUP(A236,'Parts List'!A:F,6,FALSE))</f>
        <v/>
      </c>
      <c r="I236" s="327">
        <v>0</v>
      </c>
      <c r="J236" s="38"/>
      <c r="K236" s="38"/>
      <c r="L236" s="21"/>
      <c r="M236" s="23" t="str">
        <f t="shared" si="77"/>
        <v/>
      </c>
      <c r="P236" s="29"/>
      <c r="T236" s="25"/>
      <c r="V236" s="29"/>
      <c r="X236" s="25"/>
      <c r="Z236" s="29"/>
      <c r="AB236" s="25"/>
      <c r="AD236" s="29"/>
      <c r="AF236" s="25"/>
    </row>
    <row r="237" spans="1:32" collapsed="1">
      <c r="A237" s="20" t="str">
        <f t="shared" si="78"/>
        <v/>
      </c>
      <c r="B237" s="21" t="str">
        <f>IF(E237="","",VLOOKUP(A237,'Parts List'!A:E,5,FALSE))</f>
        <v/>
      </c>
      <c r="C237" s="21"/>
      <c r="D237" s="21"/>
      <c r="E237" s="21"/>
      <c r="F237" s="21"/>
      <c r="G237" s="21"/>
      <c r="H237" s="23" t="str">
        <f>IF(E237="","",VLOOKUP(A237,'Parts List'!A:F,6,FALSE))</f>
        <v/>
      </c>
      <c r="I237" s="21"/>
      <c r="J237" s="21"/>
      <c r="K237" s="21"/>
      <c r="L237" s="21"/>
      <c r="M237" s="23" t="str">
        <f t="shared" si="77"/>
        <v/>
      </c>
      <c r="P237" s="29"/>
      <c r="T237" s="25"/>
      <c r="V237" s="29"/>
      <c r="X237" s="25"/>
      <c r="Z237" s="29"/>
      <c r="AB237" s="25"/>
      <c r="AD237" s="29"/>
      <c r="AF237" s="25"/>
    </row>
    <row r="238" spans="1:32">
      <c r="A238" s="20" t="str">
        <f t="shared" si="78"/>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hidden="1" outlineLevel="1">
      <c r="A239" s="20" t="str">
        <f t="shared" si="78"/>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82">IF(H239="","",D239*H239)</f>
        <v>0</v>
      </c>
      <c r="P239" s="29"/>
      <c r="R239" s="27"/>
      <c r="S239" s="44"/>
      <c r="T239" s="25"/>
      <c r="V239" s="29"/>
      <c r="X239" s="25"/>
      <c r="Z239" s="29"/>
      <c r="AB239" s="25"/>
      <c r="AD239" s="29"/>
      <c r="AF239" s="25"/>
    </row>
    <row r="240" spans="1:32" hidden="1" outlineLevel="1">
      <c r="A240" s="20" t="str">
        <f t="shared" si="78"/>
        <v>Relay24VAC DPDT with Base</v>
      </c>
      <c r="B240" s="21" t="str">
        <f>IF(E240="","",VLOOKUP(A240,'Parts List'!A:E,5,FALSE))</f>
        <v>RH2B-UAC24 + SH2B-05</v>
      </c>
      <c r="C240" s="21"/>
      <c r="D240" s="38">
        <f t="shared" ref="D240:D252" si="83">$D$238*I240</f>
        <v>0</v>
      </c>
      <c r="E240" s="21" t="s">
        <v>48</v>
      </c>
      <c r="F240" s="105" t="s">
        <v>195</v>
      </c>
      <c r="G240" s="21"/>
      <c r="H240" s="23">
        <f>IF(E240="","",VLOOKUP(A240,'Parts List'!A:F,6,FALSE))</f>
        <v>8.120000000000001</v>
      </c>
      <c r="I240" s="327">
        <v>0</v>
      </c>
      <c r="J240" s="38"/>
      <c r="K240" s="38"/>
      <c r="L240" s="22"/>
      <c r="M240" s="23">
        <f t="shared" si="82"/>
        <v>0</v>
      </c>
      <c r="P240" s="29"/>
      <c r="R240" s="27"/>
      <c r="S240" s="27"/>
      <c r="T240" s="25"/>
      <c r="V240" s="29"/>
      <c r="X240" s="25"/>
      <c r="Z240" s="29"/>
      <c r="AB240" s="25"/>
      <c r="AD240" s="29"/>
      <c r="AF240" s="25"/>
    </row>
    <row r="241" spans="1:32" hidden="1" outlineLevel="1">
      <c r="A241" s="20" t="str">
        <f t="shared" si="78"/>
        <v>Transformer75 VA with circuit breaker</v>
      </c>
      <c r="B241" s="21" t="str">
        <f>IF(E241="","",VLOOKUP(A241,'Parts List'!A:E,5,FALSE))</f>
        <v>TR75VA004</v>
      </c>
      <c r="C241" s="21"/>
      <c r="D241" s="38">
        <f t="shared" si="83"/>
        <v>0</v>
      </c>
      <c r="E241" s="32" t="s">
        <v>21</v>
      </c>
      <c r="F241" s="105" t="s">
        <v>409</v>
      </c>
      <c r="G241" s="21"/>
      <c r="H241" s="23">
        <f>IF(E241="","",VLOOKUP(A241,'Parts List'!A:F,6,FALSE))</f>
        <v>42.14</v>
      </c>
      <c r="I241" s="327">
        <v>0</v>
      </c>
      <c r="J241" s="38"/>
      <c r="K241" s="38"/>
      <c r="L241" s="22"/>
      <c r="M241" s="23">
        <f t="shared" si="82"/>
        <v>0</v>
      </c>
      <c r="P241" s="29"/>
      <c r="R241" s="27"/>
      <c r="S241" s="27"/>
      <c r="T241" s="25"/>
      <c r="V241" s="29"/>
      <c r="X241" s="25"/>
      <c r="Z241" s="29"/>
      <c r="AB241" s="25"/>
      <c r="AD241" s="29"/>
      <c r="AF241" s="25"/>
    </row>
    <row r="242" spans="1:32" hidden="1" outlineLevel="1">
      <c r="A242" s="20" t="str">
        <f t="shared" si="78"/>
        <v>Power Supply24VDC Panel Mounted - 1.3 A</v>
      </c>
      <c r="B242" s="21" t="str">
        <f>IF(E242="","",VLOOKUP(A242,'Parts List'!A:E,5,FALSE))</f>
        <v>PS5R-VB24</v>
      </c>
      <c r="C242" s="21"/>
      <c r="D242" s="38">
        <f t="shared" si="83"/>
        <v>0</v>
      </c>
      <c r="E242" s="21" t="s">
        <v>416</v>
      </c>
      <c r="F242" s="105" t="s">
        <v>418</v>
      </c>
      <c r="G242" s="21"/>
      <c r="H242" s="23">
        <f>IF(E242="","",VLOOKUP(A242,'Parts List'!A:F,6,FALSE))</f>
        <v>50.96</v>
      </c>
      <c r="I242" s="45">
        <v>0</v>
      </c>
      <c r="J242" s="38"/>
      <c r="K242" s="38"/>
      <c r="L242" s="22"/>
      <c r="M242" s="23">
        <f t="shared" si="82"/>
        <v>0</v>
      </c>
      <c r="P242" s="29"/>
      <c r="R242" s="27"/>
      <c r="S242" s="27"/>
      <c r="T242" s="25"/>
      <c r="V242" s="29"/>
      <c r="X242" s="25"/>
      <c r="Z242" s="29"/>
      <c r="AB242" s="25"/>
      <c r="AD242" s="29"/>
      <c r="AF242" s="25"/>
    </row>
    <row r="243" spans="1:32" hidden="1" outlineLevel="1">
      <c r="A243" s="20" t="str">
        <f t="shared" si="78"/>
        <v>Horn/Strobe</v>
      </c>
      <c r="B243" s="21" t="str">
        <f>IF(E243="","",VLOOKUP(A243,'Parts List'!A:E,5,FALSE))</f>
        <v>Select Option</v>
      </c>
      <c r="C243" s="21"/>
      <c r="D243" s="38">
        <f t="shared" si="83"/>
        <v>0</v>
      </c>
      <c r="E243" s="21" t="s">
        <v>896</v>
      </c>
      <c r="F243" s="105"/>
      <c r="G243" s="21"/>
      <c r="H243" s="23">
        <f>IF(E243="","",VLOOKUP(A243,'Parts List'!A:F,6,FALSE))</f>
        <v>0</v>
      </c>
      <c r="I243" s="327">
        <v>0</v>
      </c>
      <c r="J243" s="38"/>
      <c r="K243" s="38"/>
      <c r="L243" s="22"/>
      <c r="M243" s="23">
        <f t="shared" si="77"/>
        <v>0</v>
      </c>
      <c r="P243" s="29"/>
      <c r="R243" s="27"/>
      <c r="S243" s="27"/>
      <c r="T243" s="25"/>
      <c r="V243" s="29"/>
      <c r="X243" s="25"/>
      <c r="Z243" s="29"/>
      <c r="AB243" s="25"/>
      <c r="AD243" s="29"/>
      <c r="AF243" s="25"/>
    </row>
    <row r="244" spans="1:32" hidden="1" outlineLevel="1">
      <c r="A244" s="20" t="str">
        <f t="shared" si="78"/>
        <v>Push button</v>
      </c>
      <c r="B244" s="21" t="str">
        <f>IF(E244="","",VLOOKUP(A244,'Parts List'!A:E,5,FALSE))</f>
        <v>Select Option</v>
      </c>
      <c r="C244" s="21"/>
      <c r="D244" s="38">
        <f t="shared" si="83"/>
        <v>0</v>
      </c>
      <c r="E244" s="21" t="s">
        <v>192</v>
      </c>
      <c r="F244" s="105"/>
      <c r="G244" s="21"/>
      <c r="H244" s="23">
        <f>IF(E244="","",VLOOKUP(A244,'Parts List'!A:F,6,FALSE))</f>
        <v>0</v>
      </c>
      <c r="I244" s="327">
        <v>0</v>
      </c>
      <c r="J244" s="38"/>
      <c r="K244" s="38"/>
      <c r="L244" s="22"/>
      <c r="M244" s="23">
        <f t="shared" si="77"/>
        <v>0</v>
      </c>
      <c r="P244" s="29"/>
      <c r="R244" s="27"/>
      <c r="S244" s="27"/>
      <c r="T244" s="25"/>
      <c r="V244" s="29"/>
      <c r="X244" s="25"/>
      <c r="Z244" s="29"/>
      <c r="AB244" s="25"/>
      <c r="AD244" s="29"/>
      <c r="AF244" s="25"/>
    </row>
    <row r="245" spans="1:32" hidden="1" outlineLevel="1">
      <c r="A245" s="20" t="str">
        <f t="shared" si="78"/>
        <v>Push button</v>
      </c>
      <c r="B245" s="21" t="str">
        <f>IF(E245="","",VLOOKUP(A245,'Parts List'!A:E,5,FALSE))</f>
        <v>Select Option</v>
      </c>
      <c r="C245" s="21"/>
      <c r="D245" s="38">
        <f t="shared" si="83"/>
        <v>0</v>
      </c>
      <c r="E245" s="21" t="s">
        <v>192</v>
      </c>
      <c r="F245" s="105"/>
      <c r="G245" s="21"/>
      <c r="H245" s="23">
        <f>IF(E245="","",VLOOKUP(A245,'Parts List'!A:F,6,FALSE))</f>
        <v>0</v>
      </c>
      <c r="I245" s="327">
        <v>0</v>
      </c>
      <c r="J245" s="38"/>
      <c r="K245" s="38"/>
      <c r="L245" s="22"/>
      <c r="M245" s="23">
        <f t="shared" si="77"/>
        <v>0</v>
      </c>
      <c r="P245" s="29"/>
      <c r="R245" s="27"/>
      <c r="S245" s="27"/>
      <c r="T245" s="25"/>
      <c r="V245" s="29"/>
      <c r="X245" s="25"/>
      <c r="Z245" s="29"/>
      <c r="AB245" s="25"/>
      <c r="AD245" s="29"/>
      <c r="AF245" s="25"/>
    </row>
    <row r="246" spans="1:32" hidden="1" outlineLevel="1">
      <c r="A246" s="20" t="str">
        <f t="shared" si="78"/>
        <v>Switch</v>
      </c>
      <c r="B246" s="21" t="str">
        <f>IF(E246="","",VLOOKUP(A246,'Parts List'!A:E,5,FALSE))</f>
        <v>Select Option</v>
      </c>
      <c r="C246" s="21"/>
      <c r="D246" s="38">
        <f t="shared" si="83"/>
        <v>0</v>
      </c>
      <c r="E246" s="21" t="s">
        <v>894</v>
      </c>
      <c r="F246" s="105"/>
      <c r="G246" s="21"/>
      <c r="H246" s="23">
        <f>IF(E246="","",VLOOKUP(A246,'Parts List'!A:F,6,FALSE))</f>
        <v>0</v>
      </c>
      <c r="I246" s="327">
        <v>0</v>
      </c>
      <c r="J246" s="38"/>
      <c r="K246" s="38"/>
      <c r="L246" s="22"/>
      <c r="M246" s="23">
        <f t="shared" si="77"/>
        <v>0</v>
      </c>
      <c r="P246" s="29"/>
      <c r="R246" s="27"/>
      <c r="S246" s="27"/>
      <c r="T246" s="25"/>
      <c r="V246" s="29"/>
      <c r="X246" s="25"/>
      <c r="Z246" s="29"/>
      <c r="AB246" s="25"/>
      <c r="AD246" s="29"/>
      <c r="AF246" s="25"/>
    </row>
    <row r="247" spans="1:32" hidden="1" outlineLevel="1">
      <c r="A247" s="20" t="str">
        <f t="shared" si="78"/>
        <v>Current Sw</v>
      </c>
      <c r="B247" s="21" t="str">
        <f>IF(E247="","",VLOOKUP(A247,'Parts List'!A:E,5,FALSE))</f>
        <v>Select Option</v>
      </c>
      <c r="C247" s="21"/>
      <c r="D247" s="38">
        <f t="shared" si="83"/>
        <v>0</v>
      </c>
      <c r="E247" s="21" t="s">
        <v>158</v>
      </c>
      <c r="F247" s="105"/>
      <c r="G247" s="21"/>
      <c r="H247" s="23">
        <f>IF(E247="","",VLOOKUP(A247,'Parts List'!A:F,6,FALSE))</f>
        <v>0</v>
      </c>
      <c r="I247" s="327">
        <v>0</v>
      </c>
      <c r="J247" s="38"/>
      <c r="K247" s="38"/>
      <c r="L247" s="22"/>
      <c r="M247" s="23">
        <f t="shared" si="77"/>
        <v>0</v>
      </c>
      <c r="P247" s="29"/>
      <c r="R247" s="27"/>
      <c r="S247" s="27"/>
      <c r="T247" s="25"/>
      <c r="V247" s="29"/>
      <c r="X247" s="25"/>
      <c r="Z247" s="29"/>
      <c r="AB247" s="25"/>
      <c r="AD247" s="29"/>
      <c r="AF247" s="25"/>
    </row>
    <row r="248" spans="1:32" hidden="1" outlineLevel="1">
      <c r="A248" s="20" t="str">
        <f t="shared" si="78"/>
        <v>Switch</v>
      </c>
      <c r="B248" s="21" t="str">
        <f>IF(E248="","",VLOOKUP(A248,'Parts List'!A:E,5,FALSE))</f>
        <v>Select Option</v>
      </c>
      <c r="C248" s="21"/>
      <c r="D248" s="38">
        <f t="shared" si="83"/>
        <v>0</v>
      </c>
      <c r="E248" s="21" t="s">
        <v>894</v>
      </c>
      <c r="F248" s="105"/>
      <c r="G248" s="21"/>
      <c r="H248" s="23">
        <f>IF(E248="","",VLOOKUP(A248,'Parts List'!A:F,6,FALSE))</f>
        <v>0</v>
      </c>
      <c r="I248" s="327">
        <v>0</v>
      </c>
      <c r="J248" s="38"/>
      <c r="K248" s="38"/>
      <c r="L248" s="22"/>
      <c r="M248" s="23">
        <f t="shared" si="77"/>
        <v>0</v>
      </c>
      <c r="P248" s="29"/>
      <c r="R248" s="27"/>
      <c r="S248" s="27"/>
      <c r="T248" s="25"/>
      <c r="V248" s="29"/>
      <c r="X248" s="25"/>
      <c r="Z248" s="29"/>
      <c r="AB248" s="25"/>
      <c r="AD248" s="29"/>
      <c r="AF248" s="25"/>
    </row>
    <row r="249" spans="1:32" hidden="1" outlineLevel="1">
      <c r="A249" s="20" t="str">
        <f t="shared" si="78"/>
        <v>Pilot Light</v>
      </c>
      <c r="B249" s="21" t="str">
        <f>IF(E249="","",VLOOKUP(A249,'Parts List'!A:E,5,FALSE))</f>
        <v>Select Option</v>
      </c>
      <c r="C249" s="21"/>
      <c r="D249" s="38">
        <f t="shared" si="83"/>
        <v>0</v>
      </c>
      <c r="E249" s="21" t="s">
        <v>1503</v>
      </c>
      <c r="F249" s="105"/>
      <c r="G249" s="21"/>
      <c r="H249" s="23">
        <f>IF(E249="","",VLOOKUP(A249,'Parts List'!A:F,6,FALSE))</f>
        <v>0</v>
      </c>
      <c r="I249" s="327">
        <v>0</v>
      </c>
      <c r="J249" s="38"/>
      <c r="K249" s="38"/>
      <c r="L249" s="22"/>
      <c r="M249" s="23">
        <f t="shared" si="77"/>
        <v>0</v>
      </c>
      <c r="P249" s="29"/>
      <c r="R249" s="27"/>
      <c r="S249" s="27"/>
      <c r="T249" s="25"/>
      <c r="V249" s="29"/>
      <c r="X249" s="25"/>
      <c r="Z249" s="29"/>
      <c r="AB249" s="25"/>
      <c r="AD249" s="29"/>
      <c r="AF249" s="25"/>
    </row>
    <row r="250" spans="1:32" hidden="1" outlineLevel="1">
      <c r="A250" s="20" t="str">
        <f t="shared" si="78"/>
        <v/>
      </c>
      <c r="B250" s="21" t="str">
        <f>IF(E250="","",VLOOKUP(A250,'Parts List'!A:E,5,FALSE))</f>
        <v/>
      </c>
      <c r="C250" s="21"/>
      <c r="D250" s="38">
        <f t="shared" si="83"/>
        <v>0</v>
      </c>
      <c r="E250" s="21"/>
      <c r="F250" s="21"/>
      <c r="G250" s="21"/>
      <c r="H250" s="23" t="str">
        <f>IF(E250="","",VLOOKUP(A250,'Parts List'!A:F,6,FALSE))</f>
        <v/>
      </c>
      <c r="I250" s="327">
        <v>0</v>
      </c>
      <c r="J250" s="38"/>
      <c r="K250" s="38"/>
      <c r="L250" s="22"/>
      <c r="M250" s="23" t="str">
        <f t="shared" si="77"/>
        <v/>
      </c>
      <c r="P250" s="29"/>
      <c r="R250" s="27"/>
      <c r="S250" s="27"/>
      <c r="T250" s="25"/>
      <c r="V250" s="29"/>
      <c r="X250" s="25"/>
      <c r="Z250" s="29"/>
      <c r="AB250" s="25"/>
      <c r="AD250" s="29"/>
      <c r="AF250" s="25"/>
    </row>
    <row r="251" spans="1:32" hidden="1" outlineLevel="1">
      <c r="A251" s="20" t="str">
        <f t="shared" si="78"/>
        <v/>
      </c>
      <c r="B251" s="21" t="str">
        <f>IF(E251="","",VLOOKUP(A251,'Parts List'!A:E,5,FALSE))</f>
        <v/>
      </c>
      <c r="C251" s="21"/>
      <c r="D251" s="38">
        <f t="shared" si="83"/>
        <v>0</v>
      </c>
      <c r="E251" s="21"/>
      <c r="F251" s="21"/>
      <c r="G251" s="21"/>
      <c r="H251" s="23" t="str">
        <f>IF(E251="","",VLOOKUP(A251,'Parts List'!A:F,6,FALSE))</f>
        <v/>
      </c>
      <c r="I251" s="327">
        <v>0</v>
      </c>
      <c r="J251" s="38"/>
      <c r="K251" s="38"/>
      <c r="L251" s="21"/>
      <c r="M251" s="23" t="str">
        <f t="shared" si="77"/>
        <v/>
      </c>
      <c r="P251" s="29"/>
      <c r="T251" s="25"/>
      <c r="V251" s="29"/>
      <c r="X251" s="25"/>
      <c r="Z251" s="29"/>
      <c r="AB251" s="25"/>
      <c r="AD251" s="29"/>
      <c r="AF251" s="25"/>
    </row>
    <row r="252" spans="1:32" hidden="1" outlineLevel="1">
      <c r="A252" s="20" t="str">
        <f t="shared" si="78"/>
        <v/>
      </c>
      <c r="B252" s="21" t="str">
        <f>IF(E252="","",VLOOKUP(A252,'Parts List'!A:E,5,FALSE))</f>
        <v/>
      </c>
      <c r="C252" s="21"/>
      <c r="D252" s="38">
        <f t="shared" si="83"/>
        <v>0</v>
      </c>
      <c r="E252" s="21"/>
      <c r="F252" s="21"/>
      <c r="G252" s="21"/>
      <c r="H252" s="23" t="str">
        <f>IF(E252="","",VLOOKUP(A252,'Parts List'!A:F,6,FALSE))</f>
        <v/>
      </c>
      <c r="I252" s="327">
        <v>0</v>
      </c>
      <c r="J252" s="38"/>
      <c r="K252" s="38"/>
      <c r="L252" s="21"/>
      <c r="M252" s="23" t="str">
        <f t="shared" si="77"/>
        <v/>
      </c>
      <c r="P252" s="29"/>
      <c r="T252" s="25"/>
      <c r="V252" s="29"/>
      <c r="X252" s="25"/>
      <c r="Z252" s="29"/>
      <c r="AB252" s="25"/>
      <c r="AD252" s="29"/>
      <c r="AF252" s="25"/>
    </row>
    <row r="253" spans="1:32" collapsed="1">
      <c r="A253" s="20" t="str">
        <f t="shared" si="78"/>
        <v/>
      </c>
      <c r="B253" s="21" t="str">
        <f>IF(E253="","",VLOOKUP(A253,'Parts List'!A:E,5,FALSE))</f>
        <v/>
      </c>
      <c r="C253" s="21"/>
      <c r="D253" s="21"/>
      <c r="E253" s="21"/>
      <c r="F253" s="21"/>
      <c r="G253" s="21"/>
      <c r="H253" s="23" t="str">
        <f>IF(E253="","",VLOOKUP(A253,'Parts List'!A:F,6,FALSE))</f>
        <v/>
      </c>
      <c r="I253" s="21"/>
      <c r="J253" s="21"/>
      <c r="K253" s="21"/>
      <c r="L253" s="21"/>
      <c r="M253" s="23" t="str">
        <f t="shared" si="77"/>
        <v/>
      </c>
      <c r="P253" s="29"/>
      <c r="T253" s="25"/>
      <c r="V253" s="29"/>
      <c r="X253" s="25"/>
      <c r="Z253" s="29"/>
      <c r="AB253" s="25"/>
      <c r="AD253" s="29"/>
      <c r="AF253" s="25"/>
    </row>
    <row r="254" spans="1:32">
      <c r="A254" s="20" t="str">
        <f t="shared" si="78"/>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hidden="1" outlineLevel="1">
      <c r="A255" s="20" t="str">
        <f t="shared" si="78"/>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63" si="84">IF(H255="","",D255*H255)</f>
        <v>0</v>
      </c>
      <c r="P255" s="29"/>
      <c r="R255" s="27"/>
      <c r="S255" s="44"/>
      <c r="T255" s="25"/>
      <c r="V255" s="29"/>
      <c r="X255" s="25"/>
      <c r="Z255" s="29"/>
      <c r="AB255" s="25"/>
      <c r="AD255" s="29"/>
      <c r="AF255" s="25"/>
    </row>
    <row r="256" spans="1:32" hidden="1" outlineLevel="1">
      <c r="A256" s="20" t="str">
        <f t="shared" si="78"/>
        <v>Optimizer License with 18 Month SMA</v>
      </c>
      <c r="B256" s="21" t="str">
        <f>IF(E256="","",VLOOKUP(A256,'Parts List'!A:E,5,FALSE))</f>
        <v>Select Option</v>
      </c>
      <c r="C256" s="21"/>
      <c r="D256" s="38">
        <f t="shared" ref="D256:D266" si="85">$D$254*I256</f>
        <v>0</v>
      </c>
      <c r="E256" s="32" t="s">
        <v>1917</v>
      </c>
      <c r="F256" s="105"/>
      <c r="G256" s="21"/>
      <c r="H256" s="23">
        <f>IF(E256="","",VLOOKUP(A256,'Parts List'!A:F,6,FALSE))</f>
        <v>0</v>
      </c>
      <c r="I256" s="327">
        <v>0</v>
      </c>
      <c r="J256" s="38">
        <f>D256</f>
        <v>0</v>
      </c>
      <c r="K256" s="38">
        <f>D256*70</f>
        <v>0</v>
      </c>
      <c r="L256" s="22"/>
      <c r="M256" s="23">
        <f t="shared" si="84"/>
        <v>0</v>
      </c>
      <c r="P256" s="29"/>
      <c r="R256" s="27"/>
      <c r="S256" s="44"/>
      <c r="T256" s="25"/>
      <c r="V256" s="29"/>
      <c r="X256" s="25"/>
      <c r="Z256" s="29"/>
      <c r="AB256" s="25"/>
      <c r="AD256" s="29"/>
      <c r="AF256" s="25"/>
    </row>
    <row r="257" spans="1:32" hidden="1" outlineLevel="1">
      <c r="A257" s="20" t="str">
        <f>E257&amp;F257</f>
        <v>I/O ModuleOptimzer Unitary Cntr 5-UI, 5-DI, 4-AO, 4-DO I/O Module</v>
      </c>
      <c r="B257" s="21" t="str">
        <f>IF(E257="","",VLOOKUP(A257,'Parts List'!A:E,5,FALSE))</f>
        <v>ISMA-B-MIX18</v>
      </c>
      <c r="C257" s="21"/>
      <c r="D257" s="38">
        <f t="shared" si="85"/>
        <v>0</v>
      </c>
      <c r="E257" s="21" t="s">
        <v>176</v>
      </c>
      <c r="F257" s="105" t="s">
        <v>2002</v>
      </c>
      <c r="G257" s="21"/>
      <c r="H257" s="23">
        <f>IF(E257="","",VLOOKUP(A257,'Parts List'!A:F,6,FALSE))</f>
        <v>338.81</v>
      </c>
      <c r="I257" s="327">
        <v>0</v>
      </c>
      <c r="J257" s="38"/>
      <c r="K257" s="38"/>
      <c r="L257" s="22"/>
      <c r="M257" s="23">
        <f t="shared" si="84"/>
        <v>0</v>
      </c>
      <c r="P257" s="29"/>
      <c r="R257" s="27"/>
      <c r="S257" s="44"/>
      <c r="T257" s="25"/>
      <c r="V257" s="29"/>
      <c r="X257" s="25"/>
      <c r="Z257" s="29"/>
      <c r="AB257" s="25"/>
      <c r="AD257" s="29"/>
      <c r="AF257" s="25"/>
    </row>
    <row r="258" spans="1:32" hidden="1" outlineLevel="1">
      <c r="A258" s="20" t="str">
        <f>E258&amp;F258</f>
        <v>Phoenix Controller Core License</v>
      </c>
      <c r="B258" s="21" t="str">
        <f>IF(E258="","",VLOOKUP(A258,'Parts List'!A:E,5,FALSE))</f>
        <v>Select Option</v>
      </c>
      <c r="C258" s="21"/>
      <c r="D258" s="38">
        <f t="shared" si="85"/>
        <v>0</v>
      </c>
      <c r="E258" s="32" t="s">
        <v>2045</v>
      </c>
      <c r="F258" s="105"/>
      <c r="G258" s="21"/>
      <c r="H258" s="23">
        <f>IF(E258="","",VLOOKUP(A258,'Parts List'!A:F,6,FALSE))</f>
        <v>0</v>
      </c>
      <c r="I258" s="327">
        <v>0</v>
      </c>
      <c r="J258" s="38"/>
      <c r="K258" s="38"/>
      <c r="L258" s="22"/>
      <c r="M258" s="23">
        <f t="shared" si="84"/>
        <v>0</v>
      </c>
      <c r="P258" s="29"/>
      <c r="R258" s="27"/>
      <c r="S258" s="44"/>
      <c r="T258" s="25"/>
      <c r="V258" s="29"/>
      <c r="X258" s="25"/>
      <c r="Z258" s="29"/>
      <c r="AB258" s="25"/>
      <c r="AD258" s="29"/>
      <c r="AF258" s="25"/>
    </row>
    <row r="259" spans="1:32" hidden="1" outlineLevel="1">
      <c r="A259" s="20" t="str">
        <f>E259&amp;F259</f>
        <v>Phoenix ILC SMA</v>
      </c>
      <c r="B259" s="21" t="str">
        <f>IF(E259="","",VLOOKUP(A259,'Parts List'!A:E,5,FALSE))</f>
        <v>Select Option</v>
      </c>
      <c r="C259" s="21"/>
      <c r="D259" s="38">
        <f t="shared" si="85"/>
        <v>0</v>
      </c>
      <c r="E259" s="32" t="s">
        <v>2038</v>
      </c>
      <c r="F259" s="105"/>
      <c r="G259" s="21"/>
      <c r="H259" s="23">
        <f>IF(E259="","",VLOOKUP(A259,'Parts List'!A:F,6,FALSE))</f>
        <v>0</v>
      </c>
      <c r="I259" s="327">
        <v>0</v>
      </c>
      <c r="J259" s="38"/>
      <c r="K259" s="38"/>
      <c r="L259" s="22"/>
      <c r="M259" s="23">
        <f t="shared" si="84"/>
        <v>0</v>
      </c>
      <c r="P259" s="29"/>
      <c r="R259" s="27"/>
      <c r="S259" s="44"/>
      <c r="T259" s="25"/>
      <c r="V259" s="29"/>
      <c r="X259" s="25"/>
      <c r="Z259" s="29"/>
      <c r="AB259" s="25"/>
      <c r="AD259" s="29"/>
      <c r="AF259" s="25"/>
    </row>
    <row r="260" spans="1:32" hidden="1" outlineLevel="1">
      <c r="A260" s="20" t="str">
        <f t="shared" ref="A260:A263" si="86">E260&amp;F260</f>
        <v>Panel - Enclosure w SubpanelNema-1 Medium</v>
      </c>
      <c r="B260" s="21" t="str">
        <f>IF(E260="","",VLOOKUP(A260,'Parts List'!A:E,5,FALSE))</f>
        <v>RET1-262007BT-P</v>
      </c>
      <c r="C260" s="21"/>
      <c r="D260" s="38">
        <f t="shared" si="85"/>
        <v>0</v>
      </c>
      <c r="E260" s="21" t="s">
        <v>156</v>
      </c>
      <c r="F260" s="105" t="s">
        <v>184</v>
      </c>
      <c r="G260" s="21"/>
      <c r="H260" s="23">
        <f>IF(E260="","",VLOOKUP(A260,'Parts List'!A:F,6,FALSE))</f>
        <v>436.83</v>
      </c>
      <c r="I260" s="327">
        <v>0</v>
      </c>
      <c r="J260" s="38"/>
      <c r="K260" s="38"/>
      <c r="L260" s="22"/>
      <c r="M260" s="23">
        <f t="shared" si="84"/>
        <v>0</v>
      </c>
      <c r="P260" s="29"/>
      <c r="R260" s="27"/>
      <c r="S260" s="44"/>
      <c r="T260" s="25"/>
      <c r="V260" s="29"/>
      <c r="X260" s="25"/>
      <c r="Z260" s="29"/>
      <c r="AB260" s="25"/>
      <c r="AD260" s="29"/>
      <c r="AF260" s="25"/>
    </row>
    <row r="261" spans="1:32" hidden="1" outlineLevel="1">
      <c r="A261" s="20" t="str">
        <f t="shared" si="86"/>
        <v>Relay24VAC DPDT with Base</v>
      </c>
      <c r="B261" s="21" t="str">
        <f>IF(E261="","",VLOOKUP(A261,'Parts List'!A:E,5,FALSE))</f>
        <v>RH2B-UAC24 + SH2B-05</v>
      </c>
      <c r="C261" s="21"/>
      <c r="D261" s="38">
        <f t="shared" si="85"/>
        <v>0</v>
      </c>
      <c r="E261" s="21" t="s">
        <v>48</v>
      </c>
      <c r="F261" s="105" t="s">
        <v>195</v>
      </c>
      <c r="G261" s="21"/>
      <c r="H261" s="23">
        <f>IF(E261="","",VLOOKUP(A261,'Parts List'!A:F,6,FALSE))</f>
        <v>8.120000000000001</v>
      </c>
      <c r="I261" s="327">
        <v>0</v>
      </c>
      <c r="J261" s="38"/>
      <c r="K261" s="38"/>
      <c r="L261" s="22"/>
      <c r="M261" s="23">
        <f t="shared" si="84"/>
        <v>0</v>
      </c>
      <c r="P261" s="29"/>
      <c r="R261" s="27"/>
      <c r="S261" s="27"/>
      <c r="T261" s="25"/>
      <c r="V261" s="29"/>
      <c r="X261" s="25"/>
      <c r="Z261" s="29"/>
      <c r="AB261" s="25"/>
      <c r="AD261" s="29"/>
      <c r="AF261" s="25"/>
    </row>
    <row r="262" spans="1:32" hidden="1" outlineLevel="1">
      <c r="A262" s="20" t="str">
        <f t="shared" si="86"/>
        <v>Transformer75 VA with circuit breaker</v>
      </c>
      <c r="B262" s="21" t="str">
        <f>IF(E262="","",VLOOKUP(A262,'Parts List'!A:E,5,FALSE))</f>
        <v>TR75VA004</v>
      </c>
      <c r="C262" s="21"/>
      <c r="D262" s="38">
        <f t="shared" si="85"/>
        <v>0</v>
      </c>
      <c r="E262" s="32" t="s">
        <v>21</v>
      </c>
      <c r="F262" s="105" t="s">
        <v>409</v>
      </c>
      <c r="G262" s="21"/>
      <c r="H262" s="23">
        <f>IF(E262="","",VLOOKUP(A262,'Parts List'!A:F,6,FALSE))</f>
        <v>42.14</v>
      </c>
      <c r="I262" s="327">
        <v>0</v>
      </c>
      <c r="J262" s="38"/>
      <c r="K262" s="38"/>
      <c r="L262" s="22"/>
      <c r="M262" s="23">
        <f t="shared" si="84"/>
        <v>0</v>
      </c>
      <c r="P262" s="29"/>
      <c r="R262" s="27"/>
      <c r="S262" s="27"/>
      <c r="T262" s="25"/>
      <c r="V262" s="29"/>
      <c r="X262" s="25"/>
      <c r="Z262" s="29"/>
      <c r="AB262" s="25"/>
      <c r="AD262" s="29"/>
      <c r="AF262" s="25"/>
    </row>
    <row r="263" spans="1:32" hidden="1" outlineLevel="1">
      <c r="A263" s="20" t="str">
        <f t="shared" si="86"/>
        <v>Power Supply24VDC Panel Mounted - 1.3 A</v>
      </c>
      <c r="B263" s="21" t="str">
        <f>IF(E263="","",VLOOKUP(A263,'Parts List'!A:E,5,FALSE))</f>
        <v>PS5R-VB24</v>
      </c>
      <c r="C263" s="21"/>
      <c r="D263" s="38">
        <f t="shared" si="85"/>
        <v>0</v>
      </c>
      <c r="E263" s="21" t="s">
        <v>416</v>
      </c>
      <c r="F263" s="105" t="s">
        <v>418</v>
      </c>
      <c r="G263" s="21"/>
      <c r="H263" s="23">
        <f>IF(E263="","",VLOOKUP(A263,'Parts List'!A:F,6,FALSE))</f>
        <v>50.96</v>
      </c>
      <c r="I263" s="45">
        <v>0</v>
      </c>
      <c r="J263" s="38"/>
      <c r="K263" s="38"/>
      <c r="L263" s="22"/>
      <c r="M263" s="23">
        <f t="shared" si="84"/>
        <v>0</v>
      </c>
      <c r="P263" s="29"/>
      <c r="R263" s="27"/>
      <c r="S263" s="27"/>
      <c r="T263" s="25"/>
      <c r="V263" s="29"/>
      <c r="X263" s="25"/>
      <c r="Z263" s="29"/>
      <c r="AB263" s="25"/>
      <c r="AD263" s="29"/>
      <c r="AF263" s="25"/>
    </row>
    <row r="264" spans="1:32" hidden="1" outlineLevel="1">
      <c r="A264" s="20" t="str">
        <f t="shared" ref="A264:A275" si="87">E264&amp;F264</f>
        <v>Temp SensorWell - Stainless Steel for HW</v>
      </c>
      <c r="B264" s="21" t="str">
        <f>IF(E264="","",VLOOKUP(A264,'Parts List'!A:E,5,FALSE))</f>
        <v>50001774-001</v>
      </c>
      <c r="C264" s="21"/>
      <c r="D264" s="38">
        <f t="shared" si="85"/>
        <v>0</v>
      </c>
      <c r="E264" s="21" t="s">
        <v>155</v>
      </c>
      <c r="F264" s="105" t="s">
        <v>1542</v>
      </c>
      <c r="G264" s="21"/>
      <c r="H264" s="23">
        <f>IF(E264="","",VLOOKUP(A264,'Parts List'!A:F,6,FALSE))</f>
        <v>34.349149999999995</v>
      </c>
      <c r="I264" s="327">
        <v>0</v>
      </c>
      <c r="J264" s="38"/>
      <c r="K264" s="38"/>
      <c r="L264" s="22"/>
      <c r="M264" s="23">
        <f t="shared" ref="M264:M275" si="88">IF(H264="","",D264*H264)</f>
        <v>0</v>
      </c>
      <c r="P264" s="29"/>
      <c r="R264" s="27"/>
      <c r="S264" s="27"/>
      <c r="T264" s="25"/>
      <c r="V264" s="29"/>
      <c r="X264" s="25"/>
      <c r="Z264" s="29"/>
      <c r="AB264" s="25"/>
      <c r="AD264" s="29"/>
      <c r="AF264" s="25"/>
    </row>
    <row r="265" spans="1:32" hidden="1" outlineLevel="1">
      <c r="A265" s="20" t="str">
        <f t="shared" si="87"/>
        <v>Temp SensorImmersion for HW</v>
      </c>
      <c r="B265" s="21" t="str">
        <f>IF(E265="","",VLOOKUP(A265,'Parts List'!A:E,5,FALSE))</f>
        <v>C7041D2001</v>
      </c>
      <c r="C265" s="21"/>
      <c r="D265" s="38">
        <f t="shared" si="85"/>
        <v>0</v>
      </c>
      <c r="E265" s="21" t="s">
        <v>155</v>
      </c>
      <c r="F265" s="105" t="s">
        <v>1541</v>
      </c>
      <c r="G265" s="21"/>
      <c r="H265" s="23">
        <f>IF(E265="","",VLOOKUP(A265,'Parts List'!A:F,6,FALSE))</f>
        <v>23.188549999999999</v>
      </c>
      <c r="I265" s="327">
        <v>0</v>
      </c>
      <c r="J265" s="38"/>
      <c r="K265" s="38"/>
      <c r="L265" s="22"/>
      <c r="M265" s="23">
        <f t="shared" si="88"/>
        <v>0</v>
      </c>
      <c r="P265" s="29"/>
      <c r="R265" s="27"/>
      <c r="S265" s="27"/>
      <c r="T265" s="25"/>
      <c r="V265" s="29"/>
      <c r="X265" s="25"/>
      <c r="Z265" s="29"/>
      <c r="AB265" s="25"/>
      <c r="AD265" s="29"/>
      <c r="AF265" s="25"/>
    </row>
    <row r="266" spans="1:32" hidden="1" outlineLevel="1">
      <c r="A266" s="20" t="str">
        <f t="shared" si="87"/>
        <v>Press Transmitter0-100 PSI with 2 Remote Sensors w 10' cables</v>
      </c>
      <c r="B266" s="21" t="str">
        <f>IF(E266="","",VLOOKUP(A266,'Parts List'!A:E,5,FALSE))</f>
        <v>PWRLX04S010</v>
      </c>
      <c r="C266" s="21"/>
      <c r="D266" s="38">
        <f t="shared" si="85"/>
        <v>0</v>
      </c>
      <c r="E266" s="21" t="s">
        <v>160</v>
      </c>
      <c r="F266" s="105" t="s">
        <v>1168</v>
      </c>
      <c r="G266" s="21"/>
      <c r="H266" s="23">
        <f>IF(E266="","",VLOOKUP(A266,'Parts List'!A:F,6,FALSE))</f>
        <v>592.30999999999995</v>
      </c>
      <c r="I266" s="327">
        <v>0</v>
      </c>
      <c r="J266" s="38"/>
      <c r="K266" s="38"/>
      <c r="L266" s="22"/>
      <c r="M266" s="23">
        <f t="shared" si="88"/>
        <v>0</v>
      </c>
      <c r="P266" s="29"/>
      <c r="R266" s="27"/>
      <c r="S266" s="27"/>
      <c r="T266" s="25"/>
      <c r="V266" s="29"/>
      <c r="X266" s="25"/>
      <c r="Z266" s="29"/>
      <c r="AB266" s="25"/>
      <c r="AD266" s="29"/>
      <c r="AF266" s="25"/>
    </row>
    <row r="267" spans="1:32" hidden="1" outlineLevel="1">
      <c r="A267" s="20" t="str">
        <f t="shared" si="87"/>
        <v>Press Transmitter</v>
      </c>
      <c r="B267" s="21" t="str">
        <f>IF(E267="","",VLOOKUP(A267,'Parts List'!A:E,5,FALSE))</f>
        <v>Select Option</v>
      </c>
      <c r="C267" s="21"/>
      <c r="D267" s="38">
        <f t="shared" ref="D267:D278" si="89">$D$254*I267</f>
        <v>0</v>
      </c>
      <c r="E267" s="21" t="s">
        <v>160</v>
      </c>
      <c r="F267" s="105"/>
      <c r="G267" s="21"/>
      <c r="H267" s="23">
        <f>IF(E267="","",VLOOKUP(A267,'Parts List'!A:F,6,FALSE))</f>
        <v>0</v>
      </c>
      <c r="I267" s="327">
        <v>0</v>
      </c>
      <c r="J267" s="38"/>
      <c r="K267" s="38"/>
      <c r="L267" s="22"/>
      <c r="M267" s="23">
        <f t="shared" si="88"/>
        <v>0</v>
      </c>
      <c r="P267" s="29"/>
      <c r="R267" s="27"/>
      <c r="S267" s="27"/>
      <c r="T267" s="25"/>
      <c r="V267" s="29"/>
      <c r="X267" s="25"/>
      <c r="Z267" s="29"/>
      <c r="AB267" s="25"/>
      <c r="AD267" s="29"/>
      <c r="AF267" s="25"/>
    </row>
    <row r="268" spans="1:32" hidden="1" outlineLevel="1">
      <c r="A268" s="20" t="str">
        <f t="shared" si="87"/>
        <v>Emergency Stop SwitchSurface Mtd</v>
      </c>
      <c r="B268" s="21" t="str">
        <f>IF(E268="","",VLOOKUP(A268,'Parts List'!A:E,5,FALSE))</f>
        <v>AOW401R + E-1PBG</v>
      </c>
      <c r="C268" s="21"/>
      <c r="D268" s="38">
        <f t="shared" si="89"/>
        <v>0</v>
      </c>
      <c r="E268" s="21" t="s">
        <v>71</v>
      </c>
      <c r="F268" s="105" t="s">
        <v>164</v>
      </c>
      <c r="G268" s="21"/>
      <c r="H268" s="23">
        <f>IF(E268="","",VLOOKUP(A268,'Parts List'!A:F,6,FALSE))</f>
        <v>179.36</v>
      </c>
      <c r="I268" s="327">
        <v>0</v>
      </c>
      <c r="J268" s="38"/>
      <c r="K268" s="38"/>
      <c r="L268" s="22"/>
      <c r="M268" s="23">
        <f t="shared" si="88"/>
        <v>0</v>
      </c>
      <c r="P268" s="29"/>
      <c r="R268" s="27"/>
      <c r="S268" s="27"/>
      <c r="T268" s="25"/>
      <c r="V268" s="29"/>
      <c r="X268" s="25"/>
      <c r="Z268" s="29"/>
      <c r="AB268" s="25"/>
      <c r="AD268" s="29"/>
      <c r="AF268" s="25"/>
    </row>
    <row r="269" spans="1:32" hidden="1" outlineLevel="1">
      <c r="A269" s="20" t="str">
        <f t="shared" si="87"/>
        <v>Current SwDigital Status Switch</v>
      </c>
      <c r="B269" s="21" t="str">
        <f>IF(E269="","",VLOOKUP(A269,'Parts List'!A:E,5,FALSE))</f>
        <v>H600</v>
      </c>
      <c r="C269" s="21"/>
      <c r="D269" s="38">
        <f t="shared" si="89"/>
        <v>0</v>
      </c>
      <c r="E269" s="21" t="s">
        <v>158</v>
      </c>
      <c r="F269" s="105" t="s">
        <v>166</v>
      </c>
      <c r="G269" s="21"/>
      <c r="H269" s="23">
        <f>IF(E269="","",VLOOKUP(A269,'Parts List'!A:F,6,FALSE))</f>
        <v>31.43</v>
      </c>
      <c r="I269" s="327">
        <v>0</v>
      </c>
      <c r="J269" s="38"/>
      <c r="K269" s="38"/>
      <c r="L269" s="22"/>
      <c r="M269" s="23">
        <f t="shared" si="88"/>
        <v>0</v>
      </c>
      <c r="P269" s="29"/>
      <c r="R269" s="27"/>
      <c r="S269" s="27"/>
      <c r="T269" s="25"/>
      <c r="V269" s="29"/>
      <c r="X269" s="25"/>
      <c r="Z269" s="29"/>
      <c r="AB269" s="25"/>
      <c r="AD269" s="29"/>
      <c r="AF269" s="25"/>
    </row>
    <row r="270" spans="1:32" hidden="1" outlineLevel="1">
      <c r="A270" s="20" t="str">
        <f t="shared" si="87"/>
        <v>Current SwDigital for VFD Status</v>
      </c>
      <c r="B270" s="21" t="str">
        <f>IF(E270="","",VLOOKUP(A270,'Parts List'!A:E,5,FALSE))</f>
        <v>H904</v>
      </c>
      <c r="C270" s="21"/>
      <c r="D270" s="38">
        <f t="shared" si="89"/>
        <v>0</v>
      </c>
      <c r="E270" s="21" t="s">
        <v>158</v>
      </c>
      <c r="F270" s="105" t="s">
        <v>167</v>
      </c>
      <c r="G270" s="21"/>
      <c r="H270" s="23">
        <f>IF(E270="","",VLOOKUP(A270,'Parts List'!A:F,6,FALSE))</f>
        <v>88.31</v>
      </c>
      <c r="I270" s="327">
        <v>0</v>
      </c>
      <c r="J270" s="38"/>
      <c r="K270" s="38"/>
      <c r="L270" s="22"/>
      <c r="M270" s="23">
        <f t="shared" si="88"/>
        <v>0</v>
      </c>
      <c r="P270" s="29"/>
      <c r="R270" s="27"/>
      <c r="S270" s="27"/>
      <c r="T270" s="25"/>
      <c r="V270" s="29"/>
      <c r="X270" s="25"/>
      <c r="Z270" s="29"/>
      <c r="AB270" s="25"/>
      <c r="AD270" s="29"/>
      <c r="AF270" s="25"/>
    </row>
    <row r="271" spans="1:32" hidden="1" outlineLevel="1">
      <c r="A271" s="20" t="str">
        <f t="shared" si="87"/>
        <v>Flow SensorOnicon Electromagnetic - BACnet - 3" to 72"  w Display</v>
      </c>
      <c r="B271" s="21" t="str">
        <f>IF(E271="","",VLOOKUP(A271,'Parts List'!A:E,5,FALSE))</f>
        <v>FT-3500</v>
      </c>
      <c r="C271" s="21"/>
      <c r="D271" s="38">
        <f t="shared" si="89"/>
        <v>0</v>
      </c>
      <c r="E271" s="21" t="s">
        <v>62</v>
      </c>
      <c r="F271" s="105" t="s">
        <v>1970</v>
      </c>
      <c r="G271" s="21"/>
      <c r="H271" s="23">
        <f>IF(E271="","",VLOOKUP(A271,'Parts List'!A:F,6,FALSE))</f>
        <v>3790.5600000000004</v>
      </c>
      <c r="I271" s="45">
        <v>0</v>
      </c>
      <c r="J271" s="38"/>
      <c r="K271" s="38"/>
      <c r="L271" s="22"/>
      <c r="M271" s="23">
        <f t="shared" si="88"/>
        <v>0</v>
      </c>
      <c r="P271" s="29"/>
      <c r="R271" s="27"/>
      <c r="S271" s="27"/>
      <c r="T271" s="25"/>
      <c r="V271" s="29"/>
      <c r="X271" s="25"/>
      <c r="Z271" s="29"/>
      <c r="AB271" s="25"/>
      <c r="AD271" s="29"/>
      <c r="AF271" s="25"/>
    </row>
    <row r="272" spans="1:32" hidden="1" outlineLevel="1">
      <c r="A272" s="20" t="str">
        <f t="shared" si="87"/>
        <v>Flow SensorOnicon Mounting Hardware - 4" and Up Steel</v>
      </c>
      <c r="B272" s="21">
        <f>IF(E272="","",VLOOKUP(A272,'Parts List'!A:E,5,FALSE))</f>
        <v>0</v>
      </c>
      <c r="C272" s="21"/>
      <c r="D272" s="38">
        <f t="shared" si="89"/>
        <v>0</v>
      </c>
      <c r="E272" s="21" t="s">
        <v>62</v>
      </c>
      <c r="F272" s="105" t="s">
        <v>1974</v>
      </c>
      <c r="G272" s="21"/>
      <c r="H272" s="23">
        <f>IF(E272="","",VLOOKUP(A272,'Parts List'!A:F,6,FALSE))</f>
        <v>483.36</v>
      </c>
      <c r="I272" s="45">
        <v>0</v>
      </c>
      <c r="J272" s="38"/>
      <c r="K272" s="38"/>
      <c r="L272" s="22"/>
      <c r="M272" s="23">
        <f t="shared" si="88"/>
        <v>0</v>
      </c>
      <c r="P272" s="29"/>
      <c r="R272" s="27"/>
      <c r="S272" s="27"/>
      <c r="T272" s="25"/>
      <c r="V272" s="29"/>
      <c r="X272" s="25"/>
      <c r="Z272" s="29"/>
      <c r="AB272" s="25"/>
      <c r="AD272" s="29"/>
      <c r="AF272" s="25"/>
    </row>
    <row r="273" spans="1:32" hidden="1" outlineLevel="1">
      <c r="A273" s="20" t="str">
        <f t="shared" si="87"/>
        <v>BTU Meter</v>
      </c>
      <c r="B273" s="21" t="str">
        <f>IF(E273="","",VLOOKUP(A273,'Parts List'!A:E,5,FALSE))</f>
        <v>System 10 + F3500 Flow Meter</v>
      </c>
      <c r="C273" s="21"/>
      <c r="D273" s="38">
        <f t="shared" si="89"/>
        <v>0</v>
      </c>
      <c r="E273" s="21" t="s">
        <v>105</v>
      </c>
      <c r="F273" s="21"/>
      <c r="G273" s="21"/>
      <c r="H273" s="590">
        <v>4992</v>
      </c>
      <c r="I273" s="327">
        <v>0</v>
      </c>
      <c r="J273" s="38"/>
      <c r="K273" s="38"/>
      <c r="L273" s="22"/>
      <c r="M273" s="23">
        <f t="shared" si="88"/>
        <v>0</v>
      </c>
      <c r="P273" s="29"/>
      <c r="R273" s="27"/>
      <c r="S273" s="27"/>
      <c r="T273" s="25"/>
      <c r="V273" s="29"/>
      <c r="X273" s="25"/>
      <c r="Z273" s="29"/>
      <c r="AB273" s="25"/>
      <c r="AD273" s="29"/>
      <c r="AF273" s="25"/>
    </row>
    <row r="274" spans="1:32" hidden="1" outlineLevel="1">
      <c r="A274" s="20" t="str">
        <f t="shared" si="87"/>
        <v>Alarm Indication Panel</v>
      </c>
      <c r="B274" s="21" t="str">
        <f>IF(E274="","",VLOOKUP(A274,'Parts List'!A:E,5,FALSE))</f>
        <v>Select Option</v>
      </c>
      <c r="C274" s="21"/>
      <c r="D274" s="38">
        <f t="shared" si="89"/>
        <v>0</v>
      </c>
      <c r="E274" s="21" t="s">
        <v>57</v>
      </c>
      <c r="F274" s="105"/>
      <c r="G274" s="21"/>
      <c r="H274" s="23">
        <f>IF(E274="","",VLOOKUP(A274,'Parts List'!A:F,6,FALSE))</f>
        <v>0</v>
      </c>
      <c r="I274" s="327">
        <v>0</v>
      </c>
      <c r="J274" s="38"/>
      <c r="K274" s="38"/>
      <c r="L274" s="22"/>
      <c r="M274" s="23">
        <f t="shared" si="88"/>
        <v>0</v>
      </c>
      <c r="P274" s="29"/>
      <c r="R274" s="27"/>
      <c r="S274" s="27"/>
      <c r="T274" s="25"/>
      <c r="V274" s="29"/>
      <c r="X274" s="25"/>
      <c r="Z274" s="29"/>
      <c r="AB274" s="25"/>
      <c r="AD274" s="29"/>
      <c r="AF274" s="25"/>
    </row>
    <row r="275" spans="1:32" hidden="1" outlineLevel="1">
      <c r="A275" s="20" t="str">
        <f t="shared" si="87"/>
        <v>See Valve Quote</v>
      </c>
      <c r="B275" s="21" t="str">
        <f>IF(E275="","",VLOOKUP(A275,'Parts List'!A:E,5,FALSE))</f>
        <v>N/A</v>
      </c>
      <c r="C275" s="21"/>
      <c r="D275" s="38">
        <f t="shared" si="89"/>
        <v>0</v>
      </c>
      <c r="E275" s="21" t="s">
        <v>67</v>
      </c>
      <c r="F275" s="21"/>
      <c r="G275" s="21"/>
      <c r="H275" s="23">
        <f>IF(E275="","",VLOOKUP(A275,'Parts List'!A:F,6,FALSE))</f>
        <v>0</v>
      </c>
      <c r="I275" s="45">
        <v>0</v>
      </c>
      <c r="J275" s="38"/>
      <c r="K275" s="38"/>
      <c r="L275" s="22"/>
      <c r="M275" s="23">
        <f t="shared" si="88"/>
        <v>0</v>
      </c>
      <c r="P275" s="29"/>
      <c r="R275" s="27"/>
      <c r="S275" s="27"/>
      <c r="T275" s="25"/>
      <c r="V275" s="29"/>
      <c r="X275" s="25"/>
      <c r="Z275" s="29"/>
      <c r="AB275" s="25"/>
      <c r="AD275" s="29"/>
      <c r="AF275" s="25"/>
    </row>
    <row r="276" spans="1:32" hidden="1" outlineLevel="1">
      <c r="A276" s="20" t="str">
        <f t="shared" si="78"/>
        <v/>
      </c>
      <c r="B276" s="21" t="str">
        <f>IF(E276="","",VLOOKUP(A276,'Parts List'!A:E,5,FALSE))</f>
        <v/>
      </c>
      <c r="C276" s="21"/>
      <c r="D276" s="38">
        <f t="shared" si="89"/>
        <v>0</v>
      </c>
      <c r="E276" s="21"/>
      <c r="F276" s="21"/>
      <c r="G276" s="21"/>
      <c r="H276" s="23" t="str">
        <f>IF(E276="","",VLOOKUP(A276,'Parts List'!A:F,6,FALSE))</f>
        <v/>
      </c>
      <c r="I276" s="327">
        <v>0</v>
      </c>
      <c r="J276" s="38"/>
      <c r="K276" s="38"/>
      <c r="L276" s="21"/>
      <c r="M276" s="23" t="str">
        <f t="shared" si="77"/>
        <v/>
      </c>
      <c r="P276" s="29"/>
      <c r="T276" s="25"/>
      <c r="V276" s="29"/>
      <c r="X276" s="25"/>
      <c r="Z276" s="29"/>
      <c r="AB276" s="25"/>
      <c r="AD276" s="29"/>
      <c r="AF276" s="25"/>
    </row>
    <row r="277" spans="1:32" hidden="1" outlineLevel="1">
      <c r="B277" s="21" t="str">
        <f>IF(E277="","",VLOOKUP(A277,'Parts List'!A:E,5,FALSE))</f>
        <v/>
      </c>
      <c r="C277" s="21"/>
      <c r="D277" s="38">
        <f t="shared" si="89"/>
        <v>0</v>
      </c>
      <c r="E277" s="21"/>
      <c r="F277" s="21"/>
      <c r="G277" s="21"/>
      <c r="H277" s="23" t="str">
        <f>IF(E277="","",VLOOKUP(A277,'Parts List'!A:F,6,FALSE))</f>
        <v/>
      </c>
      <c r="I277" s="327">
        <v>0</v>
      </c>
      <c r="J277" s="38"/>
      <c r="K277" s="38"/>
      <c r="L277" s="21"/>
      <c r="M277" s="23" t="str">
        <f t="shared" si="77"/>
        <v/>
      </c>
      <c r="P277" s="29"/>
      <c r="T277" s="25"/>
      <c r="V277" s="29"/>
      <c r="X277" s="25"/>
      <c r="Z277" s="29"/>
      <c r="AB277" s="25"/>
      <c r="AD277" s="29"/>
      <c r="AF277" s="25"/>
    </row>
    <row r="278" spans="1:32" hidden="1" outlineLevel="1">
      <c r="A278" s="20" t="str">
        <f t="shared" si="78"/>
        <v/>
      </c>
      <c r="B278" s="21" t="str">
        <f>IF(E278="","",VLOOKUP(A278,'Parts List'!A:E,5,FALSE))</f>
        <v/>
      </c>
      <c r="C278" s="21"/>
      <c r="D278" s="38">
        <f t="shared" si="89"/>
        <v>0</v>
      </c>
      <c r="E278" s="21"/>
      <c r="F278" s="21"/>
      <c r="G278" s="21"/>
      <c r="H278" s="23" t="str">
        <f>IF(E278="","",VLOOKUP(A278,'Parts List'!A:F,6,FALSE))</f>
        <v/>
      </c>
      <c r="I278" s="327">
        <v>0</v>
      </c>
      <c r="J278" s="38"/>
      <c r="K278" s="38"/>
      <c r="L278" s="21"/>
      <c r="M278" s="23" t="str">
        <f t="shared" si="77"/>
        <v/>
      </c>
      <c r="P278" s="29"/>
      <c r="T278" s="25"/>
      <c r="V278" s="29"/>
      <c r="X278" s="25"/>
      <c r="Z278" s="29"/>
      <c r="AB278" s="25"/>
      <c r="AD278" s="29"/>
      <c r="AF278" s="25"/>
    </row>
    <row r="279" spans="1:32" collapsed="1">
      <c r="A279" s="20" t="str">
        <f t="shared" si="78"/>
        <v/>
      </c>
      <c r="B279" s="21" t="str">
        <f>IF(E279="","",VLOOKUP(A279,'Parts List'!A:E,5,FALSE))</f>
        <v/>
      </c>
      <c r="C279" s="21"/>
      <c r="D279" s="21"/>
      <c r="E279" s="21"/>
      <c r="F279" s="21"/>
      <c r="G279" s="21"/>
      <c r="H279" s="23" t="str">
        <f>IF(E279="","",VLOOKUP(A279,'Parts List'!A:F,6,FALSE))</f>
        <v/>
      </c>
      <c r="I279" s="21"/>
      <c r="J279" s="21"/>
      <c r="K279" s="21"/>
      <c r="L279" s="21"/>
      <c r="M279" s="23" t="str">
        <f t="shared" si="77"/>
        <v/>
      </c>
      <c r="P279" s="29"/>
      <c r="T279" s="25"/>
      <c r="V279" s="29"/>
      <c r="X279" s="25"/>
      <c r="Z279" s="29"/>
      <c r="AB279" s="25"/>
      <c r="AD279" s="29"/>
      <c r="AF279" s="25"/>
    </row>
    <row r="280" spans="1:32">
      <c r="A280" s="20" t="str">
        <f t="shared" si="78"/>
        <v/>
      </c>
      <c r="B280" s="21" t="str">
        <f>IF(E280="","",VLOOKUP(A280,'Parts List'!A:E,5,FALSE))</f>
        <v/>
      </c>
      <c r="C280" s="21"/>
      <c r="D280" s="21"/>
      <c r="E280" s="21"/>
      <c r="F280" s="21"/>
      <c r="G280" s="21"/>
      <c r="H280" s="23" t="str">
        <f>IF(E280="","",VLOOKUP(A280,'Parts List'!A:F,6,FALSE))</f>
        <v/>
      </c>
      <c r="I280" s="21"/>
      <c r="J280" s="21"/>
      <c r="K280" s="21"/>
      <c r="L280" s="21"/>
      <c r="M280" s="23" t="str">
        <f t="shared" si="77"/>
        <v/>
      </c>
      <c r="P280" s="29"/>
      <c r="T280" s="25"/>
      <c r="V280" s="29"/>
      <c r="X280" s="25"/>
      <c r="Z280" s="29"/>
      <c r="AB280" s="25"/>
      <c r="AD280" s="29"/>
      <c r="AF280" s="25"/>
    </row>
    <row r="281" spans="1:32">
      <c r="A281" s="20" t="str">
        <f t="shared" si="78"/>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hidden="1" outlineLevel="1">
      <c r="A282" s="20" t="str">
        <f t="shared" si="78"/>
        <v>Controller</v>
      </c>
      <c r="B282" s="21" t="str">
        <f>IF(E282="","",VLOOKUP(A282,'Parts List'!A:E,5,FALSE))</f>
        <v>Select Option</v>
      </c>
      <c r="C282" s="21"/>
      <c r="D282" s="38">
        <f t="shared" ref="D282:D294" si="90">$D$281*I282</f>
        <v>0</v>
      </c>
      <c r="E282" s="21" t="s">
        <v>224</v>
      </c>
      <c r="F282" s="105"/>
      <c r="G282" s="21"/>
      <c r="H282" s="23">
        <f>IF(E282="","",VLOOKUP(A282,'Parts List'!A:F,6,FALSE))</f>
        <v>0</v>
      </c>
      <c r="I282" s="327">
        <v>0</v>
      </c>
      <c r="J282" s="38">
        <f>D282</f>
        <v>0</v>
      </c>
      <c r="K282" s="38">
        <f>D282*70</f>
        <v>0</v>
      </c>
      <c r="L282" s="22"/>
      <c r="M282" s="23">
        <f t="shared" ref="M282:M284" si="91">IF(H282="","",D282*H282)</f>
        <v>0</v>
      </c>
      <c r="P282" s="29"/>
      <c r="R282" s="27"/>
      <c r="S282" s="44"/>
      <c r="T282" s="25"/>
      <c r="V282" s="29"/>
      <c r="X282" s="25"/>
      <c r="Z282" s="29"/>
      <c r="AB282" s="25"/>
      <c r="AD282" s="29"/>
      <c r="AF282" s="25"/>
    </row>
    <row r="283" spans="1:32" hidden="1" outlineLevel="1">
      <c r="A283" s="20" t="str">
        <f t="shared" ref="A283" si="92">E283&amp;F283</f>
        <v>Optimizer License with 18 Month SMA</v>
      </c>
      <c r="B283" s="21" t="str">
        <f>IF(E283="","",VLOOKUP(A283,'Parts List'!A:E,5,FALSE))</f>
        <v>Select Option</v>
      </c>
      <c r="C283" s="21"/>
      <c r="D283" s="38">
        <f t="shared" si="90"/>
        <v>0</v>
      </c>
      <c r="E283" s="32" t="s">
        <v>1917</v>
      </c>
      <c r="F283" s="105"/>
      <c r="G283" s="21"/>
      <c r="H283" s="23">
        <f>IF(E283="","",VLOOKUP(A283,'Parts List'!A:F,6,FALSE))</f>
        <v>0</v>
      </c>
      <c r="I283" s="327">
        <v>0</v>
      </c>
      <c r="J283" s="38">
        <f>D283</f>
        <v>0</v>
      </c>
      <c r="K283" s="38">
        <f>D283*70</f>
        <v>0</v>
      </c>
      <c r="L283" s="22"/>
      <c r="M283" s="23">
        <f t="shared" si="91"/>
        <v>0</v>
      </c>
      <c r="P283" s="29"/>
      <c r="R283" s="27"/>
      <c r="S283" s="44"/>
      <c r="T283" s="25"/>
      <c r="V283" s="29"/>
      <c r="X283" s="25"/>
      <c r="Z283" s="29"/>
      <c r="AB283" s="25"/>
      <c r="AD283" s="29"/>
      <c r="AF283" s="25"/>
    </row>
    <row r="284" spans="1:32" hidden="1" outlineLevel="1">
      <c r="A284" s="20" t="str">
        <f>E284&amp;F284</f>
        <v>I/O Module</v>
      </c>
      <c r="B284" s="21" t="str">
        <f>IF(E284="","",VLOOKUP(A284,'Parts List'!A:E,5,FALSE))</f>
        <v>Select Option</v>
      </c>
      <c r="C284" s="21"/>
      <c r="D284" s="38">
        <f t="shared" si="90"/>
        <v>0</v>
      </c>
      <c r="E284" s="21" t="s">
        <v>176</v>
      </c>
      <c r="F284" s="105"/>
      <c r="G284" s="21"/>
      <c r="H284" s="23">
        <f>IF(E284="","",VLOOKUP(A284,'Parts List'!A:F,6,FALSE))</f>
        <v>0</v>
      </c>
      <c r="I284" s="327">
        <v>0</v>
      </c>
      <c r="J284" s="38"/>
      <c r="K284" s="38"/>
      <c r="L284" s="22"/>
      <c r="M284" s="23">
        <f t="shared" si="91"/>
        <v>0</v>
      </c>
      <c r="P284" s="29"/>
      <c r="R284" s="27"/>
      <c r="S284" s="44"/>
      <c r="T284" s="25"/>
      <c r="V284" s="29"/>
      <c r="X284" s="25"/>
      <c r="Z284" s="29"/>
      <c r="AB284" s="25"/>
      <c r="AD284" s="29"/>
      <c r="AF284" s="25"/>
    </row>
    <row r="285" spans="1:32" hidden="1" outlineLevel="1">
      <c r="A285" s="20" t="str">
        <f t="shared" ref="A285:A294" si="93">E285&amp;F285</f>
        <v>Panel - Enclosure w Subpanel</v>
      </c>
      <c r="B285" s="21" t="str">
        <f>IF(E285="","",VLOOKUP(A285,'Parts List'!A:E,5,FALSE))</f>
        <v>Select Option</v>
      </c>
      <c r="C285" s="21"/>
      <c r="D285" s="38">
        <f t="shared" si="90"/>
        <v>0</v>
      </c>
      <c r="E285" s="21" t="s">
        <v>156</v>
      </c>
      <c r="F285" s="105"/>
      <c r="G285" s="21"/>
      <c r="H285" s="23">
        <f>IF(E285="","",VLOOKUP(A285,'Parts List'!A:F,6,FALSE))</f>
        <v>0</v>
      </c>
      <c r="I285" s="327">
        <v>0</v>
      </c>
      <c r="J285" s="38"/>
      <c r="K285" s="38"/>
      <c r="L285" s="22"/>
      <c r="M285" s="23">
        <f t="shared" ref="M285:M294" si="94">IF(H285="","",D285*H285)</f>
        <v>0</v>
      </c>
      <c r="P285" s="29"/>
      <c r="R285" s="27"/>
      <c r="S285" s="44"/>
      <c r="T285" s="25"/>
      <c r="V285" s="29"/>
      <c r="X285" s="25"/>
      <c r="Z285" s="29"/>
      <c r="AB285" s="25"/>
      <c r="AD285" s="29"/>
      <c r="AF285" s="25"/>
    </row>
    <row r="286" spans="1:32" hidden="1" outlineLevel="1">
      <c r="A286" s="20" t="str">
        <f t="shared" si="93"/>
        <v>Relay</v>
      </c>
      <c r="B286" s="21" t="str">
        <f>IF(E286="","",VLOOKUP(A286,'Parts List'!A:E,5,FALSE))</f>
        <v>Select Option</v>
      </c>
      <c r="C286" s="21"/>
      <c r="D286" s="38">
        <f t="shared" si="90"/>
        <v>0</v>
      </c>
      <c r="E286" s="21" t="s">
        <v>48</v>
      </c>
      <c r="F286" s="105"/>
      <c r="G286" s="21"/>
      <c r="H286" s="23">
        <f>IF(E286="","",VLOOKUP(A286,'Parts List'!A:F,6,FALSE))</f>
        <v>0</v>
      </c>
      <c r="I286" s="327">
        <v>0</v>
      </c>
      <c r="J286" s="38"/>
      <c r="K286" s="38"/>
      <c r="L286" s="22"/>
      <c r="M286" s="23">
        <f t="shared" si="94"/>
        <v>0</v>
      </c>
      <c r="P286" s="29"/>
      <c r="R286" s="27"/>
      <c r="S286" s="27"/>
      <c r="T286" s="25"/>
      <c r="V286" s="29"/>
      <c r="X286" s="25"/>
      <c r="Z286" s="29"/>
      <c r="AB286" s="25"/>
      <c r="AD286" s="29"/>
      <c r="AF286" s="25"/>
    </row>
    <row r="287" spans="1:32" hidden="1" outlineLevel="1">
      <c r="A287" s="20" t="str">
        <f t="shared" si="93"/>
        <v>Transformer</v>
      </c>
      <c r="B287" s="21" t="str">
        <f>IF(E287="","",VLOOKUP(A287,'Parts List'!A:E,5,FALSE))</f>
        <v>Select Option</v>
      </c>
      <c r="C287" s="21"/>
      <c r="D287" s="38">
        <f t="shared" si="90"/>
        <v>0</v>
      </c>
      <c r="E287" s="32" t="s">
        <v>21</v>
      </c>
      <c r="F287" s="105"/>
      <c r="G287" s="21"/>
      <c r="H287" s="23">
        <f>IF(E287="","",VLOOKUP(A287,'Parts List'!A:F,6,FALSE))</f>
        <v>0</v>
      </c>
      <c r="I287" s="327">
        <v>0</v>
      </c>
      <c r="J287" s="38"/>
      <c r="K287" s="38"/>
      <c r="L287" s="22"/>
      <c r="M287" s="23">
        <f t="shared" si="94"/>
        <v>0</v>
      </c>
      <c r="P287" s="29"/>
      <c r="R287" s="27"/>
      <c r="S287" s="27"/>
      <c r="T287" s="25"/>
      <c r="V287" s="29"/>
      <c r="X287" s="25"/>
      <c r="Z287" s="29"/>
      <c r="AB287" s="25"/>
      <c r="AD287" s="29"/>
      <c r="AF287" s="25"/>
    </row>
    <row r="288" spans="1:32" hidden="1" outlineLevel="1">
      <c r="A288" s="20" t="str">
        <f t="shared" si="93"/>
        <v>Thermostat</v>
      </c>
      <c r="B288" s="21" t="str">
        <f>IF(E288="","",VLOOKUP(A288,'Parts List'!A:E,5,FALSE))</f>
        <v>Select Option</v>
      </c>
      <c r="C288" s="21"/>
      <c r="D288" s="38">
        <f t="shared" si="90"/>
        <v>0</v>
      </c>
      <c r="E288" s="21" t="s">
        <v>157</v>
      </c>
      <c r="F288" s="105"/>
      <c r="G288" s="21"/>
      <c r="H288" s="23">
        <f>IF(E288="","",VLOOKUP(A288,'Parts List'!A:F,6,FALSE))</f>
        <v>0</v>
      </c>
      <c r="I288" s="327">
        <v>0</v>
      </c>
      <c r="J288" s="38"/>
      <c r="K288" s="38"/>
      <c r="L288" s="22"/>
      <c r="M288" s="23">
        <f t="shared" si="94"/>
        <v>0</v>
      </c>
      <c r="P288" s="29"/>
      <c r="R288" s="27"/>
      <c r="S288" s="27"/>
      <c r="T288" s="25"/>
      <c r="V288" s="29"/>
      <c r="X288" s="25"/>
      <c r="Z288" s="29"/>
      <c r="AB288" s="25"/>
      <c r="AD288" s="29"/>
      <c r="AF288" s="25"/>
    </row>
    <row r="289" spans="1:32" hidden="1" outlineLevel="1">
      <c r="A289" s="20" t="str">
        <f t="shared" si="93"/>
        <v>Current Sw</v>
      </c>
      <c r="B289" s="21" t="str">
        <f>IF(E289="","",VLOOKUP(A289,'Parts List'!A:E,5,FALSE))</f>
        <v>Select Option</v>
      </c>
      <c r="C289" s="21"/>
      <c r="D289" s="38">
        <f t="shared" si="90"/>
        <v>0</v>
      </c>
      <c r="E289" s="21" t="s">
        <v>158</v>
      </c>
      <c r="F289" s="105"/>
      <c r="G289" s="21"/>
      <c r="H289" s="23">
        <f>IF(E289="","",VLOOKUP(A289,'Parts List'!A:F,6,FALSE))</f>
        <v>0</v>
      </c>
      <c r="I289" s="327">
        <v>0</v>
      </c>
      <c r="J289" s="38"/>
      <c r="K289" s="38"/>
      <c r="L289" s="22"/>
      <c r="M289" s="23">
        <f t="shared" si="94"/>
        <v>0</v>
      </c>
      <c r="P289" s="29"/>
      <c r="R289" s="27"/>
      <c r="S289" s="27"/>
      <c r="T289" s="25"/>
      <c r="V289" s="29"/>
      <c r="X289" s="25"/>
      <c r="Z289" s="29"/>
      <c r="AB289" s="25"/>
      <c r="AD289" s="29"/>
      <c r="AF289" s="25"/>
    </row>
    <row r="290" spans="1:32" hidden="1" outlineLevel="1">
      <c r="A290" s="20" t="str">
        <f t="shared" si="93"/>
        <v>Temp Sensor</v>
      </c>
      <c r="B290" s="21" t="str">
        <f>IF(E290="","",VLOOKUP(A290,'Parts List'!A:E,5,FALSE))</f>
        <v>Select Option</v>
      </c>
      <c r="C290" s="21"/>
      <c r="D290" s="38">
        <f t="shared" si="90"/>
        <v>0</v>
      </c>
      <c r="E290" s="21" t="s">
        <v>155</v>
      </c>
      <c r="F290" s="105"/>
      <c r="G290" s="21"/>
      <c r="H290" s="23">
        <f>IF(E290="","",VLOOKUP(A290,'Parts List'!A:F,6,FALSE))</f>
        <v>0</v>
      </c>
      <c r="I290" s="327">
        <v>0</v>
      </c>
      <c r="J290" s="38"/>
      <c r="K290" s="38"/>
      <c r="L290" s="22"/>
      <c r="M290" s="23">
        <f t="shared" si="94"/>
        <v>0</v>
      </c>
      <c r="P290" s="29"/>
      <c r="R290" s="27"/>
      <c r="S290" s="27"/>
      <c r="T290" s="25"/>
      <c r="V290" s="29"/>
      <c r="X290" s="25"/>
      <c r="Z290" s="29"/>
      <c r="AB290" s="25"/>
      <c r="AD290" s="29"/>
      <c r="AF290" s="25"/>
    </row>
    <row r="291" spans="1:32" hidden="1" outlineLevel="1">
      <c r="A291" s="20" t="str">
        <f t="shared" si="93"/>
        <v>CO, NO2 and O2 Sensors</v>
      </c>
      <c r="B291" s="21" t="str">
        <f>IF(E291="","",VLOOKUP(A291,'Parts List'!A:E,5,FALSE))</f>
        <v>Select Option</v>
      </c>
      <c r="C291" s="21"/>
      <c r="D291" s="38">
        <f t="shared" si="90"/>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94"/>
        <v>0</v>
      </c>
      <c r="P291" s="29"/>
      <c r="R291" s="27"/>
      <c r="S291" s="27"/>
      <c r="T291" s="25"/>
      <c r="V291" s="29"/>
      <c r="X291" s="25"/>
      <c r="Z291" s="29"/>
      <c r="AB291" s="25"/>
      <c r="AD291" s="29"/>
      <c r="AF291" s="25"/>
    </row>
    <row r="292" spans="1:32" hidden="1" outlineLevel="1">
      <c r="A292" s="20" t="str">
        <f t="shared" si="93"/>
        <v>Damper Actuator</v>
      </c>
      <c r="B292" s="21" t="str">
        <f>IF(E292="","",VLOOKUP(A292,'Parts List'!A:E,5,FALSE))</f>
        <v>Select Option</v>
      </c>
      <c r="C292" s="21"/>
      <c r="D292" s="38">
        <f t="shared" si="90"/>
        <v>0</v>
      </c>
      <c r="E292" s="21" t="s">
        <v>26</v>
      </c>
      <c r="F292" s="105"/>
      <c r="G292" s="21"/>
      <c r="H292" s="23">
        <f>IF(E292="","",VLOOKUP(A292,'Parts List'!A:F,6,FALSE))</f>
        <v>0</v>
      </c>
      <c r="I292" s="327">
        <v>0</v>
      </c>
      <c r="J292" s="38"/>
      <c r="K292" s="38"/>
      <c r="L292" s="22"/>
      <c r="M292" s="23">
        <f t="shared" si="94"/>
        <v>0</v>
      </c>
      <c r="P292" s="29"/>
      <c r="R292" s="27"/>
      <c r="S292" s="27"/>
      <c r="T292" s="25"/>
      <c r="V292" s="29"/>
      <c r="X292" s="25"/>
      <c r="Z292" s="29"/>
      <c r="AB292" s="25"/>
      <c r="AD292" s="29"/>
      <c r="AF292" s="25"/>
    </row>
    <row r="293" spans="1:32" hidden="1" outlineLevel="1">
      <c r="A293" s="20" t="str">
        <f t="shared" si="93"/>
        <v>Pneumatic</v>
      </c>
      <c r="B293" s="21" t="str">
        <f>IF(E293="","",VLOOKUP(A293,'Parts List'!A:E,5,FALSE))</f>
        <v>Select Option</v>
      </c>
      <c r="C293" s="21"/>
      <c r="D293" s="38">
        <f t="shared" si="90"/>
        <v>0</v>
      </c>
      <c r="E293" s="21" t="s">
        <v>668</v>
      </c>
      <c r="F293" s="105"/>
      <c r="G293" s="21"/>
      <c r="H293" s="23">
        <f>IF(E293="","",VLOOKUP(A293,'Parts List'!A:F,6,FALSE))</f>
        <v>0</v>
      </c>
      <c r="I293" s="327">
        <v>0</v>
      </c>
      <c r="J293" s="38"/>
      <c r="K293" s="38"/>
      <c r="L293" s="22"/>
      <c r="M293" s="23">
        <f t="shared" si="94"/>
        <v>0</v>
      </c>
      <c r="P293" s="29"/>
      <c r="R293" s="27"/>
      <c r="S293" s="27"/>
      <c r="T293" s="25"/>
      <c r="V293" s="29"/>
      <c r="X293" s="25"/>
      <c r="Z293" s="29"/>
      <c r="AB293" s="25"/>
      <c r="AD293" s="29"/>
      <c r="AF293" s="25"/>
    </row>
    <row r="294" spans="1:32" hidden="1" outlineLevel="1">
      <c r="A294" s="20" t="str">
        <f t="shared" si="93"/>
        <v>Timed Override</v>
      </c>
      <c r="B294" s="21" t="str">
        <f>IF(E294="","",VLOOKUP(A294,'Parts List'!A:E,5,FALSE))</f>
        <v>Select Option</v>
      </c>
      <c r="C294" s="21"/>
      <c r="D294" s="38">
        <f t="shared" si="90"/>
        <v>0</v>
      </c>
      <c r="E294" s="32" t="s">
        <v>885</v>
      </c>
      <c r="F294" s="105"/>
      <c r="G294" s="21"/>
      <c r="H294" s="23">
        <f>IF(E294="","",VLOOKUP(A294,'Parts List'!A:F,6,FALSE))</f>
        <v>0</v>
      </c>
      <c r="I294" s="327">
        <v>0</v>
      </c>
      <c r="J294" s="38"/>
      <c r="K294" s="38"/>
      <c r="L294" s="22"/>
      <c r="M294" s="23">
        <f t="shared" si="94"/>
        <v>0</v>
      </c>
      <c r="P294" s="29"/>
      <c r="R294" s="27"/>
      <c r="S294" s="27"/>
      <c r="T294" s="25"/>
      <c r="V294" s="29"/>
      <c r="X294" s="25"/>
      <c r="Z294" s="29"/>
      <c r="AB294" s="25"/>
      <c r="AD294" s="29"/>
      <c r="AF294" s="25"/>
    </row>
    <row r="295" spans="1:32" collapsed="1">
      <c r="A295" s="20" t="str">
        <f t="shared" si="78"/>
        <v/>
      </c>
      <c r="B295" s="21" t="str">
        <f>IF(E295="","",VLOOKUP(A295,'Parts List'!A:E,5,FALSE))</f>
        <v/>
      </c>
      <c r="C295" s="21"/>
      <c r="D295" s="21"/>
      <c r="E295" s="21"/>
      <c r="F295" s="21"/>
      <c r="G295" s="21"/>
      <c r="H295" s="23" t="str">
        <f>IF(E295="","",VLOOKUP(A295,'Parts List'!A:F,6,FALSE))</f>
        <v/>
      </c>
      <c r="I295" s="21"/>
      <c r="J295" s="21"/>
      <c r="K295" s="21"/>
      <c r="L295" s="21"/>
      <c r="M295" s="23" t="str">
        <f t="shared" si="77"/>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95">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hidden="1" outlineLevel="1">
      <c r="A298" s="20" t="str">
        <f t="shared" si="95"/>
        <v>Controller</v>
      </c>
      <c r="B298" s="21" t="str">
        <f>IF(E298="","",VLOOKUP(A298,'Parts List'!A:E,5,FALSE))</f>
        <v>Select Option</v>
      </c>
      <c r="C298" s="21"/>
      <c r="D298" s="38">
        <f t="shared" ref="D298:D308" si="96">$D$297*I298</f>
        <v>0</v>
      </c>
      <c r="E298" s="21" t="s">
        <v>224</v>
      </c>
      <c r="F298" s="105"/>
      <c r="G298" s="21"/>
      <c r="H298" s="23">
        <f>IF(E298="","",VLOOKUP(A298,'Parts List'!A:F,6,FALSE))</f>
        <v>0</v>
      </c>
      <c r="I298" s="327">
        <v>0</v>
      </c>
      <c r="J298" s="38">
        <f>D298</f>
        <v>0</v>
      </c>
      <c r="K298" s="38">
        <f>D298*70</f>
        <v>0</v>
      </c>
      <c r="L298" s="22"/>
      <c r="M298" s="23">
        <f t="shared" ref="M298:M300" si="97">IF(H298="","",D298*H298)</f>
        <v>0</v>
      </c>
      <c r="P298" s="29"/>
      <c r="R298" s="27"/>
      <c r="S298" s="44"/>
      <c r="T298" s="25"/>
      <c r="V298" s="29"/>
      <c r="X298" s="25"/>
      <c r="Z298" s="29"/>
      <c r="AB298" s="25"/>
      <c r="AD298" s="29"/>
      <c r="AF298" s="25"/>
    </row>
    <row r="299" spans="1:32" hidden="1" outlineLevel="1">
      <c r="A299" s="20" t="str">
        <f t="shared" si="95"/>
        <v>Optimizer License with 18 Month SMA</v>
      </c>
      <c r="B299" s="21" t="str">
        <f>IF(E299="","",VLOOKUP(A299,'Parts List'!A:E,5,FALSE))</f>
        <v>Select Option</v>
      </c>
      <c r="C299" s="21"/>
      <c r="D299" s="38">
        <f t="shared" si="96"/>
        <v>0</v>
      </c>
      <c r="E299" s="32" t="s">
        <v>1917</v>
      </c>
      <c r="F299" s="105"/>
      <c r="G299" s="21"/>
      <c r="H299" s="23">
        <f>IF(E299="","",VLOOKUP(A299,'Parts List'!A:F,6,FALSE))</f>
        <v>0</v>
      </c>
      <c r="I299" s="327">
        <v>0</v>
      </c>
      <c r="J299" s="38">
        <f>D299</f>
        <v>0</v>
      </c>
      <c r="K299" s="38">
        <f>D299*70</f>
        <v>0</v>
      </c>
      <c r="L299" s="22"/>
      <c r="M299" s="23">
        <f t="shared" si="97"/>
        <v>0</v>
      </c>
      <c r="P299" s="29"/>
      <c r="R299" s="27"/>
      <c r="S299" s="44"/>
      <c r="T299" s="25"/>
      <c r="V299" s="29"/>
      <c r="X299" s="25"/>
      <c r="Z299" s="29"/>
      <c r="AB299" s="25"/>
      <c r="AD299" s="29"/>
      <c r="AF299" s="25"/>
    </row>
    <row r="300" spans="1:32" hidden="1" outlineLevel="1">
      <c r="A300" s="20" t="str">
        <f>E300&amp;F300</f>
        <v>I/O Module</v>
      </c>
      <c r="B300" s="21" t="str">
        <f>IF(E300="","",VLOOKUP(A300,'Parts List'!A:E,5,FALSE))</f>
        <v>Select Option</v>
      </c>
      <c r="C300" s="21"/>
      <c r="D300" s="38">
        <f t="shared" si="96"/>
        <v>0</v>
      </c>
      <c r="E300" s="21" t="s">
        <v>176</v>
      </c>
      <c r="F300" s="105"/>
      <c r="G300" s="21"/>
      <c r="H300" s="23">
        <f>IF(E300="","",VLOOKUP(A300,'Parts List'!A:F,6,FALSE))</f>
        <v>0</v>
      </c>
      <c r="I300" s="327">
        <v>0</v>
      </c>
      <c r="J300" s="38"/>
      <c r="K300" s="38"/>
      <c r="L300" s="22"/>
      <c r="M300" s="23">
        <f t="shared" si="97"/>
        <v>0</v>
      </c>
      <c r="P300" s="29"/>
      <c r="R300" s="27"/>
      <c r="S300" s="44"/>
      <c r="T300" s="25"/>
      <c r="V300" s="29"/>
      <c r="X300" s="25"/>
      <c r="Z300" s="29"/>
      <c r="AB300" s="25"/>
      <c r="AD300" s="29"/>
      <c r="AF300" s="25"/>
    </row>
    <row r="301" spans="1:32" hidden="1" outlineLevel="1">
      <c r="A301" s="20" t="str">
        <f t="shared" si="95"/>
        <v>Panel - Enclosure w Subpanel</v>
      </c>
      <c r="B301" s="21" t="str">
        <f>IF(E301="","",VLOOKUP(A301,'Parts List'!A:E,5,FALSE))</f>
        <v>Select Option</v>
      </c>
      <c r="C301" s="21"/>
      <c r="D301" s="38">
        <f t="shared" si="96"/>
        <v>0</v>
      </c>
      <c r="E301" s="21" t="s">
        <v>156</v>
      </c>
      <c r="F301" s="105"/>
      <c r="G301" s="21"/>
      <c r="H301" s="23">
        <f>IF(E301="","",VLOOKUP(A301,'Parts List'!A:F,6,FALSE))</f>
        <v>0</v>
      </c>
      <c r="I301" s="327">
        <v>0</v>
      </c>
      <c r="J301" s="38"/>
      <c r="K301" s="38"/>
      <c r="L301" s="22"/>
      <c r="M301" s="23">
        <f t="shared" ref="M301:M309" si="98">IF(H301="","",D301*H301)</f>
        <v>0</v>
      </c>
      <c r="P301" s="29"/>
      <c r="R301" s="27"/>
      <c r="S301" s="44"/>
      <c r="T301" s="25"/>
      <c r="V301" s="29"/>
      <c r="X301" s="25"/>
      <c r="Z301" s="29"/>
      <c r="AB301" s="25"/>
      <c r="AD301" s="29"/>
      <c r="AF301" s="25"/>
    </row>
    <row r="302" spans="1:32" hidden="1" outlineLevel="1">
      <c r="A302" s="20" t="str">
        <f t="shared" si="95"/>
        <v>Transformer</v>
      </c>
      <c r="B302" s="21" t="str">
        <f>IF(E302="","",VLOOKUP(A302,'Parts List'!A:E,5,FALSE))</f>
        <v>Select Option</v>
      </c>
      <c r="C302" s="21"/>
      <c r="D302" s="38">
        <f t="shared" si="96"/>
        <v>0</v>
      </c>
      <c r="E302" s="32" t="s">
        <v>21</v>
      </c>
      <c r="F302" s="105"/>
      <c r="G302" s="21"/>
      <c r="H302" s="23">
        <f>IF(E302="","",VLOOKUP(A302,'Parts List'!A:F,6,FALSE))</f>
        <v>0</v>
      </c>
      <c r="I302" s="327">
        <v>0</v>
      </c>
      <c r="J302" s="38"/>
      <c r="K302" s="38"/>
      <c r="L302" s="22"/>
      <c r="M302" s="23">
        <f t="shared" si="98"/>
        <v>0</v>
      </c>
      <c r="P302" s="29"/>
      <c r="R302" s="27"/>
      <c r="S302" s="27"/>
      <c r="T302" s="25"/>
      <c r="V302" s="29"/>
      <c r="X302" s="25"/>
      <c r="Z302" s="29"/>
      <c r="AB302" s="25"/>
      <c r="AD302" s="29"/>
      <c r="AF302" s="25"/>
    </row>
    <row r="303" spans="1:32" hidden="1" outlineLevel="1">
      <c r="A303" s="20" t="str">
        <f t="shared" si="95"/>
        <v>Current Sw</v>
      </c>
      <c r="B303" s="21" t="str">
        <f>IF(E303="","",VLOOKUP(A303,'Parts List'!A:E,5,FALSE))</f>
        <v>Select Option</v>
      </c>
      <c r="C303" s="21"/>
      <c r="D303" s="38">
        <f t="shared" si="96"/>
        <v>0</v>
      </c>
      <c r="E303" s="21" t="s">
        <v>158</v>
      </c>
      <c r="F303" s="105"/>
      <c r="G303" s="21"/>
      <c r="H303" s="23">
        <f>IF(E303="","",VLOOKUP(A303,'Parts List'!A:F,6,FALSE))</f>
        <v>0</v>
      </c>
      <c r="I303" s="327">
        <v>0</v>
      </c>
      <c r="J303" s="38"/>
      <c r="K303" s="38"/>
      <c r="L303" s="22"/>
      <c r="M303" s="23">
        <f t="shared" si="98"/>
        <v>0</v>
      </c>
      <c r="P303" s="29"/>
      <c r="R303" s="27"/>
      <c r="S303" s="27"/>
      <c r="T303" s="25"/>
      <c r="V303" s="29"/>
      <c r="X303" s="25"/>
      <c r="Z303" s="29"/>
      <c r="AB303" s="25"/>
      <c r="AD303" s="29"/>
      <c r="AF303" s="25"/>
    </row>
    <row r="304" spans="1:32" hidden="1" outlineLevel="1">
      <c r="A304" s="20" t="str">
        <f t="shared" si="95"/>
        <v>Press Transmitter</v>
      </c>
      <c r="B304" s="21" t="str">
        <f>IF(E304="","",VLOOKUP(A304,'Parts List'!A:E,5,FALSE))</f>
        <v>Select Option</v>
      </c>
      <c r="C304" s="21"/>
      <c r="D304" s="38">
        <f t="shared" si="96"/>
        <v>0</v>
      </c>
      <c r="E304" s="21" t="s">
        <v>160</v>
      </c>
      <c r="F304" s="105"/>
      <c r="G304" s="21"/>
      <c r="H304" s="23">
        <f>IF(E304="","",VLOOKUP(A304,'Parts List'!A:F,6,FALSE))</f>
        <v>0</v>
      </c>
      <c r="I304" s="45">
        <v>0</v>
      </c>
      <c r="J304" s="38"/>
      <c r="K304" s="38"/>
      <c r="L304" s="22"/>
      <c r="M304" s="23">
        <f t="shared" si="98"/>
        <v>0</v>
      </c>
      <c r="P304" s="29"/>
      <c r="R304" s="27"/>
      <c r="S304" s="27"/>
      <c r="T304" s="25"/>
      <c r="V304" s="29"/>
      <c r="X304" s="25"/>
      <c r="Z304" s="29"/>
      <c r="AB304" s="25"/>
      <c r="AD304" s="29"/>
      <c r="AF304" s="25"/>
    </row>
    <row r="305" spans="1:32" hidden="1" outlineLevel="1">
      <c r="A305" s="20" t="str">
        <f>E305&amp;F305</f>
        <v>Press Transmitter</v>
      </c>
      <c r="B305" s="21" t="str">
        <f>IF(E305="","",VLOOKUP(A305,'Parts List'!A:E,5,FALSE))</f>
        <v>Select Option</v>
      </c>
      <c r="C305" s="21"/>
      <c r="D305" s="38">
        <f t="shared" si="96"/>
        <v>0</v>
      </c>
      <c r="E305" s="21" t="s">
        <v>160</v>
      </c>
      <c r="F305" s="105"/>
      <c r="G305" s="21"/>
      <c r="H305" s="23">
        <f>IF(E305="","",VLOOKUP(A305,'Parts List'!A:F,6,FALSE))</f>
        <v>0</v>
      </c>
      <c r="I305" s="45">
        <v>0</v>
      </c>
      <c r="J305" s="38"/>
      <c r="K305" s="38"/>
      <c r="L305" s="22"/>
      <c r="M305" s="23">
        <f t="shared" si="98"/>
        <v>0</v>
      </c>
      <c r="P305" s="29"/>
      <c r="R305" s="27"/>
      <c r="S305" s="27"/>
      <c r="T305" s="25"/>
      <c r="V305" s="29"/>
      <c r="X305" s="25"/>
      <c r="Z305" s="29"/>
      <c r="AB305" s="25"/>
      <c r="AD305" s="29"/>
      <c r="AF305" s="25"/>
    </row>
    <row r="306" spans="1:32" hidden="1" outlineLevel="1">
      <c r="A306" s="20" t="str">
        <f>E306&amp;F306</f>
        <v>Display</v>
      </c>
      <c r="B306" s="21" t="str">
        <f>IF(E306="","",VLOOKUP(A306,'Parts List'!A:E,5,FALSE))</f>
        <v>Select Option</v>
      </c>
      <c r="C306" s="21"/>
      <c r="D306" s="38">
        <f t="shared" si="96"/>
        <v>0</v>
      </c>
      <c r="E306" s="21" t="s">
        <v>928</v>
      </c>
      <c r="F306" s="105"/>
      <c r="G306" s="21"/>
      <c r="H306" s="23">
        <f>IF(E306="","",VLOOKUP(A306,'Parts List'!A:F,6,FALSE))</f>
        <v>0</v>
      </c>
      <c r="I306" s="45">
        <v>0</v>
      </c>
      <c r="J306" s="38"/>
      <c r="K306" s="38"/>
      <c r="L306" s="22"/>
      <c r="M306" s="23">
        <f t="shared" si="98"/>
        <v>0</v>
      </c>
      <c r="P306" s="29"/>
      <c r="R306" s="27"/>
      <c r="S306" s="27"/>
      <c r="T306" s="25"/>
      <c r="V306" s="29"/>
      <c r="X306" s="25"/>
      <c r="Z306" s="29"/>
      <c r="AB306" s="25"/>
      <c r="AD306" s="29"/>
      <c r="AF306" s="25"/>
    </row>
    <row r="307" spans="1:32" hidden="1" outlineLevel="1">
      <c r="A307" s="20" t="str">
        <f t="shared" si="95"/>
        <v>Switch</v>
      </c>
      <c r="B307" s="21" t="str">
        <f>IF(E307="","",VLOOKUP(A307,'Parts List'!A:E,5,FALSE))</f>
        <v>Select Option</v>
      </c>
      <c r="C307" s="21"/>
      <c r="D307" s="38">
        <f t="shared" si="96"/>
        <v>0</v>
      </c>
      <c r="E307" s="21" t="s">
        <v>894</v>
      </c>
      <c r="F307" s="105"/>
      <c r="G307" s="21"/>
      <c r="H307" s="23">
        <f>IF(E307="","",VLOOKUP(A307,'Parts List'!A:F,6,FALSE))</f>
        <v>0</v>
      </c>
      <c r="I307" s="327">
        <v>0</v>
      </c>
      <c r="J307" s="38"/>
      <c r="K307" s="38"/>
      <c r="L307" s="22"/>
      <c r="M307" s="23">
        <f t="shared" si="98"/>
        <v>0</v>
      </c>
      <c r="P307" s="29"/>
      <c r="R307" s="27"/>
      <c r="S307" s="27"/>
      <c r="T307" s="25"/>
      <c r="V307" s="29"/>
      <c r="X307" s="25"/>
      <c r="Z307" s="29"/>
      <c r="AB307" s="25"/>
      <c r="AD307" s="29"/>
      <c r="AF307" s="25"/>
    </row>
    <row r="308" spans="1:32" hidden="1" outlineLevel="1">
      <c r="A308" s="20" t="str">
        <f t="shared" si="95"/>
        <v>Alarm Indication Panel</v>
      </c>
      <c r="B308" s="21" t="str">
        <f>IF(E308="","",VLOOKUP(A308,'Parts List'!A:E,5,FALSE))</f>
        <v>Select Option</v>
      </c>
      <c r="C308" s="21"/>
      <c r="D308" s="38">
        <f t="shared" si="96"/>
        <v>0</v>
      </c>
      <c r="E308" s="21" t="s">
        <v>57</v>
      </c>
      <c r="F308" s="105"/>
      <c r="G308" s="21"/>
      <c r="H308" s="23">
        <f>IF(E308="","",VLOOKUP(A308,'Parts List'!A:F,6,FALSE))</f>
        <v>0</v>
      </c>
      <c r="I308" s="327">
        <v>0</v>
      </c>
      <c r="J308" s="38"/>
      <c r="K308" s="38"/>
      <c r="L308" s="22"/>
      <c r="M308" s="23">
        <f t="shared" si="98"/>
        <v>0</v>
      </c>
      <c r="P308" s="29"/>
      <c r="R308" s="27"/>
      <c r="S308" s="27"/>
      <c r="T308" s="25"/>
      <c r="V308" s="29"/>
      <c r="X308" s="25"/>
      <c r="Z308" s="29"/>
      <c r="AB308" s="25"/>
      <c r="AD308" s="29"/>
      <c r="AF308" s="25"/>
    </row>
    <row r="309" spans="1:32" hidden="1" outlineLevel="1">
      <c r="A309" s="20" t="str">
        <f t="shared" si="95"/>
        <v/>
      </c>
      <c r="B309" s="21"/>
      <c r="C309" s="21"/>
      <c r="D309" s="38">
        <f t="shared" ref="D309" si="99">$D$297*I309</f>
        <v>0</v>
      </c>
      <c r="E309" s="21"/>
      <c r="F309" s="21"/>
      <c r="G309" s="21"/>
      <c r="H309" s="23"/>
      <c r="I309" s="327"/>
      <c r="J309" s="38"/>
      <c r="K309" s="38"/>
      <c r="L309" s="22"/>
      <c r="M309" s="23" t="str">
        <f t="shared" si="98"/>
        <v/>
      </c>
      <c r="P309" s="29"/>
      <c r="R309" s="27"/>
      <c r="S309" s="27"/>
      <c r="T309" s="25"/>
      <c r="V309" s="29"/>
      <c r="X309" s="25"/>
      <c r="Z309" s="29"/>
      <c r="AB309" s="25"/>
      <c r="AD309" s="29"/>
      <c r="AF309" s="25"/>
    </row>
    <row r="310" spans="1:32" collapsed="1">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100">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hidden="1" outlineLevel="1">
      <c r="A313" s="20" t="str">
        <f t="shared" si="100"/>
        <v>Controller</v>
      </c>
      <c r="B313" s="21" t="str">
        <f>IF(E313="","",VLOOKUP(A313,'Parts List'!A:E,5,FALSE))</f>
        <v>Select Option</v>
      </c>
      <c r="C313" s="21"/>
      <c r="D313" s="38">
        <f t="shared" ref="D313:D322" si="101">$D$312*I313</f>
        <v>0</v>
      </c>
      <c r="E313" s="21" t="s">
        <v>224</v>
      </c>
      <c r="F313" s="105"/>
      <c r="G313" s="21"/>
      <c r="H313" s="23">
        <f>IF(E313="","",VLOOKUP(A313,'Parts List'!A:F,6,FALSE))</f>
        <v>0</v>
      </c>
      <c r="I313" s="327">
        <v>0</v>
      </c>
      <c r="J313" s="38">
        <f>D313</f>
        <v>0</v>
      </c>
      <c r="K313" s="38">
        <f>D313*70</f>
        <v>0</v>
      </c>
      <c r="L313" s="22"/>
      <c r="M313" s="23">
        <f t="shared" ref="M313:M315" si="102">IF(H313="","",D313*H313)</f>
        <v>0</v>
      </c>
      <c r="P313" s="29"/>
      <c r="R313" s="27"/>
      <c r="S313" s="44"/>
      <c r="T313" s="25"/>
      <c r="V313" s="29"/>
      <c r="X313" s="25"/>
      <c r="Z313" s="29"/>
      <c r="AB313" s="25"/>
      <c r="AD313" s="29"/>
      <c r="AF313" s="25"/>
    </row>
    <row r="314" spans="1:32" hidden="1" outlineLevel="1">
      <c r="A314" s="20" t="str">
        <f t="shared" si="100"/>
        <v>Optimizer License with 18 Month SMA</v>
      </c>
      <c r="B314" s="21" t="str">
        <f>IF(E314="","",VLOOKUP(A314,'Parts List'!A:E,5,FALSE))</f>
        <v>Select Option</v>
      </c>
      <c r="C314" s="21"/>
      <c r="D314" s="38">
        <f t="shared" si="101"/>
        <v>0</v>
      </c>
      <c r="E314" s="32" t="s">
        <v>1917</v>
      </c>
      <c r="F314" s="105"/>
      <c r="G314" s="21"/>
      <c r="H314" s="23">
        <f>IF(E314="","",VLOOKUP(A314,'Parts List'!A:F,6,FALSE))</f>
        <v>0</v>
      </c>
      <c r="I314" s="327">
        <v>0</v>
      </c>
      <c r="J314" s="38">
        <f>D314</f>
        <v>0</v>
      </c>
      <c r="K314" s="38">
        <f>D314*70</f>
        <v>0</v>
      </c>
      <c r="L314" s="22"/>
      <c r="M314" s="23">
        <f t="shared" si="102"/>
        <v>0</v>
      </c>
      <c r="P314" s="29"/>
      <c r="R314" s="27"/>
      <c r="S314" s="44"/>
      <c r="T314" s="25"/>
      <c r="V314" s="29"/>
      <c r="X314" s="25"/>
      <c r="Z314" s="29"/>
      <c r="AB314" s="25"/>
      <c r="AD314" s="29"/>
      <c r="AF314" s="25"/>
    </row>
    <row r="315" spans="1:32" hidden="1" outlineLevel="1">
      <c r="A315" s="20" t="str">
        <f>E315&amp;F315</f>
        <v>I/O Module</v>
      </c>
      <c r="B315" s="21" t="str">
        <f>IF(E315="","",VLOOKUP(A315,'Parts List'!A:E,5,FALSE))</f>
        <v>Select Option</v>
      </c>
      <c r="C315" s="21"/>
      <c r="D315" s="38">
        <f t="shared" si="101"/>
        <v>0</v>
      </c>
      <c r="E315" s="21" t="s">
        <v>176</v>
      </c>
      <c r="F315" s="105"/>
      <c r="G315" s="21"/>
      <c r="H315" s="23">
        <f>IF(E315="","",VLOOKUP(A315,'Parts List'!A:F,6,FALSE))</f>
        <v>0</v>
      </c>
      <c r="I315" s="327">
        <v>0</v>
      </c>
      <c r="J315" s="38"/>
      <c r="K315" s="38"/>
      <c r="L315" s="22"/>
      <c r="M315" s="23">
        <f t="shared" si="102"/>
        <v>0</v>
      </c>
      <c r="P315" s="29"/>
      <c r="R315" s="27"/>
      <c r="S315" s="44"/>
      <c r="T315" s="25"/>
      <c r="V315" s="29"/>
      <c r="X315" s="25"/>
      <c r="Z315" s="29"/>
      <c r="AB315" s="25"/>
      <c r="AD315" s="29"/>
      <c r="AF315" s="25"/>
    </row>
    <row r="316" spans="1:32" hidden="1" outlineLevel="1">
      <c r="A316" s="20" t="str">
        <f t="shared" si="100"/>
        <v>Panel - Enclosure w Subpanel</v>
      </c>
      <c r="B316" s="21" t="str">
        <f>IF(E316="","",VLOOKUP(A316,'Parts List'!A:E,5,FALSE))</f>
        <v>Select Option</v>
      </c>
      <c r="C316" s="21"/>
      <c r="D316" s="38">
        <f t="shared" si="101"/>
        <v>0</v>
      </c>
      <c r="E316" s="21" t="s">
        <v>156</v>
      </c>
      <c r="F316" s="105"/>
      <c r="G316" s="21"/>
      <c r="H316" s="23">
        <f>IF(E316="","",VLOOKUP(A316,'Parts List'!A:F,6,FALSE))</f>
        <v>0</v>
      </c>
      <c r="I316" s="327">
        <v>0</v>
      </c>
      <c r="J316" s="38"/>
      <c r="K316" s="38"/>
      <c r="L316" s="22"/>
      <c r="M316" s="23">
        <f t="shared" ref="M316:M322" si="103">IF(H316="","",D316*H316)</f>
        <v>0</v>
      </c>
      <c r="P316" s="29"/>
      <c r="R316" s="27"/>
      <c r="S316" s="44"/>
      <c r="T316" s="25"/>
      <c r="V316" s="29"/>
      <c r="X316" s="25"/>
      <c r="Z316" s="29"/>
      <c r="AB316" s="25"/>
      <c r="AD316" s="29"/>
      <c r="AF316" s="25"/>
    </row>
    <row r="317" spans="1:32" hidden="1" outlineLevel="1">
      <c r="A317" s="20" t="str">
        <f t="shared" si="100"/>
        <v>Transformer</v>
      </c>
      <c r="B317" s="21" t="str">
        <f>IF(E317="","",VLOOKUP(A317,'Parts List'!A:E,5,FALSE))</f>
        <v>Select Option</v>
      </c>
      <c r="C317" s="21"/>
      <c r="D317" s="38">
        <f t="shared" si="101"/>
        <v>0</v>
      </c>
      <c r="E317" s="32" t="s">
        <v>21</v>
      </c>
      <c r="F317" s="105"/>
      <c r="G317" s="21"/>
      <c r="H317" s="23">
        <f>IF(E317="","",VLOOKUP(A317,'Parts List'!A:F,6,FALSE))</f>
        <v>0</v>
      </c>
      <c r="I317" s="327">
        <v>0</v>
      </c>
      <c r="J317" s="38"/>
      <c r="K317" s="38"/>
      <c r="L317" s="22"/>
      <c r="M317" s="23">
        <f t="shared" si="103"/>
        <v>0</v>
      </c>
      <c r="P317" s="29"/>
      <c r="R317" s="27"/>
      <c r="S317" s="27"/>
      <c r="T317" s="25"/>
      <c r="V317" s="29"/>
      <c r="X317" s="25"/>
      <c r="Z317" s="29"/>
      <c r="AB317" s="25"/>
      <c r="AD317" s="29"/>
      <c r="AF317" s="25"/>
    </row>
    <row r="318" spans="1:32" hidden="1" outlineLevel="1">
      <c r="A318" s="20" t="str">
        <f t="shared" si="100"/>
        <v>Static Pressure Tips</v>
      </c>
      <c r="B318" s="21" t="str">
        <f>IF(E318="","",VLOOKUP(A318,'Parts List'!A:E,5,FALSE))</f>
        <v>N/A</v>
      </c>
      <c r="C318" s="21"/>
      <c r="D318" s="38">
        <f t="shared" si="101"/>
        <v>0</v>
      </c>
      <c r="E318" s="21" t="s">
        <v>259</v>
      </c>
      <c r="F318" s="105"/>
      <c r="G318" s="21"/>
      <c r="H318" s="23">
        <f>IF(E318="","",VLOOKUP(A318,'Parts List'!A:F,6,FALSE))</f>
        <v>0</v>
      </c>
      <c r="I318" s="327">
        <v>0</v>
      </c>
      <c r="J318" s="38"/>
      <c r="K318" s="38"/>
      <c r="L318" s="22"/>
      <c r="M318" s="23">
        <f t="shared" si="103"/>
        <v>0</v>
      </c>
      <c r="P318" s="29"/>
      <c r="R318" s="27"/>
      <c r="S318" s="27"/>
      <c r="T318" s="25"/>
      <c r="V318" s="29"/>
      <c r="X318" s="25"/>
      <c r="Z318" s="29"/>
      <c r="AB318" s="25"/>
      <c r="AD318" s="29"/>
      <c r="AF318" s="25"/>
    </row>
    <row r="319" spans="1:32" hidden="1" outlineLevel="1">
      <c r="A319" s="20" t="str">
        <f t="shared" si="100"/>
        <v>Static Pressure Tips</v>
      </c>
      <c r="B319" s="21" t="str">
        <f>IF(E319="","",VLOOKUP(A319,'Parts List'!A:E,5,FALSE))</f>
        <v>N/A</v>
      </c>
      <c r="C319" s="21"/>
      <c r="D319" s="38">
        <f t="shared" si="101"/>
        <v>0</v>
      </c>
      <c r="E319" s="21" t="s">
        <v>259</v>
      </c>
      <c r="F319" s="105"/>
      <c r="G319" s="21"/>
      <c r="H319" s="23">
        <f>IF(E319="","",VLOOKUP(A319,'Parts List'!A:F,6,FALSE))</f>
        <v>0</v>
      </c>
      <c r="I319" s="327">
        <v>0</v>
      </c>
      <c r="J319" s="38"/>
      <c r="K319" s="38"/>
      <c r="L319" s="22"/>
      <c r="M319" s="23">
        <f t="shared" si="103"/>
        <v>0</v>
      </c>
      <c r="P319" s="29"/>
      <c r="R319" s="27"/>
      <c r="S319" s="27"/>
      <c r="T319" s="25"/>
      <c r="V319" s="29"/>
      <c r="X319" s="25"/>
      <c r="Z319" s="29"/>
      <c r="AB319" s="25"/>
      <c r="AD319" s="29"/>
      <c r="AF319" s="25"/>
    </row>
    <row r="320" spans="1:32" hidden="1" outlineLevel="1">
      <c r="A320" s="20" t="str">
        <f t="shared" si="100"/>
        <v>Press Transmitter</v>
      </c>
      <c r="B320" s="21" t="str">
        <f>IF(E320="","",VLOOKUP(A320,'Parts List'!A:E,5,FALSE))</f>
        <v>Select Option</v>
      </c>
      <c r="C320" s="21"/>
      <c r="D320" s="38">
        <f t="shared" si="101"/>
        <v>0</v>
      </c>
      <c r="E320" s="21" t="s">
        <v>160</v>
      </c>
      <c r="F320" s="105"/>
      <c r="G320" s="21"/>
      <c r="H320" s="23">
        <f>IF(E320="","",VLOOKUP(A320,'Parts List'!A:F,6,FALSE))</f>
        <v>0</v>
      </c>
      <c r="I320" s="45">
        <v>0</v>
      </c>
      <c r="J320" s="38"/>
      <c r="K320" s="38"/>
      <c r="L320" s="22"/>
      <c r="M320" s="23">
        <f t="shared" si="103"/>
        <v>0</v>
      </c>
      <c r="P320" s="29"/>
      <c r="R320" s="27"/>
      <c r="S320" s="27"/>
      <c r="T320" s="25"/>
      <c r="V320" s="29"/>
      <c r="X320" s="25"/>
      <c r="Z320" s="29"/>
      <c r="AB320" s="25"/>
      <c r="AD320" s="29"/>
      <c r="AF320" s="25"/>
    </row>
    <row r="321" spans="1:32" hidden="1" outlineLevel="1">
      <c r="A321" s="20" t="str">
        <f t="shared" si="100"/>
        <v/>
      </c>
      <c r="B321" s="21" t="str">
        <f>IF(E321="","",VLOOKUP(A321,'Parts List'!A:E,5,FALSE))</f>
        <v/>
      </c>
      <c r="C321" s="21"/>
      <c r="D321" s="38">
        <f t="shared" si="101"/>
        <v>0</v>
      </c>
      <c r="E321" s="21"/>
      <c r="F321" s="21"/>
      <c r="G321" s="21"/>
      <c r="H321" s="23" t="str">
        <f>IF(E321="","",VLOOKUP(A321,'Parts List'!A:F,6,FALSE))</f>
        <v/>
      </c>
      <c r="I321" s="327"/>
      <c r="J321" s="38"/>
      <c r="K321" s="38"/>
      <c r="L321" s="22"/>
      <c r="M321" s="23" t="str">
        <f t="shared" si="103"/>
        <v/>
      </c>
      <c r="P321" s="29"/>
      <c r="R321" s="27"/>
      <c r="S321" s="27"/>
      <c r="T321" s="25"/>
      <c r="V321" s="29"/>
      <c r="X321" s="25"/>
      <c r="Z321" s="29"/>
      <c r="AB321" s="25"/>
      <c r="AD321" s="29"/>
      <c r="AF321" s="25"/>
    </row>
    <row r="322" spans="1:32" hidden="1" outlineLevel="1">
      <c r="A322" s="20" t="str">
        <f t="shared" si="100"/>
        <v/>
      </c>
      <c r="B322" s="21" t="str">
        <f>IF(E322="","",VLOOKUP(A322,'Parts List'!A:E,5,FALSE))</f>
        <v/>
      </c>
      <c r="C322" s="21"/>
      <c r="D322" s="38">
        <f t="shared" si="101"/>
        <v>0</v>
      </c>
      <c r="E322" s="21"/>
      <c r="F322" s="21"/>
      <c r="G322" s="21"/>
      <c r="H322" s="23" t="str">
        <f>IF(E322="","",VLOOKUP(A322,'Parts List'!A:F,6,FALSE))</f>
        <v/>
      </c>
      <c r="I322" s="327"/>
      <c r="J322" s="38"/>
      <c r="K322" s="38"/>
      <c r="L322" s="22"/>
      <c r="M322" s="23" t="str">
        <f t="shared" si="103"/>
        <v/>
      </c>
      <c r="P322" s="29"/>
      <c r="R322" s="27"/>
      <c r="S322" s="27"/>
      <c r="T322" s="25"/>
      <c r="V322" s="29"/>
      <c r="X322" s="25"/>
      <c r="Z322" s="29"/>
      <c r="AB322" s="25"/>
      <c r="AD322" s="29"/>
      <c r="AF322" s="25"/>
    </row>
    <row r="323" spans="1:32" collapsed="1">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104">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hidden="1" outlineLevel="1">
      <c r="A326" s="20" t="str">
        <f t="shared" si="104"/>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105">IF(H326="","",D326*H326)</f>
        <v>0</v>
      </c>
      <c r="P326" s="29"/>
      <c r="R326" s="27"/>
      <c r="S326" s="27"/>
      <c r="T326" s="25"/>
      <c r="V326" s="29"/>
      <c r="X326" s="25"/>
      <c r="Z326" s="29"/>
      <c r="AB326" s="25"/>
      <c r="AD326" s="29"/>
      <c r="AF326" s="25"/>
    </row>
    <row r="327" spans="1:32" hidden="1" outlineLevel="1">
      <c r="A327" s="20" t="str">
        <f t="shared" si="104"/>
        <v>Relay</v>
      </c>
      <c r="B327" s="21" t="str">
        <f>IF(E327="","",VLOOKUP(A327,'Parts List'!A:E,5,FALSE))</f>
        <v>Select Option</v>
      </c>
      <c r="C327" s="21"/>
      <c r="D327" s="38">
        <f t="shared" ref="D327:D330" si="106">$D$325*I327</f>
        <v>0</v>
      </c>
      <c r="E327" s="21" t="s">
        <v>48</v>
      </c>
      <c r="F327" s="105"/>
      <c r="G327" s="21"/>
      <c r="H327" s="23">
        <f>IF(E327="","",VLOOKUP(A327,'Parts List'!A:F,6,FALSE))</f>
        <v>0</v>
      </c>
      <c r="I327" s="327">
        <v>0</v>
      </c>
      <c r="J327" s="38"/>
      <c r="K327" s="38"/>
      <c r="L327" s="22"/>
      <c r="M327" s="23">
        <f t="shared" si="105"/>
        <v>0</v>
      </c>
      <c r="P327" s="29"/>
      <c r="R327" s="27"/>
      <c r="S327" s="27"/>
      <c r="T327" s="25"/>
      <c r="V327" s="29"/>
      <c r="X327" s="25"/>
      <c r="Z327" s="29"/>
      <c r="AB327" s="25"/>
      <c r="AD327" s="29"/>
      <c r="AF327" s="25"/>
    </row>
    <row r="328" spans="1:32" hidden="1" outlineLevel="1">
      <c r="A328" s="20" t="str">
        <f t="shared" si="104"/>
        <v>Current Sw</v>
      </c>
      <c r="B328" s="21" t="str">
        <f>IF(E328="","",VLOOKUP(A328,'Parts List'!A:E,5,FALSE))</f>
        <v>Select Option</v>
      </c>
      <c r="C328" s="21"/>
      <c r="D328" s="38">
        <f t="shared" si="106"/>
        <v>0</v>
      </c>
      <c r="E328" s="21" t="s">
        <v>158</v>
      </c>
      <c r="F328" s="105"/>
      <c r="G328" s="21"/>
      <c r="H328" s="23">
        <f>IF(E328="","",VLOOKUP(A328,'Parts List'!A:F,6,FALSE))</f>
        <v>0</v>
      </c>
      <c r="I328" s="327">
        <v>0</v>
      </c>
      <c r="J328" s="38"/>
      <c r="K328" s="38"/>
      <c r="L328" s="22"/>
      <c r="M328" s="23">
        <f t="shared" si="105"/>
        <v>0</v>
      </c>
      <c r="P328" s="29"/>
      <c r="R328" s="27"/>
      <c r="S328" s="27"/>
      <c r="T328" s="25"/>
      <c r="V328" s="29"/>
      <c r="X328" s="25"/>
      <c r="Z328" s="29"/>
      <c r="AB328" s="25"/>
      <c r="AD328" s="29"/>
      <c r="AF328" s="25"/>
    </row>
    <row r="329" spans="1:32" hidden="1" outlineLevel="1">
      <c r="A329" s="20" t="str">
        <f t="shared" si="104"/>
        <v>Transformer</v>
      </c>
      <c r="B329" s="21" t="str">
        <f>IF(E329="","",VLOOKUP(A329,'Parts List'!A:E,5,FALSE))</f>
        <v>Select Option</v>
      </c>
      <c r="C329" s="21"/>
      <c r="D329" s="38">
        <f t="shared" si="106"/>
        <v>0</v>
      </c>
      <c r="E329" s="21" t="s">
        <v>21</v>
      </c>
      <c r="F329" s="105"/>
      <c r="G329" s="21"/>
      <c r="H329" s="23">
        <f>IF(E329="","",VLOOKUP(A329,'Parts List'!A:F,6,FALSE))</f>
        <v>0</v>
      </c>
      <c r="I329" s="327">
        <v>0</v>
      </c>
      <c r="J329" s="38"/>
      <c r="K329" s="38"/>
      <c r="L329" s="22"/>
      <c r="M329" s="23">
        <f t="shared" si="105"/>
        <v>0</v>
      </c>
      <c r="P329" s="29"/>
      <c r="R329" s="27"/>
      <c r="S329" s="27"/>
      <c r="T329" s="25"/>
      <c r="V329" s="29"/>
      <c r="X329" s="25"/>
      <c r="Z329" s="29"/>
      <c r="AB329" s="25"/>
      <c r="AD329" s="29"/>
      <c r="AF329" s="25"/>
    </row>
    <row r="330" spans="1:32" hidden="1" outlineLevel="1">
      <c r="A330" s="20" t="str">
        <f t="shared" si="104"/>
        <v>Temp Sensor</v>
      </c>
      <c r="B330" s="21" t="str">
        <f>IF(E330="","",VLOOKUP(A330,'Parts List'!A:E,5,FALSE))</f>
        <v>Select Option</v>
      </c>
      <c r="C330" s="21"/>
      <c r="D330" s="38">
        <f t="shared" si="106"/>
        <v>0</v>
      </c>
      <c r="E330" s="21" t="s">
        <v>155</v>
      </c>
      <c r="F330" s="105"/>
      <c r="G330" s="21"/>
      <c r="H330" s="23">
        <f>IF(E330="","",VLOOKUP(A330,'Parts List'!A:F,6,FALSE))</f>
        <v>0</v>
      </c>
      <c r="I330" s="327">
        <v>0</v>
      </c>
      <c r="J330" s="38"/>
      <c r="K330" s="38"/>
      <c r="L330" s="21"/>
      <c r="M330" s="23">
        <f t="shared" si="105"/>
        <v>0</v>
      </c>
      <c r="P330" s="29"/>
      <c r="T330" s="25"/>
      <c r="V330" s="29"/>
      <c r="X330" s="25"/>
      <c r="Z330" s="29"/>
      <c r="AB330" s="25"/>
      <c r="AD330" s="29"/>
      <c r="AF330" s="25"/>
    </row>
    <row r="331" spans="1:32" hidden="1"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ollapsed="1">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107">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hidden="1" outlineLevel="1">
      <c r="A336" s="20" t="str">
        <f t="shared" si="107"/>
        <v>Interlock wiring only</v>
      </c>
      <c r="B336" s="21" t="s">
        <v>217</v>
      </c>
      <c r="C336" s="21"/>
      <c r="D336" s="38">
        <f>$D$335*I336</f>
        <v>0</v>
      </c>
      <c r="E336" s="21" t="s">
        <v>59</v>
      </c>
      <c r="F336" s="21"/>
      <c r="G336" s="21"/>
      <c r="H336" s="23">
        <v>0</v>
      </c>
      <c r="I336" s="327">
        <v>0</v>
      </c>
      <c r="J336" s="38"/>
      <c r="K336" s="38"/>
      <c r="L336" s="22"/>
      <c r="M336" s="23">
        <f t="shared" ref="M336:M337" si="108">IF(H336="","",D336*H336)</f>
        <v>0</v>
      </c>
      <c r="P336" s="29"/>
      <c r="R336" s="27"/>
      <c r="S336" s="27"/>
      <c r="T336" s="25"/>
      <c r="V336" s="29"/>
      <c r="X336" s="25"/>
      <c r="Z336" s="29"/>
      <c r="AB336" s="25"/>
      <c r="AD336" s="29"/>
      <c r="AF336" s="25"/>
    </row>
    <row r="337" spans="1:32" hidden="1" outlineLevel="1">
      <c r="A337" s="20" t="str">
        <f t="shared" si="107"/>
        <v/>
      </c>
      <c r="B337" s="21" t="s">
        <v>1156</v>
      </c>
      <c r="C337" s="21"/>
      <c r="D337" s="38">
        <f>$D$335*I337</f>
        <v>0</v>
      </c>
      <c r="E337" s="21"/>
      <c r="F337" s="21"/>
      <c r="G337" s="21"/>
      <c r="H337" s="23" t="s">
        <v>1156</v>
      </c>
      <c r="I337" s="327"/>
      <c r="J337" s="38"/>
      <c r="K337" s="38"/>
      <c r="L337" s="21"/>
      <c r="M337" s="23" t="str">
        <f t="shared" si="108"/>
        <v/>
      </c>
      <c r="P337" s="29"/>
      <c r="T337" s="25"/>
      <c r="V337" s="29"/>
      <c r="X337" s="25"/>
      <c r="Z337" s="29"/>
      <c r="AB337" s="25"/>
      <c r="AD337" s="29"/>
      <c r="AF337" s="25"/>
    </row>
    <row r="338" spans="1:32" collapsed="1">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109">E341&amp;F341</f>
        <v>Integration to Packaged Units (RTU's/SWUD's/DOAS/MAU)</v>
      </c>
      <c r="B341" s="21"/>
      <c r="C341" s="21"/>
      <c r="D341" s="327">
        <v>0</v>
      </c>
      <c r="E341" s="14" t="s">
        <v>2005</v>
      </c>
      <c r="F341" s="21"/>
      <c r="G341" s="21"/>
      <c r="H341" s="23"/>
      <c r="I341" s="35" t="s">
        <v>44</v>
      </c>
      <c r="J341" s="35"/>
      <c r="K341" s="35"/>
      <c r="L341" s="22"/>
      <c r="M341" s="23" t="str">
        <f t="shared" ref="M341:M406" si="110">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hidden="1" outlineLevel="1">
      <c r="A342" s="20" t="str">
        <f t="shared" si="109"/>
        <v>Comm and interlock wiring only</v>
      </c>
      <c r="B342" s="21" t="s">
        <v>217</v>
      </c>
      <c r="C342" s="21"/>
      <c r="D342" s="38">
        <f>$D$341*I342</f>
        <v>0</v>
      </c>
      <c r="E342" s="21" t="s">
        <v>52</v>
      </c>
      <c r="F342" s="21"/>
      <c r="G342" s="21"/>
      <c r="H342" s="23">
        <v>0</v>
      </c>
      <c r="I342" s="327">
        <v>1</v>
      </c>
      <c r="J342" s="38"/>
      <c r="K342" s="38"/>
      <c r="L342" s="22"/>
      <c r="M342" s="23">
        <f t="shared" si="110"/>
        <v>0</v>
      </c>
      <c r="P342" s="29"/>
      <c r="R342" s="27"/>
      <c r="S342" s="27"/>
      <c r="T342" s="25"/>
      <c r="V342" s="29"/>
      <c r="X342" s="25"/>
      <c r="Z342" s="29"/>
      <c r="AB342" s="25"/>
      <c r="AD342" s="29"/>
      <c r="AF342" s="25"/>
    </row>
    <row r="343" spans="1:32" hidden="1" outlineLevel="1">
      <c r="A343" s="20" t="str">
        <f t="shared" si="109"/>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110"/>
        <v>0</v>
      </c>
      <c r="P343" s="29"/>
      <c r="R343" s="27"/>
      <c r="S343" s="27"/>
      <c r="T343" s="25"/>
      <c r="V343" s="29"/>
      <c r="X343" s="25"/>
      <c r="Z343" s="29"/>
      <c r="AB343" s="25"/>
      <c r="AD343" s="29"/>
      <c r="AF343" s="25"/>
    </row>
    <row r="344" spans="1:32" hidden="1" outlineLevel="1">
      <c r="A344" s="20" t="str">
        <f t="shared" si="109"/>
        <v>Emergency Stop SwitchFlush Mtd</v>
      </c>
      <c r="B344" s="21" t="str">
        <f>IF(E344="","",VLOOKUP(A344,'Parts List'!A:E,5,FALSE))</f>
        <v>AOW401R + SSG1-67</v>
      </c>
      <c r="C344" s="21"/>
      <c r="D344" s="38">
        <f t="shared" ref="D344:D345" si="111">$D$341*I344</f>
        <v>0</v>
      </c>
      <c r="E344" s="21" t="s">
        <v>71</v>
      </c>
      <c r="F344" s="105" t="s">
        <v>163</v>
      </c>
      <c r="G344" s="21"/>
      <c r="H344" s="23">
        <f>IF(E344="","",VLOOKUP(A344,'Parts List'!A:F,6,FALSE))</f>
        <v>75.690000000000012</v>
      </c>
      <c r="I344" s="45">
        <v>0</v>
      </c>
      <c r="J344" s="38"/>
      <c r="K344" s="38"/>
      <c r="L344" s="22"/>
      <c r="M344" s="23">
        <f t="shared" si="110"/>
        <v>0</v>
      </c>
      <c r="P344" s="29"/>
      <c r="R344" s="27"/>
      <c r="S344" s="27"/>
      <c r="T344" s="25"/>
      <c r="V344" s="29"/>
      <c r="X344" s="25"/>
      <c r="Z344" s="29"/>
      <c r="AB344" s="25"/>
      <c r="AD344" s="29"/>
      <c r="AF344" s="25"/>
    </row>
    <row r="345" spans="1:32" hidden="1" outlineLevel="1">
      <c r="A345" s="20" t="str">
        <f t="shared" si="109"/>
        <v/>
      </c>
      <c r="B345" s="21" t="s">
        <v>1156</v>
      </c>
      <c r="C345" s="21"/>
      <c r="D345" s="38">
        <f t="shared" si="111"/>
        <v>0</v>
      </c>
      <c r="E345" s="21"/>
      <c r="F345" s="21"/>
      <c r="G345" s="21"/>
      <c r="H345" s="23" t="s">
        <v>1156</v>
      </c>
      <c r="I345" s="327"/>
      <c r="J345" s="38">
        <f>D342</f>
        <v>0</v>
      </c>
      <c r="K345" s="38">
        <f>D342*60</f>
        <v>0</v>
      </c>
      <c r="L345" s="21"/>
      <c r="M345" s="23" t="str">
        <f t="shared" si="110"/>
        <v/>
      </c>
      <c r="P345" s="29"/>
      <c r="T345" s="25"/>
      <c r="V345" s="29"/>
      <c r="X345" s="25"/>
      <c r="Z345" s="29"/>
      <c r="AB345" s="25"/>
      <c r="AD345" s="29"/>
      <c r="AF345" s="25"/>
    </row>
    <row r="346" spans="1:32" collapsed="1">
      <c r="A346" s="20" t="str">
        <f t="shared" si="109"/>
        <v/>
      </c>
      <c r="B346" s="21" t="s">
        <v>1156</v>
      </c>
      <c r="C346" s="21"/>
      <c r="D346" s="21"/>
      <c r="E346" s="21"/>
      <c r="F346" s="21"/>
      <c r="G346" s="21"/>
      <c r="H346" s="23" t="s">
        <v>1156</v>
      </c>
      <c r="I346" s="21"/>
      <c r="J346" s="21"/>
      <c r="K346" s="21"/>
      <c r="L346" s="21"/>
      <c r="M346" s="23" t="str">
        <f t="shared" si="110"/>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112">E348&amp;F348</f>
        <v>Variable Refrigerant System - Outdoor Units</v>
      </c>
      <c r="B348" s="21"/>
      <c r="C348" s="21"/>
      <c r="D348" s="327">
        <v>0</v>
      </c>
      <c r="E348" s="14" t="s">
        <v>962</v>
      </c>
      <c r="F348" s="21"/>
      <c r="G348" s="21"/>
      <c r="H348" s="23"/>
      <c r="I348" s="35" t="s">
        <v>44</v>
      </c>
      <c r="J348" s="35"/>
      <c r="K348" s="35"/>
      <c r="L348" s="22"/>
      <c r="M348" s="23" t="str">
        <f t="shared" ref="M348:M350" si="113">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hidden="1" outlineLevel="1">
      <c r="A349" s="20" t="str">
        <f t="shared" si="112"/>
        <v>Comm and interlock wiring only</v>
      </c>
      <c r="B349" s="21" t="s">
        <v>217</v>
      </c>
      <c r="C349" s="21"/>
      <c r="D349" s="38">
        <f>$D$348*I349</f>
        <v>0</v>
      </c>
      <c r="E349" s="21" t="s">
        <v>52</v>
      </c>
      <c r="F349" s="21"/>
      <c r="G349" s="21"/>
      <c r="H349" s="23">
        <v>0</v>
      </c>
      <c r="I349" s="327">
        <v>1</v>
      </c>
      <c r="J349" s="38"/>
      <c r="K349" s="38"/>
      <c r="L349" s="22"/>
      <c r="M349" s="23">
        <f t="shared" si="113"/>
        <v>0</v>
      </c>
      <c r="P349" s="29"/>
      <c r="R349" s="27"/>
      <c r="S349" s="27"/>
      <c r="T349" s="25"/>
      <c r="V349" s="29"/>
      <c r="X349" s="25"/>
      <c r="Z349" s="29"/>
      <c r="AB349" s="25"/>
      <c r="AD349" s="29"/>
      <c r="AF349" s="25"/>
    </row>
    <row r="350" spans="1:32" hidden="1" outlineLevel="1">
      <c r="A350" s="20" t="str">
        <f t="shared" si="112"/>
        <v/>
      </c>
      <c r="B350" s="21" t="s">
        <v>1156</v>
      </c>
      <c r="C350" s="21"/>
      <c r="D350" s="38">
        <f>$D$348*I350</f>
        <v>0</v>
      </c>
      <c r="E350" s="21"/>
      <c r="F350" s="21"/>
      <c r="G350" s="21"/>
      <c r="H350" s="23" t="s">
        <v>1156</v>
      </c>
      <c r="I350" s="327"/>
      <c r="J350" s="38">
        <f>D349</f>
        <v>0</v>
      </c>
      <c r="K350" s="38">
        <f>D349*60</f>
        <v>0</v>
      </c>
      <c r="L350" s="21"/>
      <c r="M350" s="23" t="str">
        <f t="shared" si="113"/>
        <v/>
      </c>
      <c r="P350" s="29"/>
      <c r="T350" s="25"/>
      <c r="V350" s="29"/>
      <c r="X350" s="25"/>
      <c r="Z350" s="29"/>
      <c r="AB350" s="25"/>
      <c r="AD350" s="29"/>
      <c r="AF350" s="25"/>
    </row>
    <row r="351" spans="1:32" collapsed="1">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114">E353&amp;F353</f>
        <v>Variable Refrigerant System - Indoor Units</v>
      </c>
      <c r="B353" s="21"/>
      <c r="C353" s="21"/>
      <c r="D353" s="327">
        <v>0</v>
      </c>
      <c r="E353" s="14" t="s">
        <v>963</v>
      </c>
      <c r="F353" s="21"/>
      <c r="G353" s="21"/>
      <c r="H353" s="23"/>
      <c r="I353" s="35" t="s">
        <v>44</v>
      </c>
      <c r="J353" s="35"/>
      <c r="K353" s="35"/>
      <c r="L353" s="22"/>
      <c r="M353" s="23" t="str">
        <f t="shared" ref="M353:M356" si="115">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hidden="1" outlineLevel="1">
      <c r="A354" s="20" t="str">
        <f t="shared" si="114"/>
        <v>Comm and interlock wiring only</v>
      </c>
      <c r="B354" s="21" t="s">
        <v>217</v>
      </c>
      <c r="C354" s="21"/>
      <c r="D354" s="38">
        <f>$D$353*I354</f>
        <v>0</v>
      </c>
      <c r="E354" s="21" t="s">
        <v>52</v>
      </c>
      <c r="F354" s="21"/>
      <c r="G354" s="21"/>
      <c r="H354" s="23">
        <v>0</v>
      </c>
      <c r="I354" s="327">
        <v>1</v>
      </c>
      <c r="J354" s="38"/>
      <c r="K354" s="38"/>
      <c r="L354" s="22"/>
      <c r="M354" s="23">
        <f t="shared" si="115"/>
        <v>0</v>
      </c>
      <c r="P354" s="29"/>
      <c r="R354" s="27"/>
      <c r="S354" s="27"/>
      <c r="T354" s="25"/>
      <c r="V354" s="29"/>
      <c r="X354" s="25"/>
      <c r="Z354" s="29"/>
      <c r="AB354" s="25"/>
      <c r="AD354" s="29"/>
      <c r="AF354" s="25"/>
    </row>
    <row r="355" spans="1:32" hidden="1" outlineLevel="1">
      <c r="A355" s="20" t="str">
        <f t="shared" si="114"/>
        <v>Water Detection</v>
      </c>
      <c r="B355" s="21" t="str">
        <f>IF(E355="","",VLOOKUP(A355,'Parts List'!A:E,5,FALSE))</f>
        <v>Select Option</v>
      </c>
      <c r="C355" s="21"/>
      <c r="D355" s="38">
        <f t="shared" ref="D355:D356" si="116">$D$353*I355</f>
        <v>0</v>
      </c>
      <c r="E355" s="21" t="s">
        <v>512</v>
      </c>
      <c r="F355" s="105"/>
      <c r="G355" s="21"/>
      <c r="H355" s="23">
        <f>IF(E355="","",VLOOKUP(A355,'Parts List'!A:F,6,FALSE))</f>
        <v>0</v>
      </c>
      <c r="I355" s="327">
        <v>0</v>
      </c>
      <c r="J355" s="38"/>
      <c r="K355" s="38"/>
      <c r="L355" s="22"/>
      <c r="M355" s="23">
        <f t="shared" si="115"/>
        <v>0</v>
      </c>
      <c r="P355" s="29"/>
      <c r="R355" s="27"/>
      <c r="S355" s="27"/>
      <c r="T355" s="25"/>
      <c r="V355" s="29"/>
      <c r="X355" s="25"/>
      <c r="Z355" s="29"/>
      <c r="AB355" s="25"/>
      <c r="AD355" s="29"/>
      <c r="AF355" s="25"/>
    </row>
    <row r="356" spans="1:32" hidden="1" outlineLevel="1">
      <c r="A356" s="20" t="str">
        <f t="shared" si="114"/>
        <v/>
      </c>
      <c r="B356" s="21" t="s">
        <v>1156</v>
      </c>
      <c r="C356" s="21"/>
      <c r="D356" s="38">
        <f t="shared" si="116"/>
        <v>0</v>
      </c>
      <c r="E356" s="21"/>
      <c r="F356" s="21"/>
      <c r="G356" s="21"/>
      <c r="H356" s="23" t="s">
        <v>1156</v>
      </c>
      <c r="I356" s="327"/>
      <c r="J356" s="38">
        <f>D354</f>
        <v>0</v>
      </c>
      <c r="K356" s="38">
        <f>D354*60</f>
        <v>0</v>
      </c>
      <c r="L356" s="21"/>
      <c r="M356" s="23" t="str">
        <f t="shared" si="115"/>
        <v/>
      </c>
      <c r="P356" s="29"/>
      <c r="T356" s="25"/>
      <c r="V356" s="29"/>
      <c r="X356" s="25"/>
      <c r="Z356" s="29"/>
      <c r="AB356" s="25"/>
      <c r="AD356" s="29"/>
      <c r="AF356" s="25"/>
    </row>
    <row r="357" spans="1:32" collapsed="1">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117">E359&amp;F359</f>
        <v>Variable Refrigerant System - Branch Collectors</v>
      </c>
      <c r="B359" s="21"/>
      <c r="C359" s="21"/>
      <c r="D359" s="327">
        <v>0</v>
      </c>
      <c r="E359" s="14" t="s">
        <v>964</v>
      </c>
      <c r="F359" s="21"/>
      <c r="G359" s="21"/>
      <c r="H359" s="23"/>
      <c r="I359" s="35" t="s">
        <v>44</v>
      </c>
      <c r="J359" s="35"/>
      <c r="K359" s="35"/>
      <c r="L359" s="22"/>
      <c r="M359" s="23" t="str">
        <f t="shared" ref="M359:M361" si="118">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hidden="1" outlineLevel="1">
      <c r="A360" s="20" t="str">
        <f t="shared" si="117"/>
        <v>Comm and interlock wiring only</v>
      </c>
      <c r="B360" s="21" t="s">
        <v>217</v>
      </c>
      <c r="C360" s="21"/>
      <c r="D360" s="38">
        <f>$D$359*I360</f>
        <v>0</v>
      </c>
      <c r="E360" s="21" t="s">
        <v>52</v>
      </c>
      <c r="F360" s="21"/>
      <c r="G360" s="21"/>
      <c r="H360" s="23">
        <v>0</v>
      </c>
      <c r="I360" s="327">
        <v>1</v>
      </c>
      <c r="J360" s="38"/>
      <c r="K360" s="38"/>
      <c r="L360" s="22"/>
      <c r="M360" s="23">
        <f t="shared" si="118"/>
        <v>0</v>
      </c>
      <c r="P360" s="29"/>
      <c r="R360" s="27"/>
      <c r="S360" s="27"/>
      <c r="T360" s="25"/>
      <c r="V360" s="29"/>
      <c r="X360" s="25"/>
      <c r="Z360" s="29"/>
      <c r="AB360" s="25"/>
      <c r="AD360" s="29"/>
      <c r="AF360" s="25"/>
    </row>
    <row r="361" spans="1:32" hidden="1" outlineLevel="1">
      <c r="A361" s="20" t="str">
        <f t="shared" si="117"/>
        <v/>
      </c>
      <c r="B361" s="21" t="s">
        <v>1156</v>
      </c>
      <c r="C361" s="21"/>
      <c r="D361" s="38">
        <f>$D$359*I361</f>
        <v>0</v>
      </c>
      <c r="E361" s="21"/>
      <c r="F361" s="21"/>
      <c r="G361" s="21"/>
      <c r="H361" s="23" t="s">
        <v>1156</v>
      </c>
      <c r="I361" s="327"/>
      <c r="J361" s="38">
        <f>D360</f>
        <v>0</v>
      </c>
      <c r="K361" s="38">
        <f>D360*60</f>
        <v>0</v>
      </c>
      <c r="L361" s="21"/>
      <c r="M361" s="23" t="str">
        <f t="shared" si="118"/>
        <v/>
      </c>
      <c r="P361" s="29"/>
      <c r="T361" s="25"/>
      <c r="V361" s="29"/>
      <c r="X361" s="25"/>
      <c r="Z361" s="29"/>
      <c r="AB361" s="25"/>
      <c r="AD361" s="29"/>
      <c r="AF361" s="25"/>
    </row>
    <row r="362" spans="1:32" collapsed="1">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109"/>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hidden="1" outlineLevel="1">
      <c r="A365" s="20" t="str">
        <f t="shared" si="109"/>
        <v>Interlock wiring only</v>
      </c>
      <c r="B365" s="21" t="s">
        <v>217</v>
      </c>
      <c r="C365" s="21"/>
      <c r="D365" s="38">
        <f>$D$364*I365</f>
        <v>0</v>
      </c>
      <c r="E365" s="21" t="s">
        <v>59</v>
      </c>
      <c r="F365" s="21"/>
      <c r="G365" s="21"/>
      <c r="H365" s="23">
        <v>0</v>
      </c>
      <c r="I365" s="327">
        <v>1</v>
      </c>
      <c r="J365" s="38"/>
      <c r="K365" s="38"/>
      <c r="L365" s="22"/>
      <c r="M365" s="23">
        <f t="shared" si="110"/>
        <v>0</v>
      </c>
      <c r="P365" s="29"/>
      <c r="R365" s="27"/>
      <c r="S365" s="27"/>
      <c r="T365" s="25"/>
      <c r="V365" s="29"/>
      <c r="X365" s="25"/>
      <c r="Z365" s="29"/>
      <c r="AB365" s="25"/>
      <c r="AD365" s="29"/>
      <c r="AF365" s="25"/>
    </row>
    <row r="366" spans="1:32" hidden="1" outlineLevel="1">
      <c r="A366" s="20" t="str">
        <f t="shared" si="109"/>
        <v>Temp Sensor</v>
      </c>
      <c r="B366" s="21" t="str">
        <f>IF(E366="","",VLOOKUP(A366,'Parts List'!A:E,5,FALSE))</f>
        <v>Select Option</v>
      </c>
      <c r="C366" s="21"/>
      <c r="D366" s="38">
        <f t="shared" ref="D366:D368" si="119">$D$364*I366</f>
        <v>0</v>
      </c>
      <c r="E366" s="21" t="s">
        <v>155</v>
      </c>
      <c r="F366" s="105"/>
      <c r="G366" s="21"/>
      <c r="H366" s="23">
        <f>IF(E366="","",VLOOKUP(A366,'Parts List'!A:F,6,FALSE))</f>
        <v>0</v>
      </c>
      <c r="I366" s="327">
        <v>0</v>
      </c>
      <c r="J366" s="38"/>
      <c r="K366" s="38"/>
      <c r="L366" s="22"/>
      <c r="M366" s="23">
        <f t="shared" si="110"/>
        <v>0</v>
      </c>
      <c r="P366" s="29"/>
      <c r="R366" s="27"/>
      <c r="S366" s="27"/>
      <c r="T366" s="25"/>
      <c r="V366" s="29"/>
      <c r="X366" s="25"/>
      <c r="Z366" s="29"/>
      <c r="AB366" s="25"/>
      <c r="AD366" s="29"/>
      <c r="AF366" s="25"/>
    </row>
    <row r="367" spans="1:32" hidden="1" outlineLevel="1">
      <c r="A367" s="20" t="str">
        <f t="shared" si="109"/>
        <v>Water Detection</v>
      </c>
      <c r="B367" s="21" t="str">
        <f>IF(E367="","",VLOOKUP(A367,'Parts List'!A:E,5,FALSE))</f>
        <v>Select Option</v>
      </c>
      <c r="C367" s="21"/>
      <c r="D367" s="38">
        <f t="shared" si="119"/>
        <v>0</v>
      </c>
      <c r="E367" s="21" t="s">
        <v>512</v>
      </c>
      <c r="F367" s="105"/>
      <c r="G367" s="21"/>
      <c r="H367" s="23">
        <f>IF(E367="","",VLOOKUP(A367,'Parts List'!A:F,6,FALSE))</f>
        <v>0</v>
      </c>
      <c r="I367" s="327">
        <v>0</v>
      </c>
      <c r="J367" s="38"/>
      <c r="K367" s="38"/>
      <c r="L367" s="22"/>
      <c r="M367" s="23">
        <f t="shared" si="110"/>
        <v>0</v>
      </c>
      <c r="P367" s="29"/>
      <c r="R367" s="27"/>
      <c r="S367" s="27"/>
      <c r="T367" s="25"/>
      <c r="V367" s="29"/>
      <c r="X367" s="25"/>
      <c r="Z367" s="29"/>
      <c r="AB367" s="25"/>
      <c r="AD367" s="29"/>
      <c r="AF367" s="25"/>
    </row>
    <row r="368" spans="1:32" hidden="1" outlineLevel="1">
      <c r="A368" s="20" t="str">
        <f t="shared" si="109"/>
        <v/>
      </c>
      <c r="B368" s="21" t="s">
        <v>1156</v>
      </c>
      <c r="C368" s="21"/>
      <c r="D368" s="38">
        <f t="shared" si="119"/>
        <v>0</v>
      </c>
      <c r="E368" s="21"/>
      <c r="F368" s="21"/>
      <c r="G368" s="21"/>
      <c r="H368" s="23" t="s">
        <v>1156</v>
      </c>
      <c r="I368" s="327"/>
      <c r="J368" s="38"/>
      <c r="K368" s="38"/>
      <c r="L368" s="21"/>
      <c r="M368" s="23" t="str">
        <f t="shared" si="110"/>
        <v/>
      </c>
      <c r="P368" s="29"/>
      <c r="T368" s="25"/>
      <c r="V368" s="29"/>
      <c r="X368" s="25"/>
      <c r="Z368" s="29"/>
      <c r="AB368" s="25"/>
      <c r="AD368" s="29"/>
      <c r="AF368" s="25"/>
    </row>
    <row r="369" spans="1:32" collapsed="1">
      <c r="A369" s="20" t="str">
        <f t="shared" si="109"/>
        <v/>
      </c>
      <c r="B369" s="21" t="s">
        <v>1156</v>
      </c>
      <c r="C369" s="21"/>
      <c r="D369" s="21"/>
      <c r="E369" s="21"/>
      <c r="F369" s="21"/>
      <c r="G369" s="21"/>
      <c r="H369" s="23" t="s">
        <v>1156</v>
      </c>
      <c r="I369" s="21"/>
      <c r="J369" s="21"/>
      <c r="K369" s="21"/>
      <c r="L369" s="21"/>
      <c r="M369" s="23" t="str">
        <f t="shared" si="110"/>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109"/>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hidden="1" outlineLevel="1">
      <c r="A372" s="20" t="str">
        <f t="shared" si="109"/>
        <v>Comm Wiring Only</v>
      </c>
      <c r="B372" s="21" t="s">
        <v>217</v>
      </c>
      <c r="C372" s="21"/>
      <c r="D372" s="38">
        <f>$D$371*I372</f>
        <v>0</v>
      </c>
      <c r="E372" s="21" t="s">
        <v>80</v>
      </c>
      <c r="F372" s="21"/>
      <c r="G372" s="21"/>
      <c r="H372" s="23">
        <v>0</v>
      </c>
      <c r="I372" s="327">
        <v>1</v>
      </c>
      <c r="J372" s="38">
        <f>D372</f>
        <v>0</v>
      </c>
      <c r="K372" s="38">
        <f>D372*50</f>
        <v>0</v>
      </c>
      <c r="L372" s="22"/>
      <c r="M372" s="23">
        <f t="shared" si="110"/>
        <v>0</v>
      </c>
      <c r="P372" s="29"/>
      <c r="R372" s="27"/>
      <c r="S372" s="27"/>
      <c r="T372" s="25"/>
      <c r="V372" s="29"/>
      <c r="X372" s="25"/>
      <c r="Z372" s="29"/>
      <c r="AB372" s="25"/>
      <c r="AD372" s="29"/>
      <c r="AF372" s="25"/>
    </row>
    <row r="373" spans="1:32" collapsed="1">
      <c r="A373" s="20" t="str">
        <f t="shared" si="109"/>
        <v/>
      </c>
      <c r="B373" s="21" t="s">
        <v>1156</v>
      </c>
      <c r="C373" s="21"/>
      <c r="D373" s="21"/>
      <c r="E373" s="21"/>
      <c r="F373" s="21"/>
      <c r="G373" s="21"/>
      <c r="H373" s="23" t="s">
        <v>1156</v>
      </c>
      <c r="I373" s="21"/>
      <c r="J373" s="21"/>
      <c r="K373" s="21"/>
      <c r="L373" s="21"/>
      <c r="M373" s="23" t="str">
        <f t="shared" si="110"/>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120">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hidden="1" outlineLevel="1">
      <c r="A376" s="20" t="str">
        <f t="shared" si="120"/>
        <v>Comm Wiring Only</v>
      </c>
      <c r="B376" s="21" t="s">
        <v>217</v>
      </c>
      <c r="C376" s="21"/>
      <c r="D376" s="38">
        <f>$D$375*I376</f>
        <v>0</v>
      </c>
      <c r="E376" s="21" t="s">
        <v>80</v>
      </c>
      <c r="F376" s="21"/>
      <c r="G376" s="21"/>
      <c r="H376" s="23">
        <v>0</v>
      </c>
      <c r="I376" s="327">
        <v>1</v>
      </c>
      <c r="J376" s="38">
        <f>D376</f>
        <v>0</v>
      </c>
      <c r="K376" s="38">
        <f>D376*50</f>
        <v>0</v>
      </c>
      <c r="L376" s="22"/>
      <c r="M376" s="23">
        <f t="shared" ref="M376:M378" si="121">IF(H376="","",D376*H376)</f>
        <v>0</v>
      </c>
      <c r="P376" s="29"/>
      <c r="R376" s="27"/>
      <c r="S376" s="27"/>
      <c r="T376" s="25"/>
      <c r="V376" s="29"/>
      <c r="X376" s="25"/>
      <c r="Z376" s="29"/>
      <c r="AB376" s="25"/>
      <c r="AD376" s="29"/>
      <c r="AF376" s="25"/>
    </row>
    <row r="377" spans="1:32" hidden="1" outlineLevel="1">
      <c r="A377" s="20" t="str">
        <f t="shared" si="120"/>
        <v/>
      </c>
      <c r="B377" s="21" t="s">
        <v>1156</v>
      </c>
      <c r="C377" s="21"/>
      <c r="D377" s="38">
        <f>$D$375*I377</f>
        <v>0</v>
      </c>
      <c r="E377" s="21"/>
      <c r="F377" s="21"/>
      <c r="G377" s="21"/>
      <c r="H377" s="23" t="s">
        <v>1156</v>
      </c>
      <c r="I377" s="327"/>
      <c r="J377" s="38"/>
      <c r="K377" s="38"/>
      <c r="L377" s="21"/>
      <c r="M377" s="23" t="str">
        <f t="shared" si="121"/>
        <v/>
      </c>
      <c r="P377" s="29"/>
      <c r="T377" s="25"/>
      <c r="V377" s="29"/>
      <c r="X377" s="25"/>
      <c r="Z377" s="29"/>
      <c r="AB377" s="25"/>
      <c r="AD377" s="29"/>
      <c r="AF377" s="25"/>
    </row>
    <row r="378" spans="1:32" collapsed="1">
      <c r="A378" s="20" t="str">
        <f t="shared" si="120"/>
        <v/>
      </c>
      <c r="B378" s="21" t="s">
        <v>1156</v>
      </c>
      <c r="C378" s="21"/>
      <c r="D378" s="21"/>
      <c r="E378" s="21"/>
      <c r="F378" s="21"/>
      <c r="G378" s="21"/>
      <c r="H378" s="23" t="s">
        <v>1156</v>
      </c>
      <c r="I378" s="21"/>
      <c r="J378" s="21"/>
      <c r="K378" s="21"/>
      <c r="L378" s="21"/>
      <c r="M378" s="23" t="str">
        <f t="shared" si="121"/>
        <v/>
      </c>
      <c r="P378" s="29"/>
      <c r="T378" s="25"/>
      <c r="V378" s="29"/>
      <c r="X378" s="25"/>
      <c r="Z378" s="29"/>
      <c r="AB378" s="25"/>
      <c r="AD378" s="29"/>
      <c r="AF378" s="25"/>
    </row>
    <row r="379" spans="1:32">
      <c r="A379" s="20" t="str">
        <f t="shared" si="120"/>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hidden="1" outlineLevel="1">
      <c r="A380" s="20" t="str">
        <f t="shared" si="120"/>
        <v>Comm Wiring Only</v>
      </c>
      <c r="B380" s="21" t="s">
        <v>217</v>
      </c>
      <c r="C380" s="21"/>
      <c r="D380" s="38">
        <f>$D$379*I380</f>
        <v>0</v>
      </c>
      <c r="E380" s="21" t="s">
        <v>80</v>
      </c>
      <c r="F380" s="21"/>
      <c r="G380" s="21"/>
      <c r="H380" s="23">
        <v>0</v>
      </c>
      <c r="I380" s="327">
        <v>1</v>
      </c>
      <c r="J380" s="38">
        <f>D380</f>
        <v>0</v>
      </c>
      <c r="K380" s="38">
        <f>D380*350</f>
        <v>0</v>
      </c>
      <c r="L380" s="22"/>
      <c r="M380" s="23">
        <f t="shared" ref="M380:M381" si="122">IF(H380="","",D380*H380)</f>
        <v>0</v>
      </c>
      <c r="P380" s="29"/>
      <c r="R380" s="27"/>
      <c r="S380" s="27"/>
      <c r="T380" s="25"/>
      <c r="V380" s="29"/>
      <c r="X380" s="25"/>
      <c r="Z380" s="29"/>
      <c r="AB380" s="25"/>
      <c r="AD380" s="29"/>
      <c r="AF380" s="25"/>
    </row>
    <row r="381" spans="1:32" hidden="1" outlineLevel="1">
      <c r="A381" s="20" t="str">
        <f t="shared" si="120"/>
        <v/>
      </c>
      <c r="B381" s="21" t="s">
        <v>1156</v>
      </c>
      <c r="C381" s="21"/>
      <c r="D381" s="38">
        <f>$D$379*I381</f>
        <v>0</v>
      </c>
      <c r="E381" s="21"/>
      <c r="F381" s="21"/>
      <c r="G381" s="21"/>
      <c r="H381" s="23" t="s">
        <v>1156</v>
      </c>
      <c r="I381" s="327"/>
      <c r="J381" s="38"/>
      <c r="K381" s="38"/>
      <c r="L381" s="21"/>
      <c r="M381" s="23" t="str">
        <f t="shared" si="122"/>
        <v/>
      </c>
      <c r="P381" s="29"/>
      <c r="T381" s="25"/>
      <c r="V381" s="29"/>
      <c r="X381" s="25"/>
      <c r="Z381" s="29"/>
      <c r="AB381" s="25"/>
      <c r="AD381" s="29"/>
      <c r="AF381" s="25"/>
    </row>
    <row r="382" spans="1:32" collapsed="1">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123">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hidden="1" outlineLevel="1">
      <c r="A384" s="20" t="str">
        <f t="shared" si="123"/>
        <v>Comm Wiring Only</v>
      </c>
      <c r="B384" s="21" t="s">
        <v>217</v>
      </c>
      <c r="C384" s="21"/>
      <c r="D384" s="38">
        <f>$D$383*I384</f>
        <v>0</v>
      </c>
      <c r="E384" s="21" t="s">
        <v>80</v>
      </c>
      <c r="F384" s="21"/>
      <c r="G384" s="21"/>
      <c r="H384" s="23">
        <v>0</v>
      </c>
      <c r="I384" s="327">
        <v>1</v>
      </c>
      <c r="J384" s="38">
        <f>D384</f>
        <v>0</v>
      </c>
      <c r="K384" s="38">
        <f>D384*150</f>
        <v>0</v>
      </c>
      <c r="L384" s="22"/>
      <c r="M384" s="23">
        <f t="shared" ref="M384:M386" si="124">IF(H384="","",D384*H384)</f>
        <v>0</v>
      </c>
      <c r="P384" s="29"/>
      <c r="R384" s="27"/>
      <c r="S384" s="27"/>
      <c r="T384" s="25"/>
      <c r="V384" s="29"/>
      <c r="X384" s="25"/>
      <c r="Z384" s="29"/>
      <c r="AB384" s="25"/>
      <c r="AD384" s="29"/>
      <c r="AF384" s="25"/>
    </row>
    <row r="385" spans="1:32" hidden="1" outlineLevel="1">
      <c r="A385" s="20" t="str">
        <f t="shared" si="123"/>
        <v/>
      </c>
      <c r="B385" s="21" t="s">
        <v>1156</v>
      </c>
      <c r="C385" s="21"/>
      <c r="D385" s="38">
        <f>$D$384*I385</f>
        <v>0</v>
      </c>
      <c r="E385" s="21"/>
      <c r="F385" s="21"/>
      <c r="G385" s="21"/>
      <c r="H385" s="23" t="s">
        <v>1156</v>
      </c>
      <c r="I385" s="327"/>
      <c r="J385" s="38"/>
      <c r="K385" s="38"/>
      <c r="L385" s="21"/>
      <c r="M385" s="23" t="str">
        <f t="shared" si="124"/>
        <v/>
      </c>
      <c r="P385" s="29"/>
      <c r="T385" s="25"/>
      <c r="V385" s="29"/>
      <c r="X385" s="25"/>
      <c r="Z385" s="29"/>
      <c r="AB385" s="25"/>
      <c r="AD385" s="29"/>
      <c r="AF385" s="25"/>
    </row>
    <row r="386" spans="1:32" collapsed="1">
      <c r="A386" s="20" t="str">
        <f t="shared" si="123"/>
        <v/>
      </c>
      <c r="B386" s="21" t="s">
        <v>1156</v>
      </c>
      <c r="C386" s="21"/>
      <c r="D386" s="21"/>
      <c r="E386" s="21"/>
      <c r="F386" s="21"/>
      <c r="G386" s="21"/>
      <c r="H386" s="23" t="s">
        <v>1156</v>
      </c>
      <c r="I386" s="21"/>
      <c r="J386" s="21"/>
      <c r="K386" s="21"/>
      <c r="L386" s="21"/>
      <c r="M386" s="23" t="str">
        <f t="shared" si="124"/>
        <v/>
      </c>
      <c r="P386" s="29"/>
      <c r="T386" s="25"/>
      <c r="V386" s="29"/>
      <c r="X386" s="25"/>
      <c r="Z386" s="29"/>
      <c r="AB386" s="25"/>
      <c r="AD386" s="29"/>
      <c r="AF386" s="25"/>
    </row>
    <row r="387" spans="1:32">
      <c r="A387" s="20" t="str">
        <f t="shared" si="123"/>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hidden="1" outlineLevel="1">
      <c r="A388" s="20" t="str">
        <f t="shared" si="123"/>
        <v>Comm Wiring Only</v>
      </c>
      <c r="B388" s="21" t="s">
        <v>217</v>
      </c>
      <c r="C388" s="21"/>
      <c r="D388" s="38">
        <f>$D$387*I388</f>
        <v>0</v>
      </c>
      <c r="E388" s="21" t="s">
        <v>80</v>
      </c>
      <c r="F388" s="21"/>
      <c r="G388" s="21"/>
      <c r="H388" s="23">
        <v>0</v>
      </c>
      <c r="I388" s="327">
        <v>1</v>
      </c>
      <c r="J388" s="38">
        <f>D388</f>
        <v>0</v>
      </c>
      <c r="K388" s="38">
        <f>D388*150</f>
        <v>0</v>
      </c>
      <c r="L388" s="22"/>
      <c r="M388" s="23">
        <f t="shared" ref="M388:M390" si="125">IF(H388="","",D388*H388)</f>
        <v>0</v>
      </c>
      <c r="P388" s="29"/>
      <c r="R388" s="27"/>
      <c r="S388" s="27"/>
      <c r="T388" s="25"/>
      <c r="V388" s="29"/>
      <c r="X388" s="25"/>
      <c r="Z388" s="29"/>
      <c r="AB388" s="25"/>
      <c r="AD388" s="29"/>
      <c r="AF388" s="25"/>
    </row>
    <row r="389" spans="1:32" hidden="1" outlineLevel="1">
      <c r="A389" s="20" t="str">
        <f t="shared" si="123"/>
        <v/>
      </c>
      <c r="B389" s="21" t="s">
        <v>1156</v>
      </c>
      <c r="C389" s="21"/>
      <c r="D389" s="38">
        <f>$D$387*I389</f>
        <v>0</v>
      </c>
      <c r="E389" s="21"/>
      <c r="F389" s="21"/>
      <c r="G389" s="21"/>
      <c r="H389" s="23" t="s">
        <v>1156</v>
      </c>
      <c r="I389" s="327"/>
      <c r="J389" s="38"/>
      <c r="K389" s="38"/>
      <c r="L389" s="21"/>
      <c r="M389" s="23" t="str">
        <f t="shared" si="125"/>
        <v/>
      </c>
      <c r="P389" s="29"/>
      <c r="T389" s="25"/>
      <c r="V389" s="29"/>
      <c r="X389" s="25"/>
      <c r="Z389" s="29"/>
      <c r="AB389" s="25"/>
      <c r="AD389" s="29"/>
      <c r="AF389" s="25"/>
    </row>
    <row r="390" spans="1:32" collapsed="1">
      <c r="A390" s="20" t="str">
        <f t="shared" si="123"/>
        <v/>
      </c>
      <c r="B390" s="21" t="s">
        <v>1156</v>
      </c>
      <c r="C390" s="21"/>
      <c r="D390" s="21"/>
      <c r="E390" s="21"/>
      <c r="F390" s="21"/>
      <c r="G390" s="21"/>
      <c r="H390" s="23" t="s">
        <v>1156</v>
      </c>
      <c r="I390" s="21"/>
      <c r="J390" s="21"/>
      <c r="K390" s="21"/>
      <c r="L390" s="21"/>
      <c r="M390" s="23" t="str">
        <f t="shared" si="125"/>
        <v/>
      </c>
      <c r="P390" s="29"/>
      <c r="T390" s="25"/>
      <c r="V390" s="29"/>
      <c r="X390" s="25"/>
      <c r="Z390" s="29"/>
      <c r="AB390" s="25"/>
      <c r="AD390" s="29"/>
      <c r="AF390" s="25"/>
    </row>
    <row r="391" spans="1:32">
      <c r="A391" s="20" t="str">
        <f t="shared" si="109"/>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hidden="1" outlineLevel="1">
      <c r="A392" s="20" t="str">
        <f t="shared" si="109"/>
        <v>Comm Wiring Only</v>
      </c>
      <c r="B392" s="21" t="s">
        <v>217</v>
      </c>
      <c r="C392" s="21"/>
      <c r="D392" s="38">
        <f>$D$391*I392</f>
        <v>0</v>
      </c>
      <c r="E392" s="21" t="s">
        <v>80</v>
      </c>
      <c r="F392" s="21"/>
      <c r="G392" s="21"/>
      <c r="H392" s="23">
        <v>0</v>
      </c>
      <c r="I392" s="327">
        <v>1</v>
      </c>
      <c r="J392" s="38">
        <f>D392</f>
        <v>0</v>
      </c>
      <c r="K392" s="38">
        <f>D392*80</f>
        <v>0</v>
      </c>
      <c r="L392" s="22"/>
      <c r="M392" s="23">
        <f t="shared" si="110"/>
        <v>0</v>
      </c>
      <c r="P392" s="29"/>
      <c r="R392" s="27"/>
      <c r="S392" s="27"/>
      <c r="T392" s="25"/>
      <c r="V392" s="29"/>
      <c r="X392" s="25"/>
      <c r="Z392" s="29"/>
      <c r="AB392" s="25"/>
      <c r="AD392" s="29"/>
      <c r="AF392" s="25"/>
    </row>
    <row r="393" spans="1:32" hidden="1" outlineLevel="1">
      <c r="A393" s="20" t="str">
        <f t="shared" si="109"/>
        <v/>
      </c>
      <c r="B393" s="21" t="s">
        <v>1156</v>
      </c>
      <c r="C393" s="21"/>
      <c r="D393" s="38">
        <f>$D$391*I393</f>
        <v>0</v>
      </c>
      <c r="E393" s="21"/>
      <c r="F393" s="21"/>
      <c r="G393" s="21"/>
      <c r="H393" s="23" t="s">
        <v>1156</v>
      </c>
      <c r="I393" s="327"/>
      <c r="J393" s="38"/>
      <c r="K393" s="38"/>
      <c r="L393" s="21"/>
      <c r="M393" s="23" t="str">
        <f t="shared" si="110"/>
        <v/>
      </c>
      <c r="P393" s="29"/>
      <c r="T393" s="25"/>
      <c r="V393" s="29"/>
      <c r="X393" s="25"/>
      <c r="Z393" s="29"/>
      <c r="AB393" s="25"/>
      <c r="AD393" s="29"/>
      <c r="AF393" s="25"/>
    </row>
    <row r="394" spans="1:32" collapsed="1">
      <c r="A394" s="20" t="str">
        <f t="shared" si="109"/>
        <v/>
      </c>
      <c r="B394" s="21" t="s">
        <v>1156</v>
      </c>
      <c r="C394" s="21"/>
      <c r="D394" s="21"/>
      <c r="E394" s="21"/>
      <c r="F394" s="21"/>
      <c r="G394" s="21"/>
      <c r="H394" s="23" t="s">
        <v>1156</v>
      </c>
      <c r="I394" s="21"/>
      <c r="J394" s="21"/>
      <c r="K394" s="21"/>
      <c r="L394" s="21"/>
      <c r="M394" s="23" t="str">
        <f t="shared" si="110"/>
        <v/>
      </c>
      <c r="P394" s="29"/>
      <c r="T394" s="25"/>
      <c r="V394" s="29"/>
      <c r="X394" s="25"/>
      <c r="Z394" s="29"/>
      <c r="AB394" s="25"/>
      <c r="AD394" s="29"/>
      <c r="AF394" s="25"/>
    </row>
    <row r="395" spans="1:32">
      <c r="A395" s="20" t="str">
        <f t="shared" si="109"/>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hidden="1" outlineLevel="1">
      <c r="A396" s="20" t="str">
        <f t="shared" si="109"/>
        <v>Comm Wiring Only</v>
      </c>
      <c r="B396" s="21" t="s">
        <v>217</v>
      </c>
      <c r="C396" s="21"/>
      <c r="D396" s="38">
        <f>$D$395*I396</f>
        <v>0</v>
      </c>
      <c r="E396" s="21" t="s">
        <v>80</v>
      </c>
      <c r="F396" s="21"/>
      <c r="G396" s="21"/>
      <c r="H396" s="23">
        <v>0</v>
      </c>
      <c r="I396" s="327">
        <v>1</v>
      </c>
      <c r="J396" s="38">
        <f>D396</f>
        <v>0</v>
      </c>
      <c r="K396" s="38">
        <f>D396*550</f>
        <v>0</v>
      </c>
      <c r="L396" s="22"/>
      <c r="M396" s="23">
        <f t="shared" ref="M396:M397" si="126">IF(H396="","",D396*H396)</f>
        <v>0</v>
      </c>
      <c r="P396" s="29"/>
      <c r="R396" s="27"/>
      <c r="S396" s="27"/>
      <c r="T396" s="25"/>
      <c r="V396" s="29"/>
      <c r="X396" s="25"/>
      <c r="Z396" s="29"/>
      <c r="AB396" s="25"/>
      <c r="AD396" s="29"/>
      <c r="AF396" s="25"/>
    </row>
    <row r="397" spans="1:32" hidden="1" outlineLevel="1">
      <c r="A397" s="20" t="str">
        <f t="shared" si="109"/>
        <v/>
      </c>
      <c r="B397" s="21" t="s">
        <v>1156</v>
      </c>
      <c r="C397" s="21"/>
      <c r="D397" s="38">
        <f>$D$395*I397</f>
        <v>0</v>
      </c>
      <c r="E397" s="21"/>
      <c r="F397" s="21"/>
      <c r="G397" s="21"/>
      <c r="H397" s="23" t="s">
        <v>1156</v>
      </c>
      <c r="I397" s="327"/>
      <c r="J397" s="38"/>
      <c r="K397" s="38"/>
      <c r="L397" s="21"/>
      <c r="M397" s="23" t="str">
        <f t="shared" si="126"/>
        <v/>
      </c>
      <c r="P397" s="29"/>
      <c r="T397" s="25"/>
      <c r="V397" s="29"/>
      <c r="X397" s="25"/>
      <c r="Z397" s="29"/>
      <c r="AB397" s="25"/>
      <c r="AD397" s="29"/>
      <c r="AF397" s="25"/>
    </row>
    <row r="398" spans="1:32" collapsed="1">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109"/>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hidden="1" outlineLevel="1">
      <c r="A400" s="20" t="str">
        <f t="shared" si="109"/>
        <v>BacNet Interface Only</v>
      </c>
      <c r="B400" s="21" t="s">
        <v>217</v>
      </c>
      <c r="C400" s="21"/>
      <c r="D400" s="38">
        <f>$D$399*I400</f>
        <v>0</v>
      </c>
      <c r="E400" s="21" t="s">
        <v>264</v>
      </c>
      <c r="F400" s="21"/>
      <c r="G400" s="21"/>
      <c r="H400" s="23">
        <v>0</v>
      </c>
      <c r="I400" s="327"/>
      <c r="J400" s="38">
        <f>D400</f>
        <v>0</v>
      </c>
      <c r="K400" s="38">
        <f>D400*150</f>
        <v>0</v>
      </c>
      <c r="L400" s="22"/>
      <c r="M400" s="23">
        <f t="shared" si="110"/>
        <v>0</v>
      </c>
      <c r="P400" s="29"/>
      <c r="R400" s="27"/>
      <c r="S400" s="27"/>
      <c r="T400" s="25"/>
      <c r="V400" s="29"/>
      <c r="X400" s="25"/>
      <c r="Z400" s="29"/>
      <c r="AB400" s="25"/>
      <c r="AD400" s="29"/>
      <c r="AF400" s="25"/>
    </row>
    <row r="401" spans="1:32" hidden="1" outlineLevel="1">
      <c r="A401" s="20" t="str">
        <f t="shared" si="109"/>
        <v/>
      </c>
      <c r="B401" s="21" t="s">
        <v>1156</v>
      </c>
      <c r="C401" s="21"/>
      <c r="D401" s="38">
        <f>$D$399*I401</f>
        <v>0</v>
      </c>
      <c r="E401" s="21"/>
      <c r="F401" s="21"/>
      <c r="G401" s="21"/>
      <c r="H401" s="23" t="s">
        <v>1156</v>
      </c>
      <c r="I401" s="327"/>
      <c r="J401" s="38"/>
      <c r="K401" s="38"/>
      <c r="L401" s="21"/>
      <c r="M401" s="23" t="str">
        <f t="shared" si="110"/>
        <v/>
      </c>
      <c r="P401" s="29"/>
      <c r="T401" s="25"/>
      <c r="V401" s="29"/>
      <c r="X401" s="25"/>
      <c r="Z401" s="29"/>
      <c r="AB401" s="25"/>
      <c r="AD401" s="29"/>
      <c r="AF401" s="25"/>
    </row>
    <row r="402" spans="1:32" collapsed="1">
      <c r="A402" s="20" t="str">
        <f t="shared" si="109"/>
        <v/>
      </c>
      <c r="B402" s="21" t="s">
        <v>1156</v>
      </c>
      <c r="C402" s="21"/>
      <c r="D402" s="21"/>
      <c r="E402" s="21"/>
      <c r="F402" s="21"/>
      <c r="G402" s="21"/>
      <c r="H402" s="23" t="s">
        <v>1156</v>
      </c>
      <c r="I402" s="21"/>
      <c r="J402" s="21"/>
      <c r="K402" s="21"/>
      <c r="L402" s="21"/>
      <c r="M402" s="23" t="str">
        <f t="shared" si="110"/>
        <v/>
      </c>
      <c r="P402" s="29"/>
      <c r="T402" s="25"/>
      <c r="V402" s="29"/>
      <c r="X402" s="25"/>
      <c r="Z402" s="29"/>
      <c r="AB402" s="25"/>
      <c r="AD402" s="29"/>
      <c r="AF402" s="25"/>
    </row>
    <row r="403" spans="1:32">
      <c r="A403" s="20" t="str">
        <f t="shared" si="109"/>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hidden="1" outlineLevel="1">
      <c r="A404" s="20" t="str">
        <f t="shared" si="109"/>
        <v>Comm Wiring Only</v>
      </c>
      <c r="B404" s="21" t="s">
        <v>217</v>
      </c>
      <c r="C404" s="21"/>
      <c r="D404" s="38">
        <f>$D$403*I404</f>
        <v>0</v>
      </c>
      <c r="E404" s="21" t="s">
        <v>80</v>
      </c>
      <c r="F404" s="21"/>
      <c r="G404" s="21"/>
      <c r="H404" s="23">
        <v>0</v>
      </c>
      <c r="I404" s="327">
        <v>1</v>
      </c>
      <c r="J404" s="38">
        <f>D404</f>
        <v>0</v>
      </c>
      <c r="K404" s="38">
        <f>D404*30</f>
        <v>0</v>
      </c>
      <c r="L404" s="22"/>
      <c r="M404" s="23">
        <f t="shared" si="110"/>
        <v>0</v>
      </c>
      <c r="P404" s="29"/>
      <c r="R404" s="27"/>
      <c r="S404" s="27"/>
      <c r="T404" s="25"/>
      <c r="V404" s="29"/>
      <c r="X404" s="25"/>
      <c r="Z404" s="29"/>
      <c r="AB404" s="25"/>
      <c r="AD404" s="29"/>
      <c r="AF404" s="25"/>
    </row>
    <row r="405" spans="1:32" hidden="1" outlineLevel="1">
      <c r="A405" s="20" t="str">
        <f t="shared" si="109"/>
        <v/>
      </c>
      <c r="B405" s="21" t="s">
        <v>1156</v>
      </c>
      <c r="C405" s="21"/>
      <c r="D405" s="38">
        <f>$D$403*I405</f>
        <v>0</v>
      </c>
      <c r="E405" s="21"/>
      <c r="F405" s="21"/>
      <c r="G405" s="21"/>
      <c r="H405" s="23" t="s">
        <v>1156</v>
      </c>
      <c r="I405" s="327"/>
      <c r="J405" s="38"/>
      <c r="K405" s="38"/>
      <c r="L405" s="21"/>
      <c r="M405" s="23" t="str">
        <f t="shared" si="110"/>
        <v/>
      </c>
      <c r="P405" s="29"/>
      <c r="T405" s="25"/>
      <c r="V405" s="29"/>
      <c r="X405" s="25"/>
      <c r="Z405" s="29"/>
      <c r="AB405" s="25"/>
      <c r="AD405" s="29"/>
      <c r="AF405" s="25"/>
    </row>
    <row r="406" spans="1:32" collapsed="1">
      <c r="A406" s="20" t="str">
        <f t="shared" si="109"/>
        <v/>
      </c>
      <c r="B406" s="21" t="s">
        <v>1156</v>
      </c>
      <c r="C406" s="21"/>
      <c r="D406" s="21"/>
      <c r="E406" s="21"/>
      <c r="F406" s="21"/>
      <c r="G406" s="21"/>
      <c r="H406" s="23" t="s">
        <v>1156</v>
      </c>
      <c r="I406" s="21"/>
      <c r="J406" s="21"/>
      <c r="K406" s="21"/>
      <c r="L406" s="21"/>
      <c r="M406" s="23" t="str">
        <f t="shared" si="110"/>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127">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hidden="1" outlineLevel="1">
      <c r="A409" s="20" t="str">
        <f t="shared" si="127"/>
        <v>VFD</v>
      </c>
      <c r="B409" s="21" t="s">
        <v>225</v>
      </c>
      <c r="C409" s="21"/>
      <c r="D409" s="38">
        <f>$D$408*I409</f>
        <v>0</v>
      </c>
      <c r="E409" s="21" t="s">
        <v>902</v>
      </c>
      <c r="F409" s="105"/>
      <c r="G409" s="21"/>
      <c r="H409" s="23">
        <f>IF(E409="","",VLOOKUP(A409,'Parts List'!A:F,6,FALSE))</f>
        <v>0</v>
      </c>
      <c r="I409" s="327">
        <v>1</v>
      </c>
      <c r="J409" s="38"/>
      <c r="K409" s="38"/>
      <c r="L409" s="22"/>
      <c r="M409" s="23">
        <f t="shared" ref="M409:M410" si="128">IF(H409="","",D409*H409)</f>
        <v>0</v>
      </c>
      <c r="P409" s="29"/>
      <c r="R409" s="27"/>
      <c r="S409" s="27"/>
      <c r="T409" s="25"/>
      <c r="V409" s="29"/>
      <c r="X409" s="25"/>
      <c r="Z409" s="29"/>
      <c r="AB409" s="25"/>
      <c r="AD409" s="29"/>
      <c r="AF409" s="25"/>
    </row>
    <row r="410" spans="1:32" hidden="1" outlineLevel="1">
      <c r="A410" s="20" t="str">
        <f t="shared" si="127"/>
        <v>VFD</v>
      </c>
      <c r="B410" s="21" t="s">
        <v>225</v>
      </c>
      <c r="C410" s="21"/>
      <c r="D410" s="38">
        <f>$D$408*I410</f>
        <v>0</v>
      </c>
      <c r="E410" s="21" t="s">
        <v>902</v>
      </c>
      <c r="F410" s="105"/>
      <c r="G410" s="21"/>
      <c r="H410" s="23">
        <f>IF(E410="","",VLOOKUP(A410,'Parts List'!A:F,6,FALSE))</f>
        <v>0</v>
      </c>
      <c r="I410" s="327">
        <v>1</v>
      </c>
      <c r="J410" s="38"/>
      <c r="K410" s="38"/>
      <c r="L410" s="22"/>
      <c r="M410" s="23">
        <f t="shared" si="128"/>
        <v>0</v>
      </c>
      <c r="P410" s="29"/>
      <c r="R410" s="27"/>
      <c r="S410" s="27"/>
      <c r="T410" s="25"/>
      <c r="V410" s="29"/>
      <c r="X410" s="25"/>
      <c r="Z410" s="29"/>
      <c r="AB410" s="25"/>
      <c r="AD410" s="29"/>
      <c r="AF410" s="25"/>
    </row>
    <row r="411" spans="1:32" collapsed="1">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129">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hidden="1" outlineLevel="1">
      <c r="A414" s="20" t="str">
        <f t="shared" si="129"/>
        <v>See Valve Quote</v>
      </c>
      <c r="B414" s="21"/>
      <c r="C414" s="21"/>
      <c r="D414" s="38">
        <f>$D$413*I414</f>
        <v>0</v>
      </c>
      <c r="E414" s="21" t="s">
        <v>67</v>
      </c>
      <c r="F414" s="21"/>
      <c r="G414" s="21"/>
      <c r="H414" s="106">
        <v>0</v>
      </c>
      <c r="I414" s="327">
        <v>0</v>
      </c>
      <c r="J414" s="38"/>
      <c r="K414" s="38"/>
      <c r="L414" s="22"/>
      <c r="M414" s="23">
        <f t="shared" ref="M414:M422" si="130">IF(H414="","",D414*H414)</f>
        <v>0</v>
      </c>
      <c r="N414" s="20" t="s">
        <v>912</v>
      </c>
      <c r="P414" s="29"/>
      <c r="R414" s="27"/>
      <c r="S414" s="27"/>
      <c r="T414" s="25"/>
      <c r="V414" s="29"/>
      <c r="X414" s="25"/>
      <c r="Z414" s="29"/>
      <c r="AB414" s="25"/>
      <c r="AD414" s="29"/>
      <c r="AF414" s="25"/>
    </row>
    <row r="415" spans="1:32" hidden="1" outlineLevel="1">
      <c r="A415" s="20" t="str">
        <f t="shared" si="129"/>
        <v>See Valve Quote</v>
      </c>
      <c r="B415" s="21"/>
      <c r="C415" s="21"/>
      <c r="D415" s="38">
        <f t="shared" ref="D415:D416" si="131">$D$413*I415</f>
        <v>0</v>
      </c>
      <c r="E415" s="21" t="s">
        <v>67</v>
      </c>
      <c r="F415" s="21"/>
      <c r="G415" s="21"/>
      <c r="H415" s="106">
        <v>0</v>
      </c>
      <c r="I415" s="327">
        <v>0</v>
      </c>
      <c r="J415" s="38"/>
      <c r="K415" s="38"/>
      <c r="L415" s="22"/>
      <c r="M415" s="23">
        <f t="shared" si="130"/>
        <v>0</v>
      </c>
      <c r="N415" s="20" t="s">
        <v>1157</v>
      </c>
      <c r="P415" s="29"/>
      <c r="R415" s="27"/>
      <c r="S415" s="27"/>
      <c r="T415" s="25"/>
      <c r="V415" s="29"/>
      <c r="X415" s="25"/>
      <c r="Z415" s="29"/>
      <c r="AB415" s="25"/>
      <c r="AD415" s="29"/>
      <c r="AF415" s="25"/>
    </row>
    <row r="416" spans="1:32" hidden="1" outlineLevel="1">
      <c r="A416" s="20" t="str">
        <f t="shared" si="129"/>
        <v>See Valve Quote</v>
      </c>
      <c r="B416" s="21" t="s">
        <v>1156</v>
      </c>
      <c r="C416" s="21"/>
      <c r="D416" s="38">
        <f t="shared" si="131"/>
        <v>0</v>
      </c>
      <c r="E416" s="21" t="s">
        <v>67</v>
      </c>
      <c r="F416" s="21"/>
      <c r="G416" s="21"/>
      <c r="H416" s="106">
        <v>0</v>
      </c>
      <c r="I416" s="327">
        <v>0</v>
      </c>
      <c r="J416" s="38"/>
      <c r="K416" s="38"/>
      <c r="L416" s="21"/>
      <c r="M416" s="23">
        <f t="shared" si="130"/>
        <v>0</v>
      </c>
      <c r="N416" s="20" t="s">
        <v>1019</v>
      </c>
      <c r="P416" s="29"/>
      <c r="T416" s="25"/>
      <c r="V416" s="29"/>
      <c r="X416" s="25"/>
      <c r="Z416" s="29"/>
      <c r="AB416" s="25"/>
      <c r="AD416" s="29"/>
      <c r="AF416" s="25"/>
    </row>
    <row r="417" spans="1:32" collapsed="1">
      <c r="A417" s="20" t="str">
        <f t="shared" si="129"/>
        <v/>
      </c>
      <c r="B417" s="21" t="s">
        <v>1156</v>
      </c>
      <c r="C417" s="21"/>
      <c r="D417" s="21"/>
      <c r="E417" s="21"/>
      <c r="F417" s="21"/>
      <c r="G417" s="21"/>
      <c r="H417" s="23" t="s">
        <v>1156</v>
      </c>
      <c r="I417" s="21"/>
      <c r="J417" s="21"/>
      <c r="K417" s="21"/>
      <c r="L417" s="21"/>
      <c r="M417" s="23" t="str">
        <f t="shared" si="130"/>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129"/>
        <v>Air Flow Monitors</v>
      </c>
      <c r="B419" s="21"/>
      <c r="C419" s="21"/>
      <c r="D419" s="327">
        <v>0</v>
      </c>
      <c r="E419" s="14" t="s">
        <v>55</v>
      </c>
      <c r="F419" s="21"/>
      <c r="G419" s="21"/>
      <c r="H419" s="23"/>
      <c r="I419" s="35" t="s">
        <v>44</v>
      </c>
      <c r="J419" s="35"/>
      <c r="K419" s="35"/>
      <c r="L419" s="22"/>
      <c r="M419" s="23" t="str">
        <f t="shared" si="130"/>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hidden="1" outlineLevel="1">
      <c r="A420" s="20" t="str">
        <f t="shared" si="129"/>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hidden="1" outlineLevel="1">
      <c r="A421" s="20" t="str">
        <f t="shared" si="129"/>
        <v/>
      </c>
      <c r="B421" s="21" t="s">
        <v>1156</v>
      </c>
      <c r="C421" s="21"/>
      <c r="D421" s="38">
        <f>$D$419*I421</f>
        <v>0</v>
      </c>
      <c r="E421" s="21"/>
      <c r="F421" s="21"/>
      <c r="G421" s="21"/>
      <c r="H421" s="106">
        <v>0</v>
      </c>
      <c r="I421" s="327">
        <v>0</v>
      </c>
      <c r="J421" s="38"/>
      <c r="K421" s="38"/>
      <c r="L421" s="21"/>
      <c r="M421" s="23">
        <f t="shared" si="130"/>
        <v>0</v>
      </c>
      <c r="P421" s="29"/>
      <c r="T421" s="25"/>
      <c r="V421" s="29"/>
      <c r="X421" s="25"/>
      <c r="Z421" s="29"/>
      <c r="AB421" s="25"/>
      <c r="AD421" s="29"/>
      <c r="AF421" s="25"/>
    </row>
    <row r="422" spans="1:32" collapsed="1">
      <c r="A422" s="20" t="str">
        <f t="shared" si="129"/>
        <v/>
      </c>
      <c r="B422" s="21" t="s">
        <v>1156</v>
      </c>
      <c r="C422" s="21"/>
      <c r="D422" s="21"/>
      <c r="E422" s="21"/>
      <c r="F422" s="21"/>
      <c r="G422" s="21"/>
      <c r="H422" s="23" t="s">
        <v>1156</v>
      </c>
      <c r="I422" s="21"/>
      <c r="J422" s="21"/>
      <c r="K422" s="21"/>
      <c r="L422" s="21"/>
      <c r="M422" s="23" t="str">
        <f t="shared" si="130"/>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6" si="132">E425&amp;F425</f>
        <v>Optimizer Accessories</v>
      </c>
      <c r="B425" s="21"/>
      <c r="C425" s="21"/>
      <c r="D425" s="327">
        <v>0</v>
      </c>
      <c r="E425" s="14" t="s">
        <v>1924</v>
      </c>
      <c r="F425" s="21"/>
      <c r="G425" s="21"/>
      <c r="H425" s="23"/>
      <c r="I425" s="35" t="s">
        <v>44</v>
      </c>
      <c r="J425" s="35"/>
      <c r="K425" s="35"/>
      <c r="L425" s="22"/>
      <c r="M425" s="23" t="str">
        <f t="shared" ref="M425:M426" si="133">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hidden="1" outlineLevel="1">
      <c r="A426" s="20" t="str">
        <f t="shared" si="132"/>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133"/>
        <v>0</v>
      </c>
      <c r="P426" s="29"/>
      <c r="R426" s="27"/>
      <c r="S426" s="44"/>
      <c r="T426" s="25"/>
      <c r="V426" s="29"/>
      <c r="X426" s="25"/>
      <c r="Z426" s="29"/>
      <c r="AB426" s="25"/>
      <c r="AD426" s="29"/>
      <c r="AF426" s="25"/>
    </row>
    <row r="427" spans="1:32" hidden="1" outlineLevel="1">
      <c r="A427" s="20" t="str">
        <f t="shared" ref="A427:A428" si="134">E427&amp;F427</f>
        <v>Optimizer AccessoriesOptimizer 100 Point License Upgrade</v>
      </c>
      <c r="B427" s="21" t="str">
        <f>IF(E427="","",VLOOKUP(A427,'Parts List'!A:E,5,FALSE))</f>
        <v>N-ADV-0100P-UP</v>
      </c>
      <c r="C427" s="21"/>
      <c r="D427" s="38">
        <f t="shared" ref="D427:D428" si="135">$D$425*I427</f>
        <v>0</v>
      </c>
      <c r="E427" s="32" t="s">
        <v>1924</v>
      </c>
      <c r="F427" s="105" t="s">
        <v>1936</v>
      </c>
      <c r="G427" s="21"/>
      <c r="H427" s="23">
        <f>IF(E427="","",VLOOKUP(A427,'Parts List'!A:F,6,FALSE))</f>
        <v>85.75269999999999</v>
      </c>
      <c r="I427" s="327">
        <v>0</v>
      </c>
      <c r="J427" s="38">
        <f>D427</f>
        <v>0</v>
      </c>
      <c r="K427" s="38">
        <f>D427*70</f>
        <v>0</v>
      </c>
      <c r="L427" s="22"/>
      <c r="M427" s="23">
        <f t="shared" ref="M427:M428" si="136">IF(H427="","",D427*H427)</f>
        <v>0</v>
      </c>
      <c r="P427" s="29"/>
      <c r="R427" s="27"/>
      <c r="S427" s="44"/>
      <c r="T427" s="25"/>
      <c r="V427" s="29"/>
      <c r="X427" s="25"/>
      <c r="Z427" s="29"/>
      <c r="AB427" s="25"/>
      <c r="AD427" s="29"/>
      <c r="AF427" s="25"/>
    </row>
    <row r="428" spans="1:32" hidden="1" outlineLevel="1">
      <c r="A428" s="20" t="str">
        <f t="shared" si="134"/>
        <v>Optimizer AccessoriesOptimizer 1 Device &amp; 50 Point Upgrade</v>
      </c>
      <c r="B428" s="21" t="str">
        <f>IF(E428="","",VLOOKUP(A428,'Parts List'!A:E,5,FALSE))</f>
        <v>PIN-DEV-1</v>
      </c>
      <c r="C428" s="21"/>
      <c r="D428" s="38">
        <f t="shared" si="135"/>
        <v>0</v>
      </c>
      <c r="E428" s="32" t="s">
        <v>1924</v>
      </c>
      <c r="F428" s="105" t="s">
        <v>1938</v>
      </c>
      <c r="G428" s="21"/>
      <c r="H428" s="23">
        <f>IF(E428="","",VLOOKUP(A428,'Parts List'!A:F,6,FALSE))</f>
        <v>148.63034999999999</v>
      </c>
      <c r="I428" s="327">
        <v>0</v>
      </c>
      <c r="J428" s="38">
        <f>D428</f>
        <v>0</v>
      </c>
      <c r="K428" s="38">
        <f>D428*70</f>
        <v>0</v>
      </c>
      <c r="L428" s="22"/>
      <c r="M428" s="23">
        <f t="shared" si="136"/>
        <v>0</v>
      </c>
      <c r="P428" s="29"/>
      <c r="R428" s="27"/>
      <c r="S428" s="44"/>
      <c r="T428" s="25"/>
      <c r="V428" s="29"/>
      <c r="X428" s="25"/>
      <c r="Z428" s="29"/>
      <c r="AB428" s="25"/>
      <c r="AD428" s="29"/>
      <c r="AF428" s="25"/>
    </row>
    <row r="429" spans="1:32" collapsed="1">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137">E432&amp;F432</f>
        <v>Miscellanous</v>
      </c>
      <c r="B432" s="21"/>
      <c r="C432" s="21"/>
      <c r="D432" s="327">
        <v>0</v>
      </c>
      <c r="E432" s="14" t="s">
        <v>235</v>
      </c>
      <c r="F432" s="21"/>
      <c r="G432" s="21"/>
      <c r="H432" s="23"/>
      <c r="I432" s="35" t="s">
        <v>44</v>
      </c>
      <c r="J432" s="35"/>
      <c r="K432" s="35"/>
      <c r="L432" s="22"/>
      <c r="M432" s="23" t="str">
        <f t="shared" ref="M432:M437" si="13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hidden="1" outlineLevel="1">
      <c r="A433" s="20" t="str">
        <f t="shared" ref="A433" si="139">E433&amp;F433</f>
        <v>Miscellanous</v>
      </c>
      <c r="B433" s="21" t="str">
        <f>IF(E433="","",VLOOKUP(A433,'Parts List'!A:E,5,FALSE))</f>
        <v>Select Option</v>
      </c>
      <c r="C433" s="21"/>
      <c r="D433" s="38">
        <f t="shared" ref="D433" si="140">$D$432*I433</f>
        <v>0</v>
      </c>
      <c r="E433" s="21" t="s">
        <v>235</v>
      </c>
      <c r="F433" s="105"/>
      <c r="G433" s="21"/>
      <c r="H433" s="23">
        <f>IF(E433="","",VLOOKUP(A433,'Parts List'!A:F,6,FALSE))</f>
        <v>0</v>
      </c>
      <c r="I433" s="327">
        <v>0</v>
      </c>
      <c r="J433" s="38"/>
      <c r="K433" s="38"/>
      <c r="L433" s="22"/>
      <c r="M433" s="23">
        <f t="shared" ref="M433" si="141">IF(H433="","",D433*H433)</f>
        <v>0</v>
      </c>
      <c r="P433" s="29"/>
      <c r="R433" s="27"/>
      <c r="S433" s="27"/>
      <c r="T433" s="25"/>
      <c r="V433" s="29"/>
      <c r="X433" s="25"/>
      <c r="Z433" s="29"/>
      <c r="AB433" s="25"/>
      <c r="AD433" s="29"/>
      <c r="AF433" s="25"/>
    </row>
    <row r="434" spans="1:32" hidden="1" outlineLevel="1">
      <c r="A434" s="20" t="str">
        <f t="shared" ref="A434:A436" si="142">E434&amp;F434</f>
        <v>Miscellanous</v>
      </c>
      <c r="B434" s="21" t="str">
        <f>IF(E434="","",VLOOKUP(A434,'Parts List'!A:E,5,FALSE))</f>
        <v>Select Option</v>
      </c>
      <c r="C434" s="21"/>
      <c r="D434" s="38">
        <f t="shared" ref="D434:D436" si="143">$D$432*I434</f>
        <v>0</v>
      </c>
      <c r="E434" s="21" t="s">
        <v>235</v>
      </c>
      <c r="F434" s="105"/>
      <c r="G434" s="21"/>
      <c r="H434" s="23">
        <f>IF(E434="","",VLOOKUP(A434,'Parts List'!A:F,6,FALSE))</f>
        <v>0</v>
      </c>
      <c r="I434" s="327">
        <v>0</v>
      </c>
      <c r="J434" s="38"/>
      <c r="K434" s="38"/>
      <c r="L434" s="22"/>
      <c r="M434" s="23">
        <f t="shared" ref="M434:M436" si="144">IF(H434="","",D434*H434)</f>
        <v>0</v>
      </c>
      <c r="P434" s="29"/>
      <c r="R434" s="27"/>
      <c r="S434" s="27"/>
      <c r="T434" s="25"/>
      <c r="V434" s="29"/>
      <c r="X434" s="25"/>
      <c r="Z434" s="29"/>
      <c r="AB434" s="25"/>
      <c r="AD434" s="29"/>
      <c r="AF434" s="25"/>
    </row>
    <row r="435" spans="1:32" hidden="1" outlineLevel="1">
      <c r="A435" s="20" t="str">
        <f t="shared" si="142"/>
        <v>Miscellanous</v>
      </c>
      <c r="B435" s="21" t="str">
        <f>IF(E435="","",VLOOKUP(A435,'Parts List'!A:E,5,FALSE))</f>
        <v>Select Option</v>
      </c>
      <c r="C435" s="21"/>
      <c r="D435" s="38">
        <f t="shared" si="143"/>
        <v>0</v>
      </c>
      <c r="E435" s="21" t="s">
        <v>235</v>
      </c>
      <c r="F435" s="105"/>
      <c r="G435" s="21"/>
      <c r="H435" s="23">
        <f>IF(E435="","",VLOOKUP(A435,'Parts List'!A:F,6,FALSE))</f>
        <v>0</v>
      </c>
      <c r="I435" s="327">
        <v>0</v>
      </c>
      <c r="J435" s="38"/>
      <c r="K435" s="38"/>
      <c r="L435" s="22"/>
      <c r="M435" s="23">
        <f t="shared" si="144"/>
        <v>0</v>
      </c>
      <c r="P435" s="29"/>
      <c r="R435" s="27"/>
      <c r="S435" s="27"/>
      <c r="T435" s="25"/>
      <c r="V435" s="29"/>
      <c r="X435" s="25"/>
      <c r="Z435" s="29"/>
      <c r="AB435" s="25"/>
      <c r="AD435" s="29"/>
      <c r="AF435" s="25"/>
    </row>
    <row r="436" spans="1:32" hidden="1" outlineLevel="1">
      <c r="A436" s="20" t="str">
        <f t="shared" si="142"/>
        <v>Miscellanous</v>
      </c>
      <c r="B436" s="21" t="str">
        <f>IF(E436="","",VLOOKUP(A436,'Parts List'!A:E,5,FALSE))</f>
        <v>Select Option</v>
      </c>
      <c r="C436" s="21"/>
      <c r="D436" s="38">
        <f t="shared" si="143"/>
        <v>0</v>
      </c>
      <c r="E436" s="21" t="s">
        <v>235</v>
      </c>
      <c r="F436" s="105"/>
      <c r="G436" s="21"/>
      <c r="H436" s="23">
        <f>IF(E436="","",VLOOKUP(A436,'Parts List'!A:F,6,FALSE))</f>
        <v>0</v>
      </c>
      <c r="I436" s="327">
        <v>0</v>
      </c>
      <c r="J436" s="38"/>
      <c r="K436" s="38"/>
      <c r="L436" s="22"/>
      <c r="M436" s="23">
        <f t="shared" si="144"/>
        <v>0</v>
      </c>
      <c r="P436" s="29"/>
      <c r="R436" s="27"/>
      <c r="S436" s="27"/>
      <c r="T436" s="25"/>
      <c r="V436" s="29"/>
      <c r="X436" s="25"/>
      <c r="Z436" s="29"/>
      <c r="AB436" s="25"/>
      <c r="AD436" s="29"/>
      <c r="AF436" s="25"/>
    </row>
    <row r="437" spans="1:32" hidden="1" outlineLevel="1">
      <c r="A437" s="20" t="str">
        <f t="shared" si="137"/>
        <v/>
      </c>
      <c r="B437" s="21" t="str">
        <f>IF(E437="","",VLOOKUP(A437,'Parts List'!A:E,5,FALSE))</f>
        <v/>
      </c>
      <c r="C437" s="21"/>
      <c r="D437" s="38">
        <f t="shared" ref="D437" si="145">$D$432*I437</f>
        <v>0</v>
      </c>
      <c r="E437" s="21"/>
      <c r="F437" s="21"/>
      <c r="G437" s="21"/>
      <c r="H437" s="23" t="str">
        <f>IF(E437="","",VLOOKUP(A437,'Parts List'!A:F,6,FALSE))</f>
        <v/>
      </c>
      <c r="I437" s="327">
        <v>0</v>
      </c>
      <c r="J437" s="38"/>
      <c r="K437" s="38"/>
      <c r="L437" s="21"/>
      <c r="M437" s="23" t="str">
        <f t="shared" si="138"/>
        <v/>
      </c>
      <c r="P437" s="29"/>
      <c r="T437" s="25"/>
      <c r="V437" s="29"/>
      <c r="X437" s="25"/>
      <c r="Z437" s="29"/>
      <c r="AB437" s="25"/>
      <c r="AD437" s="29"/>
      <c r="AF437" s="25"/>
    </row>
    <row r="438" spans="1:32" collapsed="1">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146">E440&amp;F440</f>
        <v>Electrical Materials</v>
      </c>
      <c r="B440" s="21"/>
      <c r="C440" s="21"/>
      <c r="D440" s="327">
        <v>0</v>
      </c>
      <c r="E440" s="14" t="s">
        <v>412</v>
      </c>
      <c r="F440" s="21"/>
      <c r="G440" s="21"/>
      <c r="H440" s="23"/>
      <c r="I440" s="35" t="s">
        <v>44</v>
      </c>
      <c r="J440" s="35"/>
      <c r="K440" s="35"/>
      <c r="L440" s="22"/>
      <c r="M440" s="23" t="str">
        <f t="shared" ref="M440:M442" si="147">IF(H440="","",D440*H440)</f>
        <v/>
      </c>
      <c r="P440" s="29"/>
      <c r="R440" s="27"/>
      <c r="S440" s="185"/>
      <c r="T440" s="25"/>
      <c r="V440" s="29"/>
      <c r="X440" s="25"/>
      <c r="Z440" s="29"/>
      <c r="AB440" s="25"/>
      <c r="AD440" s="29"/>
      <c r="AF440" s="25"/>
    </row>
    <row r="441" spans="1:32" hidden="1" outlineLevel="1">
      <c r="A441" s="20" t="str">
        <f t="shared" si="146"/>
        <v>USE IF NOT USING A SUB</v>
      </c>
      <c r="B441" s="21"/>
      <c r="C441" s="21"/>
      <c r="D441" s="38">
        <f>$D$440*I441</f>
        <v>0</v>
      </c>
      <c r="E441" s="190" t="s">
        <v>413</v>
      </c>
      <c r="F441" s="21"/>
      <c r="G441" s="21"/>
      <c r="H441" s="189">
        <f>R490</f>
        <v>0</v>
      </c>
      <c r="I441" s="327">
        <v>1</v>
      </c>
      <c r="J441" s="38"/>
      <c r="K441" s="38"/>
      <c r="L441" s="22"/>
      <c r="M441" s="23">
        <f t="shared" si="147"/>
        <v>0</v>
      </c>
      <c r="P441" s="29"/>
      <c r="R441" s="27"/>
      <c r="S441" s="27"/>
      <c r="T441" s="25"/>
      <c r="V441" s="29"/>
      <c r="X441" s="25"/>
      <c r="Z441" s="29"/>
      <c r="AB441" s="25"/>
      <c r="AD441" s="29"/>
      <c r="AF441" s="25"/>
    </row>
    <row r="442" spans="1:32" hidden="1" outlineLevel="1">
      <c r="A442" s="20" t="str">
        <f t="shared" si="146"/>
        <v/>
      </c>
      <c r="B442" s="21"/>
      <c r="C442" s="21"/>
      <c r="D442" s="38">
        <f>$D$440*I442</f>
        <v>0</v>
      </c>
      <c r="E442" s="21"/>
      <c r="F442" s="21"/>
      <c r="G442" s="21"/>
      <c r="H442" s="23" t="str">
        <f>IF(E442="","",VLOOKUP(A442,'Parts List'!A:F,6,FALSE))</f>
        <v/>
      </c>
      <c r="I442" s="327">
        <v>0</v>
      </c>
      <c r="J442" s="38"/>
      <c r="K442" s="38"/>
      <c r="L442" s="21"/>
      <c r="M442" s="23" t="str">
        <f t="shared" si="147"/>
        <v/>
      </c>
      <c r="P442" s="29"/>
      <c r="T442" s="25"/>
      <c r="V442" s="29"/>
      <c r="X442" s="25"/>
      <c r="Z442" s="29"/>
      <c r="AB442" s="25"/>
      <c r="AD442" s="29"/>
      <c r="AF442" s="25"/>
    </row>
    <row r="443" spans="1:32" collapsed="1">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148">E445&amp;F445</f>
        <v>Floor Plan/Unit Graphics</v>
      </c>
      <c r="B445" s="21"/>
      <c r="C445" s="21"/>
      <c r="D445" s="327">
        <v>0</v>
      </c>
      <c r="E445" s="14" t="s">
        <v>473</v>
      </c>
      <c r="F445" s="21"/>
      <c r="G445" s="21"/>
      <c r="H445" s="23"/>
      <c r="I445" s="35" t="s">
        <v>44</v>
      </c>
      <c r="J445" s="35"/>
      <c r="K445" s="35"/>
      <c r="L445" s="22"/>
      <c r="M445" s="23" t="str">
        <f t="shared" ref="M445:M446" si="149">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hidden="1" outlineLevel="1">
      <c r="A446" s="20" t="str">
        <f t="shared" si="148"/>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149"/>
        <v>0</v>
      </c>
      <c r="P446" s="29"/>
      <c r="R446" s="27"/>
      <c r="T446" s="25"/>
      <c r="V446" s="29"/>
      <c r="X446" s="25"/>
      <c r="Z446" s="29"/>
      <c r="AB446" s="25"/>
      <c r="AD446" s="29"/>
      <c r="AF446" s="25"/>
    </row>
    <row r="447" spans="1:32" collapsed="1">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150">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hidden="1" outlineLevel="1">
      <c r="A451" s="20" t="str">
        <f t="shared" ref="A451:A456" si="151">E451&amp;F451</f>
        <v>JaceWEB 9100 Panel</v>
      </c>
      <c r="B451" s="21" t="str">
        <f>IF(E451="","",VLOOKUP(A451,'Parts List'!A:E,5,FALSE))</f>
        <v>WEB-9100</v>
      </c>
      <c r="C451" s="21"/>
      <c r="D451" s="38">
        <f t="shared" ref="D451:D481" si="152">$D$449*I451</f>
        <v>0</v>
      </c>
      <c r="E451" s="190" t="s">
        <v>45</v>
      </c>
      <c r="F451" s="105" t="s">
        <v>1880</v>
      </c>
      <c r="G451" s="21"/>
      <c r="H451" s="23">
        <f>IF(E451="","",VLOOKUP(A451,'Parts List'!A:F,6,FALSE))</f>
        <v>3756.6182499999995</v>
      </c>
      <c r="I451" s="327">
        <v>1</v>
      </c>
      <c r="J451" s="38"/>
      <c r="K451" s="38"/>
      <c r="L451" s="22"/>
      <c r="M451" s="23">
        <f t="shared" ref="M451:M456" si="153">IF(H451="","",D451*H451)</f>
        <v>0</v>
      </c>
      <c r="P451" s="29"/>
      <c r="R451" s="27"/>
      <c r="S451" s="27"/>
      <c r="T451" s="25"/>
      <c r="V451" s="29"/>
      <c r="X451" s="25"/>
      <c r="Z451" s="29"/>
      <c r="AB451" s="25"/>
      <c r="AD451" s="29"/>
      <c r="AF451" s="25"/>
    </row>
    <row r="452" spans="1:32" hidden="1" outlineLevel="1">
      <c r="A452" s="20" t="str">
        <f t="shared" si="151"/>
        <v>JaceWEB 8000 Panel Wall Adater (Plug)</v>
      </c>
      <c r="B452" s="21" t="str">
        <f>IF(E452="","",VLOOKUP(A452,'Parts List'!A:E,5,FALSE))</f>
        <v>WPM-8000</v>
      </c>
      <c r="C452" s="21"/>
      <c r="D452" s="38">
        <f t="shared" si="152"/>
        <v>0</v>
      </c>
      <c r="E452" s="190" t="s">
        <v>45</v>
      </c>
      <c r="F452" s="105" t="s">
        <v>765</v>
      </c>
      <c r="G452" s="21"/>
      <c r="H452" s="23">
        <f>IF(E452="","",VLOOKUP(A452,'Parts List'!A:F,6,FALSE))</f>
        <v>49.543449999999993</v>
      </c>
      <c r="I452" s="336">
        <f>I451</f>
        <v>1</v>
      </c>
      <c r="J452" s="38"/>
      <c r="K452" s="38"/>
      <c r="L452" s="22"/>
      <c r="M452" s="23">
        <f t="shared" si="153"/>
        <v>0</v>
      </c>
      <c r="P452" s="29"/>
      <c r="R452" s="27"/>
      <c r="S452" s="27"/>
      <c r="T452" s="25"/>
      <c r="V452" s="29"/>
      <c r="X452" s="25"/>
      <c r="Z452" s="29"/>
      <c r="AB452" s="25"/>
      <c r="AD452" s="29"/>
      <c r="AF452" s="25"/>
    </row>
    <row r="453" spans="1:32" hidden="1" outlineLevel="1">
      <c r="A453" s="20" t="str">
        <f t="shared" si="151"/>
        <v>JaceWEB8000 - Dual Port RS-485 Module</v>
      </c>
      <c r="B453" s="21" t="str">
        <f>IF(E453="","",VLOOKUP(A453,'Parts List'!A:E,5,FALSE))</f>
        <v>NPB-8000-2X-485</v>
      </c>
      <c r="C453" s="21"/>
      <c r="D453" s="38">
        <f t="shared" si="152"/>
        <v>0</v>
      </c>
      <c r="E453" s="190" t="s">
        <v>45</v>
      </c>
      <c r="F453" s="105" t="s">
        <v>681</v>
      </c>
      <c r="G453" s="21"/>
      <c r="H453" s="23">
        <f>IF(E453="","",VLOOKUP(A453,'Parts List'!A:F,6,FALSE))</f>
        <v>266.77804999999995</v>
      </c>
      <c r="I453" s="327">
        <v>0</v>
      </c>
      <c r="J453" s="38"/>
      <c r="K453" s="38"/>
      <c r="L453" s="22"/>
      <c r="M453" s="23">
        <f t="shared" si="153"/>
        <v>0</v>
      </c>
      <c r="P453" s="29"/>
      <c r="R453" s="27"/>
      <c r="S453" s="27"/>
      <c r="T453" s="25"/>
      <c r="V453" s="29"/>
      <c r="X453" s="25"/>
      <c r="Z453" s="29"/>
      <c r="AB453" s="25"/>
      <c r="AD453" s="29"/>
      <c r="AF453" s="25"/>
    </row>
    <row r="454" spans="1:32" hidden="1" outlineLevel="1">
      <c r="A454" s="20" t="str">
        <f t="shared" si="151"/>
        <v>Jace Device PackWEB8000 Add 10 Devices/500 Points</v>
      </c>
      <c r="B454" s="21" t="str">
        <f>IF(E454="","",VLOOKUP(A454,'Parts List'!A:E,5,FALSE))</f>
        <v>DEVICE-10</v>
      </c>
      <c r="C454" s="21"/>
      <c r="D454" s="38">
        <f t="shared" si="152"/>
        <v>0</v>
      </c>
      <c r="E454" s="190" t="s">
        <v>733</v>
      </c>
      <c r="F454" s="105" t="s">
        <v>748</v>
      </c>
      <c r="G454" s="21"/>
      <c r="H454" s="23">
        <f>IF(E454="","",VLOOKUP(A454,'Parts List'!A:F,6,FALSE))</f>
        <v>794.61799999999994</v>
      </c>
      <c r="I454" s="327">
        <v>0</v>
      </c>
      <c r="J454" s="38"/>
      <c r="K454" s="38"/>
      <c r="L454" s="22"/>
      <c r="M454" s="23">
        <f t="shared" si="153"/>
        <v>0</v>
      </c>
      <c r="P454" s="29"/>
      <c r="R454" s="27"/>
      <c r="S454" s="27"/>
      <c r="T454" s="25"/>
      <c r="V454" s="29"/>
      <c r="X454" s="25"/>
      <c r="Z454" s="29"/>
      <c r="AB454" s="25"/>
      <c r="AD454" s="29"/>
      <c r="AF454" s="25"/>
    </row>
    <row r="455" spans="1:32" hidden="1" outlineLevel="1">
      <c r="A455" s="20" t="str">
        <f t="shared" si="151"/>
        <v>Jace MaintenanceWEB-9100 Initial 18 Month Maintenance</v>
      </c>
      <c r="B455" s="21" t="str">
        <f>IF(E455="","",VLOOKUP(A455,'Parts List'!A:E,5,FALSE))</f>
        <v>SMA-9100-1YR-INIT</v>
      </c>
      <c r="C455" s="21"/>
      <c r="D455" s="38">
        <f t="shared" si="152"/>
        <v>0</v>
      </c>
      <c r="E455" s="190" t="s">
        <v>692</v>
      </c>
      <c r="F455" s="105" t="s">
        <v>2225</v>
      </c>
      <c r="G455" s="21"/>
      <c r="H455" s="23">
        <f>IF(E455="","",VLOOKUP(A455,'Parts List'!A:F,6,FALSE))</f>
        <v>580.47659999999996</v>
      </c>
      <c r="I455" s="336">
        <f>I451</f>
        <v>1</v>
      </c>
      <c r="J455" s="38"/>
      <c r="K455" s="38"/>
      <c r="L455" s="22"/>
      <c r="M455" s="23">
        <f t="shared" si="153"/>
        <v>0</v>
      </c>
      <c r="P455" s="29"/>
      <c r="R455" s="27"/>
      <c r="S455" s="27"/>
      <c r="T455" s="25"/>
      <c r="V455" s="29"/>
      <c r="X455" s="25"/>
      <c r="Z455" s="29"/>
      <c r="AB455" s="25"/>
      <c r="AD455" s="29"/>
      <c r="AF455" s="25"/>
    </row>
    <row r="456" spans="1:32" hidden="1" outlineLevel="1">
      <c r="A456" s="20" t="str">
        <f t="shared" si="151"/>
        <v>JaceEnables WEB-800 to run WEBs-AX (3.8U)</v>
      </c>
      <c r="B456" s="21" t="str">
        <f>IF(E456="","",VLOOKUP(A456,'Parts List'!A:E,5,FALSE))</f>
        <v>JACE-8000-AX</v>
      </c>
      <c r="C456" s="21"/>
      <c r="D456" s="38">
        <f t="shared" si="152"/>
        <v>0</v>
      </c>
      <c r="E456" s="190" t="s">
        <v>45</v>
      </c>
      <c r="F456" s="105" t="s">
        <v>890</v>
      </c>
      <c r="G456" s="21"/>
      <c r="H456" s="23">
        <f>IF(E456="","",VLOOKUP(A456,'Parts List'!A:F,6,FALSE))</f>
        <v>0</v>
      </c>
      <c r="I456" s="327">
        <v>0</v>
      </c>
      <c r="J456" s="38"/>
      <c r="K456" s="38"/>
      <c r="L456" s="22"/>
      <c r="M456" s="23">
        <f t="shared" si="153"/>
        <v>0</v>
      </c>
      <c r="P456" s="29"/>
      <c r="R456" s="27"/>
      <c r="S456" s="27"/>
      <c r="T456" s="25"/>
      <c r="V456" s="29"/>
      <c r="X456" s="25"/>
      <c r="Z456" s="29"/>
      <c r="AB456" s="25"/>
      <c r="AD456" s="29"/>
      <c r="AF456" s="25"/>
    </row>
    <row r="457" spans="1:32" collapsed="1">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hidden="1" outlineLevel="1">
      <c r="A459" s="20" t="str">
        <f t="shared" ref="A459:A465" si="154">E459&amp;F459</f>
        <v>JaceJCI FX80 BASE - NO LICENSES</v>
      </c>
      <c r="B459" s="21" t="str">
        <f>IF(E459="","",VLOOKUP(A459,'Parts List'!A:E,5,FALSE))</f>
        <v>FX-SC9BASE-0</v>
      </c>
      <c r="C459" s="21"/>
      <c r="D459" s="38">
        <f t="shared" ref="D459:D465" si="155">$D$449*I459</f>
        <v>0</v>
      </c>
      <c r="E459" s="190" t="s">
        <v>45</v>
      </c>
      <c r="F459" s="105" t="s">
        <v>1036</v>
      </c>
      <c r="G459" s="21"/>
      <c r="H459" s="23">
        <f>IF(E459="","",VLOOKUP(A459,'Parts List'!A:F,6,FALSE))</f>
        <v>1263.3180000000002</v>
      </c>
      <c r="I459" s="327">
        <v>0</v>
      </c>
      <c r="J459" s="38"/>
      <c r="K459" s="38"/>
      <c r="L459" s="22"/>
      <c r="M459" s="23">
        <f t="shared" ref="M459:M465" si="156">IF(H459="","",D459*H459)</f>
        <v>0</v>
      </c>
      <c r="P459" s="29"/>
      <c r="R459" s="27"/>
      <c r="S459" s="27"/>
      <c r="T459" s="25"/>
      <c r="V459" s="29"/>
      <c r="X459" s="25"/>
      <c r="Z459" s="29"/>
      <c r="AB459" s="25"/>
      <c r="AD459" s="29"/>
      <c r="AF459" s="25"/>
    </row>
    <row r="460" spans="1:32" hidden="1" outlineLevel="1">
      <c r="A460" s="20" t="str">
        <f t="shared" si="154"/>
        <v>JaceJCI FX80 Wall Power Supply</v>
      </c>
      <c r="B460" s="21" t="str">
        <f>IF(E460="","",VLOOKUP(A460,'Parts List'!A:E,5,FALSE))</f>
        <v>FX-SC8XPS-0</v>
      </c>
      <c r="C460" s="21"/>
      <c r="D460" s="38">
        <f t="shared" si="155"/>
        <v>0</v>
      </c>
      <c r="E460" s="190" t="s">
        <v>45</v>
      </c>
      <c r="F460" s="105" t="s">
        <v>1047</v>
      </c>
      <c r="G460" s="21"/>
      <c r="H460" s="23">
        <f>IF(E460="","",VLOOKUP(A460,'Parts List'!A:F,6,FALSE))</f>
        <v>64.218000000000004</v>
      </c>
      <c r="I460" s="336">
        <f>I459</f>
        <v>0</v>
      </c>
      <c r="J460" s="38"/>
      <c r="K460" s="38"/>
      <c r="L460" s="22"/>
      <c r="M460" s="23">
        <f t="shared" si="156"/>
        <v>0</v>
      </c>
      <c r="P460" s="29"/>
      <c r="R460" s="27"/>
      <c r="S460" s="27"/>
      <c r="T460" s="25"/>
      <c r="V460" s="29"/>
      <c r="X460" s="25"/>
      <c r="Z460" s="29"/>
      <c r="AB460" s="25"/>
      <c r="AD460" s="29"/>
      <c r="AF460" s="25"/>
    </row>
    <row r="461" spans="1:32" hidden="1" outlineLevel="1">
      <c r="A461" s="20" t="str">
        <f t="shared" si="154"/>
        <v>JaceJCI FX80 100 Device License</v>
      </c>
      <c r="B461" s="21" t="str">
        <f>IF(E461="","",VLOOKUP(A461,'Parts List'!A:E,5,FALSE))</f>
        <v>FX-SC8CL100-0</v>
      </c>
      <c r="C461" s="21"/>
      <c r="D461" s="38">
        <f t="shared" si="155"/>
        <v>0</v>
      </c>
      <c r="E461" s="190" t="s">
        <v>45</v>
      </c>
      <c r="F461" s="105" t="s">
        <v>1043</v>
      </c>
      <c r="G461" s="21"/>
      <c r="H461" s="23">
        <f>IF(E461="","",VLOOKUP(A461,'Parts List'!A:F,6,FALSE))</f>
        <v>2877.8820000000001</v>
      </c>
      <c r="I461" s="336">
        <f>I459</f>
        <v>0</v>
      </c>
      <c r="J461" s="38"/>
      <c r="K461" s="38"/>
      <c r="L461" s="22"/>
      <c r="M461" s="23">
        <f t="shared" si="156"/>
        <v>0</v>
      </c>
      <c r="P461" s="29"/>
      <c r="R461" s="27"/>
      <c r="S461" s="27"/>
      <c r="T461" s="25"/>
      <c r="V461" s="29"/>
      <c r="X461" s="25"/>
      <c r="Z461" s="29"/>
      <c r="AB461" s="25"/>
      <c r="AD461" s="29"/>
      <c r="AF461" s="25"/>
    </row>
    <row r="462" spans="1:32" hidden="1" outlineLevel="1">
      <c r="A462" s="20" t="str">
        <f t="shared" si="154"/>
        <v>JaceJCI FX80 Dual RS485 Expansion Module</v>
      </c>
      <c r="B462" s="21" t="str">
        <f>IF(E462="","",VLOOKUP(A462,'Parts List'!A:E,5,FALSE))</f>
        <v>FX-SC8XD485-0</v>
      </c>
      <c r="C462" s="21"/>
      <c r="D462" s="38">
        <f t="shared" si="155"/>
        <v>0</v>
      </c>
      <c r="E462" s="190" t="s">
        <v>45</v>
      </c>
      <c r="F462" s="105" t="s">
        <v>1051</v>
      </c>
      <c r="G462" s="21"/>
      <c r="H462" s="23">
        <f>IF(E462="","",VLOOKUP(A462,'Parts List'!A:F,6,FALSE))</f>
        <v>294.94499999999999</v>
      </c>
      <c r="I462" s="327">
        <v>0</v>
      </c>
      <c r="J462" s="38"/>
      <c r="K462" s="38"/>
      <c r="L462" s="22"/>
      <c r="M462" s="23">
        <f t="shared" si="156"/>
        <v>0</v>
      </c>
      <c r="P462" s="29"/>
      <c r="R462" s="27"/>
      <c r="S462" s="27"/>
      <c r="T462" s="25"/>
      <c r="V462" s="29"/>
      <c r="X462" s="25"/>
      <c r="Z462" s="29"/>
      <c r="AB462" s="25"/>
      <c r="AD462" s="29"/>
      <c r="AF462" s="25"/>
    </row>
    <row r="463" spans="1:32" hidden="1" outlineLevel="1">
      <c r="A463" s="20" t="str">
        <f t="shared" si="154"/>
        <v>Jace Device PackJCI FX80 Initial 10 Device Add</v>
      </c>
      <c r="B463" s="21" t="str">
        <f>IF(E463="","",VLOOKUP(A463,'Parts List'!A:E,5,FALSE))</f>
        <v>FX-SC8DL10-0</v>
      </c>
      <c r="C463" s="21"/>
      <c r="D463" s="38">
        <f t="shared" si="155"/>
        <v>0</v>
      </c>
      <c r="E463" s="190" t="s">
        <v>733</v>
      </c>
      <c r="F463" s="105" t="s">
        <v>1085</v>
      </c>
      <c r="G463" s="21"/>
      <c r="H463" s="23">
        <f>IF(E463="","",VLOOKUP(A463,'Parts List'!A:F,6,FALSE))</f>
        <v>854.51100000000008</v>
      </c>
      <c r="I463" s="327">
        <v>0</v>
      </c>
      <c r="J463" s="38"/>
      <c r="K463" s="38"/>
      <c r="L463" s="22"/>
      <c r="M463" s="23">
        <f t="shared" si="156"/>
        <v>0</v>
      </c>
      <c r="P463" s="29"/>
      <c r="R463" s="27"/>
      <c r="S463" s="27"/>
      <c r="T463" s="25"/>
      <c r="V463" s="29"/>
      <c r="X463" s="25"/>
      <c r="Z463" s="29"/>
      <c r="AB463" s="25"/>
      <c r="AD463" s="29"/>
      <c r="AF463" s="25"/>
    </row>
    <row r="464" spans="1:32" hidden="1" outlineLevel="1">
      <c r="A464" s="20" t="str">
        <f t="shared" si="154"/>
        <v>Jace MaintenanceJCI FX80 Initial 18 Month Maintenance for 100-199 Devices</v>
      </c>
      <c r="B464" s="21" t="str">
        <f>IF(E464="","",VLOOKUP(A464,'Parts List'!A:E,5,FALSE))</f>
        <v>FX-SC8D100M1-0</v>
      </c>
      <c r="C464" s="21"/>
      <c r="D464" s="38">
        <f t="shared" si="155"/>
        <v>0</v>
      </c>
      <c r="E464" s="190" t="s">
        <v>692</v>
      </c>
      <c r="F464" s="105" t="s">
        <v>1061</v>
      </c>
      <c r="G464" s="21"/>
      <c r="H464" s="23">
        <f>IF(E464="","",VLOOKUP(A464,'Parts List'!A:F,6,FALSE))</f>
        <v>646.779</v>
      </c>
      <c r="I464" s="336">
        <f>I459</f>
        <v>0</v>
      </c>
      <c r="J464" s="38"/>
      <c r="K464" s="38"/>
      <c r="L464" s="22"/>
      <c r="M464" s="23">
        <f t="shared" si="156"/>
        <v>0</v>
      </c>
      <c r="P464" s="29"/>
      <c r="R464" s="27"/>
      <c r="S464" s="27"/>
      <c r="T464" s="25"/>
      <c r="V464" s="29"/>
      <c r="X464" s="25"/>
      <c r="Z464" s="29"/>
      <c r="AB464" s="25"/>
      <c r="AD464" s="29"/>
      <c r="AF464" s="25"/>
    </row>
    <row r="465" spans="1:32" hidden="1" outlineLevel="1">
      <c r="A465" s="20" t="str">
        <f t="shared" si="154"/>
        <v>JaceJCI FX80 Downgrade to run AX Ver 3.8</v>
      </c>
      <c r="B465" s="21" t="str">
        <f>IF(E465="","",VLOOKUP(A465,'Parts List'!A:E,5,FALSE))</f>
        <v>FX-SC8LAX-0</v>
      </c>
      <c r="C465" s="21"/>
      <c r="D465" s="38">
        <f t="shared" si="155"/>
        <v>0</v>
      </c>
      <c r="E465" s="190" t="s">
        <v>45</v>
      </c>
      <c r="F465" s="105" t="s">
        <v>1053</v>
      </c>
      <c r="G465" s="21"/>
      <c r="H465" s="23">
        <f>IF(E465="","",VLOOKUP(A465,'Parts List'!A:F,6,FALSE))</f>
        <v>0</v>
      </c>
      <c r="I465" s="327">
        <v>0</v>
      </c>
      <c r="J465" s="38"/>
      <c r="K465" s="38"/>
      <c r="L465" s="22"/>
      <c r="M465" s="23">
        <f t="shared" si="156"/>
        <v>0</v>
      </c>
      <c r="P465" s="29"/>
      <c r="R465" s="27"/>
      <c r="S465" s="27"/>
      <c r="T465" s="25"/>
      <c r="V465" s="29"/>
      <c r="X465" s="25"/>
      <c r="Z465" s="29"/>
      <c r="AB465" s="25"/>
      <c r="AD465" s="29"/>
      <c r="AF465" s="25"/>
    </row>
    <row r="466" spans="1:32" collapsed="1">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57">E468&amp;F468</f>
        <v>ComputerDesktop</v>
      </c>
      <c r="B468" s="21" t="str">
        <f>IF(E468="","",VLOOKUP(A468,'Parts List'!A:E,5,FALSE))</f>
        <v>N/A</v>
      </c>
      <c r="C468" s="21"/>
      <c r="D468" s="38">
        <f t="shared" ref="D468" si="158">$D$449*I468</f>
        <v>0</v>
      </c>
      <c r="E468" s="284" t="s">
        <v>86</v>
      </c>
      <c r="F468" s="105" t="s">
        <v>98</v>
      </c>
      <c r="G468" s="21"/>
      <c r="H468" s="23">
        <f>IF(E468="","",VLOOKUP(A468,'Parts List'!A:F,6,FALSE))</f>
        <v>2200</v>
      </c>
      <c r="I468" s="327">
        <v>0</v>
      </c>
      <c r="J468" s="38"/>
      <c r="K468" s="38"/>
      <c r="L468" s="22"/>
      <c r="M468" s="23">
        <f t="shared" ref="M468" si="159">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152"/>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152"/>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152"/>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150"/>
        <v>I/O Module16 Point</v>
      </c>
      <c r="B472" s="21" t="str">
        <f>IF(E472="","",VLOOKUP(A472,'Parts List'!A:E,5,FALSE))</f>
        <v>IO-16-H</v>
      </c>
      <c r="C472" s="21"/>
      <c r="D472" s="38">
        <f t="shared" si="152"/>
        <v>0</v>
      </c>
      <c r="E472" s="21" t="s">
        <v>176</v>
      </c>
      <c r="F472" s="105" t="s">
        <v>177</v>
      </c>
      <c r="G472" s="21"/>
      <c r="H472" s="23">
        <f>IF(E472="","",VLOOKUP(A472,'Parts List'!A:F,6,FALSE))</f>
        <v>0</v>
      </c>
      <c r="I472" s="327">
        <v>0</v>
      </c>
      <c r="J472" s="38"/>
      <c r="K472" s="38"/>
      <c r="L472" s="22"/>
      <c r="M472" s="23">
        <f t="shared" ref="M472:M482" si="160">IF(H472="","",D472*H472)</f>
        <v>0</v>
      </c>
      <c r="P472" s="29"/>
      <c r="R472" s="27"/>
      <c r="S472" s="44"/>
      <c r="T472" s="25"/>
      <c r="V472" s="29"/>
      <c r="X472" s="25"/>
      <c r="Z472" s="29"/>
      <c r="AB472" s="25"/>
      <c r="AD472" s="29"/>
      <c r="AF472" s="25"/>
    </row>
    <row r="473" spans="1:32">
      <c r="A473" s="20" t="str">
        <f t="shared" si="150"/>
        <v>Panel - Enclosure w SubpanelNema-1 Small</v>
      </c>
      <c r="B473" s="21" t="str">
        <f>IF(E473="","",VLOOKUP(A473,'Parts List'!A:E,5,FALSE))</f>
        <v>RET1-181207BT-P</v>
      </c>
      <c r="C473" s="21"/>
      <c r="D473" s="38">
        <f t="shared" si="152"/>
        <v>0</v>
      </c>
      <c r="E473" s="21" t="s">
        <v>156</v>
      </c>
      <c r="F473" s="105" t="s">
        <v>183</v>
      </c>
      <c r="G473" s="21"/>
      <c r="H473" s="23">
        <f>IF(E473="","",VLOOKUP(A473,'Parts List'!A:F,6,FALSE))</f>
        <v>345.85</v>
      </c>
      <c r="I473" s="327">
        <v>1</v>
      </c>
      <c r="J473" s="38"/>
      <c r="K473" s="38"/>
      <c r="L473" s="22"/>
      <c r="M473" s="23">
        <f t="shared" si="160"/>
        <v>0</v>
      </c>
      <c r="P473" s="29"/>
      <c r="R473" s="27"/>
      <c r="S473" s="27"/>
      <c r="T473" s="25"/>
      <c r="V473" s="29"/>
      <c r="X473" s="25"/>
      <c r="Z473" s="29"/>
      <c r="AB473" s="25"/>
      <c r="AD473" s="29"/>
      <c r="AF473" s="25"/>
    </row>
    <row r="474" spans="1:32">
      <c r="A474" s="20" t="str">
        <f t="shared" si="150"/>
        <v>UPS/Surge ProtectionDesktop Power Supply Only</v>
      </c>
      <c r="B474" s="21" t="str">
        <f>IF(E474="","",VLOOKUP(A474,'Parts List'!A:E,5,FALSE))</f>
        <v>UPS850</v>
      </c>
      <c r="C474" s="21"/>
      <c r="D474" s="38">
        <f t="shared" si="152"/>
        <v>0</v>
      </c>
      <c r="E474" s="21" t="s">
        <v>51</v>
      </c>
      <c r="F474" s="105" t="s">
        <v>1561</v>
      </c>
      <c r="G474" s="21"/>
      <c r="H474" s="23">
        <f>IF(E474="","",VLOOKUP(A474,'Parts List'!A:F,6,FALSE))</f>
        <v>348.39</v>
      </c>
      <c r="I474" s="327">
        <v>0</v>
      </c>
      <c r="J474" s="38"/>
      <c r="K474" s="38"/>
      <c r="L474" s="22"/>
      <c r="M474" s="23">
        <f t="shared" si="160"/>
        <v>0</v>
      </c>
      <c r="P474" s="29"/>
      <c r="R474" s="27"/>
      <c r="S474" s="27"/>
      <c r="T474" s="25"/>
      <c r="V474" s="29"/>
      <c r="X474" s="25"/>
      <c r="Z474" s="29"/>
      <c r="AB474" s="25"/>
      <c r="AD474" s="29"/>
      <c r="AF474" s="25"/>
    </row>
    <row r="475" spans="1:32">
      <c r="B475" s="21" t="s">
        <v>1016</v>
      </c>
      <c r="C475" s="21"/>
      <c r="D475" s="38">
        <f t="shared" si="152"/>
        <v>0</v>
      </c>
      <c r="E475" s="21" t="s">
        <v>1017</v>
      </c>
      <c r="F475" s="21"/>
      <c r="G475" s="21"/>
      <c r="H475" s="23">
        <v>68.569999999999993</v>
      </c>
      <c r="I475" s="327">
        <v>0</v>
      </c>
      <c r="J475" s="38"/>
      <c r="K475" s="38"/>
      <c r="L475" s="22"/>
      <c r="M475" s="23">
        <f t="shared" si="160"/>
        <v>0</v>
      </c>
      <c r="P475" s="29"/>
      <c r="R475" s="27"/>
      <c r="S475" s="27"/>
      <c r="T475" s="25"/>
      <c r="V475" s="29"/>
      <c r="X475" s="25"/>
      <c r="Z475" s="29"/>
      <c r="AB475" s="25"/>
      <c r="AD475" s="29"/>
      <c r="AF475" s="25"/>
    </row>
    <row r="476" spans="1:32">
      <c r="A476" s="20" t="str">
        <f t="shared" si="150"/>
        <v>Temp SensorOA Temp/Humidity for HW</v>
      </c>
      <c r="B476" s="21" t="str">
        <f>IF(E476="","",VLOOKUP(A476,'Parts List'!A:E,5,FALSE))</f>
        <v>H7735C2015</v>
      </c>
      <c r="C476" s="21"/>
      <c r="D476" s="38">
        <f t="shared" si="152"/>
        <v>0</v>
      </c>
      <c r="E476" s="21" t="s">
        <v>155</v>
      </c>
      <c r="F476" s="105" t="s">
        <v>1539</v>
      </c>
      <c r="G476" s="21"/>
      <c r="H476" s="23">
        <f>IF(E476="","",VLOOKUP(A476,'Parts List'!A:F,6,FALSE))</f>
        <v>283.87424999999996</v>
      </c>
      <c r="I476" s="327">
        <v>0</v>
      </c>
      <c r="J476" s="38"/>
      <c r="K476" s="38"/>
      <c r="L476" s="22"/>
      <c r="M476" s="23">
        <f t="shared" si="160"/>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150"/>
        <v>DriversTrane Comm 4</v>
      </c>
      <c r="B477" s="21" t="str">
        <f>IF(E477="","",VLOOKUP(A477,'Parts List'!A:E,5,FALSE))</f>
        <v>DR-ML-TCOMM4-N4-J8</v>
      </c>
      <c r="C477" s="21"/>
      <c r="D477" s="38">
        <f t="shared" si="152"/>
        <v>0</v>
      </c>
      <c r="E477" s="21" t="s">
        <v>858</v>
      </c>
      <c r="F477" s="105" t="s">
        <v>871</v>
      </c>
      <c r="G477" s="21"/>
      <c r="H477" s="23">
        <f>IF(E477="","",VLOOKUP(A477,'Parts List'!A:F,6,FALSE))</f>
        <v>2880.73</v>
      </c>
      <c r="I477" s="327">
        <v>0</v>
      </c>
      <c r="J477" s="38"/>
      <c r="K477" s="38"/>
      <c r="L477" s="22"/>
      <c r="M477" s="23">
        <f t="shared" si="160"/>
        <v>0</v>
      </c>
      <c r="P477" s="29"/>
      <c r="R477" s="27"/>
      <c r="S477" s="27"/>
      <c r="T477" s="25"/>
      <c r="V477" s="29"/>
      <c r="W477" s="27"/>
      <c r="X477" s="25"/>
      <c r="Z477" s="29"/>
      <c r="AA477" s="27"/>
      <c r="AB477" s="25"/>
      <c r="AD477" s="29"/>
      <c r="AE477" s="27"/>
      <c r="AF477" s="25"/>
    </row>
    <row r="478" spans="1:32">
      <c r="A478" s="20" t="str">
        <f t="shared" si="150"/>
        <v>Nametags</v>
      </c>
      <c r="B478" s="21" t="str">
        <f>IF(E478="","",VLOOKUP(A478,'Parts List'!A:E,5,FALSE))</f>
        <v>N/A</v>
      </c>
      <c r="C478" s="21"/>
      <c r="D478" s="38">
        <f t="shared" si="152"/>
        <v>0</v>
      </c>
      <c r="E478" s="21" t="s">
        <v>85</v>
      </c>
      <c r="F478" s="21"/>
      <c r="G478" s="21"/>
      <c r="H478" s="23">
        <f>IF(E478="","",VLOOKUP(A478,'Parts List'!A:F,6,FALSE))</f>
        <v>5</v>
      </c>
      <c r="I478" s="327">
        <v>0</v>
      </c>
      <c r="J478" s="38"/>
      <c r="K478" s="38"/>
      <c r="L478" s="22"/>
      <c r="M478" s="23">
        <f t="shared" si="160"/>
        <v>0</v>
      </c>
      <c r="P478" s="29"/>
      <c r="R478" s="27"/>
      <c r="S478" s="27"/>
      <c r="T478" s="25"/>
      <c r="V478" s="29"/>
      <c r="X478" s="25"/>
      <c r="Z478" s="29"/>
      <c r="AB478" s="25"/>
      <c r="AD478" s="29"/>
      <c r="AF478" s="25"/>
    </row>
    <row r="479" spans="1:32">
      <c r="A479" s="20" t="str">
        <f t="shared" si="150"/>
        <v>Ethernet Switch - Unmanaged 5 Port</v>
      </c>
      <c r="B479" s="21" t="s">
        <v>1531</v>
      </c>
      <c r="C479" s="21"/>
      <c r="D479" s="38">
        <f t="shared" si="152"/>
        <v>0</v>
      </c>
      <c r="E479" s="21" t="s">
        <v>775</v>
      </c>
      <c r="F479" s="21"/>
      <c r="G479" s="21"/>
      <c r="H479" s="590">
        <v>155.30000000000001</v>
      </c>
      <c r="I479" s="327">
        <v>0</v>
      </c>
      <c r="J479" s="38"/>
      <c r="K479" s="38"/>
      <c r="L479" s="21"/>
      <c r="M479" s="23">
        <f t="shared" si="160"/>
        <v>0</v>
      </c>
      <c r="P479" s="29"/>
      <c r="R479" s="115">
        <v>0</v>
      </c>
      <c r="S479" s="27" t="s">
        <v>49</v>
      </c>
      <c r="T479" s="25"/>
      <c r="V479" s="29"/>
      <c r="X479" s="25"/>
      <c r="Z479" s="29"/>
      <c r="AB479" s="25"/>
      <c r="AD479" s="29"/>
      <c r="AF479" s="25"/>
    </row>
    <row r="480" spans="1:32">
      <c r="A480" s="20" t="str">
        <f t="shared" si="150"/>
        <v/>
      </c>
      <c r="B480" s="326"/>
      <c r="C480" s="21"/>
      <c r="D480" s="38">
        <f t="shared" si="152"/>
        <v>0</v>
      </c>
      <c r="E480" s="21"/>
      <c r="F480" s="21"/>
      <c r="G480" s="21"/>
      <c r="H480" s="23"/>
      <c r="I480" s="327">
        <v>0</v>
      </c>
      <c r="J480" s="38"/>
      <c r="K480" s="38"/>
      <c r="L480" s="21"/>
      <c r="M480" s="23" t="str">
        <f t="shared" si="160"/>
        <v/>
      </c>
      <c r="P480" s="29"/>
      <c r="R480" s="27"/>
      <c r="T480" s="25"/>
      <c r="V480" s="29"/>
      <c r="X480" s="25"/>
      <c r="Z480" s="29"/>
      <c r="AB480" s="25"/>
      <c r="AD480" s="29"/>
      <c r="AF480" s="25"/>
    </row>
    <row r="481" spans="1:35">
      <c r="A481" s="20" t="str">
        <f t="shared" si="150"/>
        <v/>
      </c>
      <c r="B481" s="21" t="str">
        <f>IF(E481="","",VLOOKUP(A481,'Parts List'!A:E,5,FALSE))</f>
        <v/>
      </c>
      <c r="C481" s="21"/>
      <c r="D481" s="38">
        <f t="shared" si="152"/>
        <v>0</v>
      </c>
      <c r="E481" s="21"/>
      <c r="F481" s="21"/>
      <c r="G481" s="21"/>
      <c r="H481" s="23" t="str">
        <f>IF(E481="","",VLOOKUP(A481,'Parts List'!A:F,6,FALSE))</f>
        <v/>
      </c>
      <c r="I481" s="327"/>
      <c r="J481" s="38"/>
      <c r="K481" s="38"/>
      <c r="L481" s="21"/>
      <c r="M481" s="23" t="str">
        <f t="shared" si="160"/>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si="160"/>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v>8</v>
      </c>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61">H492</f>
        <v>0</v>
      </c>
      <c r="K492" s="51"/>
      <c r="L492" s="21"/>
      <c r="M492" s="21"/>
      <c r="N492" s="10"/>
    </row>
    <row r="493" spans="1:35">
      <c r="A493" s="20">
        <f>C493*$L$1</f>
        <v>0</v>
      </c>
      <c r="B493" s="117">
        <f>ROUND(V509,0)</f>
        <v>0</v>
      </c>
      <c r="C493" s="82">
        <f t="shared" ref="C493" si="162">B493</f>
        <v>0</v>
      </c>
      <c r="D493" s="670" t="s">
        <v>2194</v>
      </c>
      <c r="E493" s="670"/>
      <c r="F493" s="23"/>
      <c r="G493" s="449">
        <f>Totals!G16</f>
        <v>101</v>
      </c>
      <c r="H493" s="51">
        <f t="shared" ref="H493" si="163">A493*G493</f>
        <v>0</v>
      </c>
      <c r="I493" s="21"/>
      <c r="J493" s="51">
        <f t="shared" si="161"/>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64">C494*$L$1</f>
        <v>0</v>
      </c>
      <c r="B494" s="118">
        <f>ROUND(V497,0)</f>
        <v>0</v>
      </c>
      <c r="C494" s="82">
        <f t="shared" ref="C494:C497" si="165">B494</f>
        <v>0</v>
      </c>
      <c r="D494" s="670" t="s">
        <v>122</v>
      </c>
      <c r="E494" s="670"/>
      <c r="F494" s="23"/>
      <c r="G494" s="449">
        <f>Totals!G17</f>
        <v>74</v>
      </c>
      <c r="H494" s="51">
        <f t="shared" ref="H494:H495" si="166">A494*G494</f>
        <v>0</v>
      </c>
      <c r="I494" s="21"/>
      <c r="J494" s="51">
        <f t="shared" si="161"/>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64"/>
        <v>0</v>
      </c>
      <c r="B495" s="117">
        <f>ROUND(V513,0)</f>
        <v>0</v>
      </c>
      <c r="C495" s="82">
        <f t="shared" si="165"/>
        <v>0</v>
      </c>
      <c r="D495" s="670" t="s">
        <v>3</v>
      </c>
      <c r="E495" s="670"/>
      <c r="F495" s="23"/>
      <c r="G495" s="449">
        <f>Totals!G18</f>
        <v>102</v>
      </c>
      <c r="H495" s="51">
        <f t="shared" si="166"/>
        <v>0</v>
      </c>
      <c r="I495" s="21"/>
      <c r="J495" s="51">
        <f t="shared" si="161"/>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64"/>
        <v>0</v>
      </c>
      <c r="B496" s="117">
        <f>ROUND(V507,0)</f>
        <v>0</v>
      </c>
      <c r="C496" s="82">
        <f t="shared" si="165"/>
        <v>0</v>
      </c>
      <c r="D496" s="670" t="s">
        <v>4</v>
      </c>
      <c r="E496" s="670"/>
      <c r="F496" s="23"/>
      <c r="G496" s="449">
        <f>Totals!G19</f>
        <v>74</v>
      </c>
      <c r="H496" s="51">
        <f>A496*G496</f>
        <v>0</v>
      </c>
      <c r="I496" s="21"/>
      <c r="J496" s="51">
        <f t="shared" si="161"/>
        <v>0</v>
      </c>
      <c r="K496" s="51"/>
      <c r="L496" s="21"/>
      <c r="M496" s="21"/>
      <c r="N496" s="211"/>
      <c r="O496" s="10" t="s">
        <v>238</v>
      </c>
      <c r="Q496" s="29"/>
      <c r="V496" s="25"/>
      <c r="X496" s="29"/>
      <c r="AA496" s="25"/>
      <c r="AD496" s="29"/>
      <c r="AG496" s="25"/>
    </row>
    <row r="497" spans="1:33">
      <c r="A497" s="20">
        <f>C497*$L$1</f>
        <v>0</v>
      </c>
      <c r="B497" s="118">
        <f>ROUND(V517,0)</f>
        <v>0</v>
      </c>
      <c r="C497" s="82">
        <f t="shared" si="165"/>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67">C498*$L$1</f>
        <v>0</v>
      </c>
      <c r="B498" s="118">
        <f>V518</f>
        <v>0</v>
      </c>
      <c r="C498" s="82">
        <f>B498</f>
        <v>0</v>
      </c>
      <c r="D498" s="670" t="s">
        <v>1804</v>
      </c>
      <c r="E498" s="670"/>
      <c r="F498" s="23"/>
      <c r="G498" s="449">
        <f>Totals!G21</f>
        <v>75</v>
      </c>
      <c r="H498" s="51">
        <f t="shared" ref="H498:H500" si="168">A498*G498</f>
        <v>0</v>
      </c>
      <c r="I498" s="21"/>
      <c r="J498" s="51">
        <f>H498</f>
        <v>0</v>
      </c>
      <c r="K498" s="51"/>
      <c r="L498" s="21"/>
      <c r="M498" s="21"/>
      <c r="O498" s="10"/>
      <c r="Q498" s="29"/>
      <c r="V498" s="25"/>
    </row>
    <row r="499" spans="1:33">
      <c r="A499" s="20">
        <f t="shared" si="167"/>
        <v>0</v>
      </c>
      <c r="B499" s="118"/>
      <c r="C499" s="217">
        <f>SUM(AG512:AG515)</f>
        <v>0</v>
      </c>
      <c r="D499" s="670" t="s">
        <v>119</v>
      </c>
      <c r="E499" s="670"/>
      <c r="F499" s="23"/>
      <c r="G499" s="449">
        <f>Totals!G22</f>
        <v>58</v>
      </c>
      <c r="H499" s="51">
        <f t="shared" si="168"/>
        <v>0</v>
      </c>
      <c r="I499" s="21"/>
      <c r="J499" s="51">
        <f t="shared" si="161"/>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67"/>
        <v>0</v>
      </c>
      <c r="B500" s="118"/>
      <c r="C500" s="217">
        <v>0</v>
      </c>
      <c r="D500" s="671" t="s">
        <v>118</v>
      </c>
      <c r="E500" s="672"/>
      <c r="F500" s="23"/>
      <c r="G500" s="449">
        <f>Totals!G23</f>
        <v>58</v>
      </c>
      <c r="H500" s="51">
        <f t="shared" si="168"/>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69">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69"/>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69"/>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70">$H$517/(1-G523)</f>
        <v>0</v>
      </c>
      <c r="X523" s="18" t="s">
        <v>550</v>
      </c>
      <c r="Y523" s="52"/>
      <c r="Z523" s="52"/>
      <c r="AA523" s="53">
        <v>1</v>
      </c>
    </row>
    <row r="524" spans="2:33" ht="15.45">
      <c r="E524" s="413" t="s">
        <v>1211</v>
      </c>
      <c r="F524" s="414">
        <v>0.32</v>
      </c>
      <c r="G524" s="415">
        <v>0.2</v>
      </c>
      <c r="H524" s="412">
        <f t="shared" si="170"/>
        <v>0</v>
      </c>
      <c r="L524" s="20" t="b">
        <v>1</v>
      </c>
      <c r="M524" s="20" t="b">
        <v>0</v>
      </c>
      <c r="Q524" s="600" t="s">
        <v>633</v>
      </c>
      <c r="R524" s="601"/>
      <c r="S524" s="601"/>
      <c r="T524" s="601"/>
      <c r="U524" s="601"/>
      <c r="V524" s="602"/>
      <c r="X524" s="29"/>
      <c r="AA524" s="25"/>
    </row>
    <row r="525" spans="2:33" ht="12.9" thickBot="1">
      <c r="E525" s="416"/>
      <c r="F525" s="417"/>
      <c r="G525" s="415">
        <v>0.25</v>
      </c>
      <c r="H525" s="412">
        <f t="shared" si="170"/>
        <v>0</v>
      </c>
      <c r="Q525" s="122" t="s">
        <v>630</v>
      </c>
      <c r="R525" s="52"/>
      <c r="S525" s="52"/>
      <c r="T525" s="52"/>
      <c r="U525" s="52"/>
      <c r="V525" s="279" t="str">
        <f>IFERROR(ROUND(($V$482+$V$495+$V$499+$V$501+$V$503)/$N$495,2),"0")</f>
        <v>0</v>
      </c>
      <c r="X525" s="39"/>
      <c r="Y525" s="40"/>
      <c r="Z525" s="40"/>
      <c r="AA525" s="42"/>
    </row>
    <row r="526" spans="2:33">
      <c r="G526" s="418">
        <v>0.3</v>
      </c>
      <c r="H526" s="412">
        <f t="shared" si="170"/>
        <v>0</v>
      </c>
      <c r="Q526" s="122" t="s">
        <v>631</v>
      </c>
      <c r="R526" s="52"/>
      <c r="S526" s="52"/>
      <c r="T526" s="52"/>
      <c r="U526" s="52"/>
      <c r="V526" s="279" t="str">
        <f>IFERROR(ROUND($Z$482/$N$495,2),"0")</f>
        <v>0</v>
      </c>
      <c r="X526" s="18" t="s">
        <v>551</v>
      </c>
      <c r="Y526" s="52"/>
      <c r="Z526" s="52"/>
      <c r="AA526" s="121">
        <f>$AA$521*$AA$523</f>
        <v>0</v>
      </c>
    </row>
    <row r="527" spans="2:33">
      <c r="G527" s="418">
        <v>0.35</v>
      </c>
      <c r="H527" s="412">
        <f t="shared" si="170"/>
        <v>0</v>
      </c>
      <c r="Q527" s="122" t="s">
        <v>632</v>
      </c>
      <c r="R527" s="52"/>
      <c r="S527" s="52"/>
      <c r="T527" s="52"/>
      <c r="U527" s="52"/>
      <c r="V527" s="279" t="str">
        <f>IFERROR(ROUND($AD$482/$N$495,2),"0")</f>
        <v>0</v>
      </c>
      <c r="X527" s="28"/>
      <c r="Y527" s="54"/>
      <c r="Z527" s="54"/>
      <c r="AA527" s="55"/>
    </row>
    <row r="528" spans="2:33" ht="12.9" thickBot="1">
      <c r="G528" s="419">
        <v>0.4</v>
      </c>
      <c r="H528" s="412">
        <f t="shared" si="170"/>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C492+C493</f>
        <v>0</v>
      </c>
      <c r="S567" s="101">
        <f>C495</f>
        <v>0</v>
      </c>
      <c r="V567" s="101">
        <f>C494</f>
        <v>0</v>
      </c>
      <c r="X567" s="101">
        <f>C496</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M534:N534"/>
    <mergeCell ref="O534:S534"/>
    <mergeCell ref="R510:U510"/>
    <mergeCell ref="D517:E517"/>
    <mergeCell ref="D518:E518"/>
    <mergeCell ref="D514:E514"/>
    <mergeCell ref="R518:U518"/>
    <mergeCell ref="R517:U517"/>
    <mergeCell ref="M532:N532"/>
    <mergeCell ref="O531:S531"/>
    <mergeCell ref="M533:N533"/>
    <mergeCell ref="O532:S532"/>
    <mergeCell ref="O533:S533"/>
    <mergeCell ref="G541:H541"/>
    <mergeCell ref="G542:H542"/>
    <mergeCell ref="G543:H543"/>
    <mergeCell ref="G544:H544"/>
    <mergeCell ref="F539:I539"/>
    <mergeCell ref="G540:H540"/>
    <mergeCell ref="X519:AA519"/>
    <mergeCell ref="D522:E522"/>
    <mergeCell ref="M530:N530"/>
    <mergeCell ref="M531:N531"/>
    <mergeCell ref="O530:S530"/>
    <mergeCell ref="Q524:V524"/>
    <mergeCell ref="D519:E519"/>
    <mergeCell ref="D520:E520"/>
    <mergeCell ref="Q520:U520"/>
    <mergeCell ref="Q521:U521"/>
    <mergeCell ref="Q522:U522"/>
    <mergeCell ref="D491:E491"/>
    <mergeCell ref="AD513:AE513"/>
    <mergeCell ref="AD514:AE514"/>
    <mergeCell ref="D516:E516"/>
    <mergeCell ref="AD515:AE515"/>
    <mergeCell ref="D510:E510"/>
    <mergeCell ref="D512:E512"/>
    <mergeCell ref="AD511:AE511"/>
    <mergeCell ref="AD506:AG506"/>
    <mergeCell ref="D507:E507"/>
    <mergeCell ref="D508:E508"/>
    <mergeCell ref="D492:E492"/>
    <mergeCell ref="Q493:V493"/>
    <mergeCell ref="X493:AA493"/>
    <mergeCell ref="D496:E496"/>
    <mergeCell ref="R509:U509"/>
    <mergeCell ref="S484:V484"/>
    <mergeCell ref="S485:V485"/>
    <mergeCell ref="S486:V486"/>
    <mergeCell ref="S487:V487"/>
    <mergeCell ref="D490:E490"/>
    <mergeCell ref="AD3:AE3"/>
    <mergeCell ref="B1:F1"/>
    <mergeCell ref="H1:I1"/>
    <mergeCell ref="L1:M1"/>
    <mergeCell ref="L2:M2"/>
    <mergeCell ref="H2:I2"/>
    <mergeCell ref="C2:F2"/>
    <mergeCell ref="A666:XFD666"/>
    <mergeCell ref="AD493:AG493"/>
    <mergeCell ref="D493:E493"/>
    <mergeCell ref="X529:AA529"/>
    <mergeCell ref="D494:E494"/>
    <mergeCell ref="D495:E495"/>
    <mergeCell ref="D497:E497"/>
    <mergeCell ref="D499:E499"/>
    <mergeCell ref="D500:E500"/>
    <mergeCell ref="D501:E501"/>
    <mergeCell ref="D503:E503"/>
    <mergeCell ref="D504:E504"/>
    <mergeCell ref="D505:E505"/>
    <mergeCell ref="D509:E509"/>
    <mergeCell ref="AD512:AE512"/>
    <mergeCell ref="D498:E498"/>
  </mergeCells>
  <conditionalFormatting sqref="C492:C498">
    <cfRule type="cellIs" dxfId="185" priority="2" operator="notEqual">
      <formula>B492</formula>
    </cfRule>
  </conditionalFormatting>
  <conditionalFormatting sqref="G492">
    <cfRule type="cellIs" dxfId="184" priority="13" operator="notEqual">
      <formula>74</formula>
    </cfRule>
  </conditionalFormatting>
  <conditionalFormatting sqref="G493">
    <cfRule type="cellIs" dxfId="183" priority="3" operator="notEqual">
      <formula>98</formula>
    </cfRule>
  </conditionalFormatting>
  <conditionalFormatting sqref="G494">
    <cfRule type="cellIs" dxfId="182" priority="7" operator="notEqual">
      <formula>74</formula>
    </cfRule>
  </conditionalFormatting>
  <conditionalFormatting sqref="G495">
    <cfRule type="cellIs" dxfId="181" priority="1" operator="notEqual">
      <formula>99</formula>
    </cfRule>
  </conditionalFormatting>
  <conditionalFormatting sqref="G496">
    <cfRule type="cellIs" dxfId="180" priority="5" operator="notEqual">
      <formula>74</formula>
    </cfRule>
  </conditionalFormatting>
  <conditionalFormatting sqref="G497">
    <cfRule type="cellIs" dxfId="179" priority="10" operator="notEqual">
      <formula>131</formula>
    </cfRule>
  </conditionalFormatting>
  <conditionalFormatting sqref="G498">
    <cfRule type="cellIs" dxfId="178" priority="8" operator="notEqual">
      <formula>75</formula>
    </cfRule>
  </conditionalFormatting>
  <conditionalFormatting sqref="G499:G500">
    <cfRule type="cellIs" dxfId="177" priority="9" operator="notEqual">
      <formula>58</formula>
    </cfRule>
  </conditionalFormatting>
  <conditionalFormatting sqref="G509">
    <cfRule type="cellIs" dxfId="176" priority="15" operator="notEqual">
      <formula>0.02</formula>
    </cfRule>
  </conditionalFormatting>
  <conditionalFormatting sqref="G514">
    <cfRule type="cellIs" dxfId="175" priority="14" operator="notEqual">
      <formula>0.02</formula>
    </cfRule>
  </conditionalFormatting>
  <conditionalFormatting sqref="G541:H541">
    <cfRule type="cellIs" dxfId="174" priority="28" operator="greaterThan">
      <formula>10000</formula>
    </cfRule>
    <cfRule type="cellIs" dxfId="173" priority="29" operator="greaterThan">
      <formula>10000</formula>
    </cfRule>
  </conditionalFormatting>
  <conditionalFormatting sqref="G541:H544">
    <cfRule type="cellIs" dxfId="172" priority="24" operator="greaterThan">
      <formula>10000</formula>
    </cfRule>
  </conditionalFormatting>
  <conditionalFormatting sqref="I452">
    <cfRule type="cellIs" dxfId="171" priority="50" operator="greaterThan">
      <formula>0</formula>
    </cfRule>
  </conditionalFormatting>
  <conditionalFormatting sqref="I455">
    <cfRule type="cellIs" dxfId="170" priority="49" operator="greaterThan">
      <formula>0</formula>
    </cfRule>
  </conditionalFormatting>
  <conditionalFormatting sqref="I460:I461">
    <cfRule type="cellIs" dxfId="169" priority="47" operator="greaterThan">
      <formula>0</formula>
    </cfRule>
  </conditionalFormatting>
  <conditionalFormatting sqref="I464">
    <cfRule type="cellIs" dxfId="168" priority="46" operator="greaterThan">
      <formula>0</formula>
    </cfRule>
  </conditionalFormatting>
  <dataValidations count="1">
    <dataValidation allowBlank="1" showInputMessage="1" sqref="F516 H506" xr:uid="{ED41D01F-AB79-4B0F-918A-B2B5AA31DAF6}"/>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298" r:id="rId4" name="Check Box 154">
              <controlPr defaultSize="0" autoFill="0" autoLine="0" autoPict="0" altText="Check for materials only to be taxed. _x000a_Uncheck for whole job to be taxed._x000a_">
                <anchor moveWithCells="1">
                  <from>
                    <xdr:col>11</xdr:col>
                    <xdr:colOff>27214</xdr:colOff>
                    <xdr:row>521</xdr:row>
                    <xdr:rowOff>65314</xdr:rowOff>
                  </from>
                  <to>
                    <xdr:col>14</xdr:col>
                    <xdr:colOff>277586</xdr:colOff>
                    <xdr:row>525</xdr:row>
                    <xdr:rowOff>48986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showErrorMessage="1" xr:uid="{1F2CC033-99DC-4015-9C88-304A43B98A56}">
          <x14:formula1>
            <xm:f>options!$AC$2:$AC$6</xm:f>
          </x14:formula1>
          <xm:sqref>F194 F288 F326 F166 F57 F88</xm:sqref>
        </x14:dataValidation>
        <x14:dataValidation type="list" allowBlank="1" showInputMessage="1" showErrorMessage="1" xr:uid="{21E8B233-B066-4118-99C9-2EEA40FF71F6}">
          <x14:formula1>
            <xm:f>options!$AB$2:$AB$72</xm:f>
          </x14:formula1>
          <xm:sqref>F366 F7:F8 F290 F64:F65 F93:F94 F115:F116 F131:F132 F147:F148 F172:F173 F200:F201 F221:F222 F264:F265 F17</xm:sqref>
        </x14:dataValidation>
        <x14:dataValidation type="list" allowBlank="1" showInputMessage="1" showErrorMessage="1" xr:uid="{DA2654CF-A646-4F41-8E50-A834B31DBCEB}">
          <x14:formula1>
            <xm:f>options!$AI$2:$AI$7</xm:f>
          </x14:formula1>
          <xm:sqref>F142 F302 F110 F317 F126 F287 F163 F241 F191 F85 F219 F329 F41:F42 F18 F54 F262</xm:sqref>
        </x14:dataValidation>
        <x14:dataValidation type="list" allowBlank="1" showInputMessage="1" showErrorMessage="1" xr:uid="{F752574B-41DD-4EFE-BDD1-23272FE93B19}">
          <x14:formula1>
            <xm:f>options!$P$2:$P$9</xm:f>
          </x14:formula1>
          <xm:sqref>F10 F53 F109 F141 F286 F327 F125 F218 F240 F190 F162 F84 F261</xm:sqref>
        </x14:dataValidation>
        <x14:dataValidation type="list" allowBlank="1" showInputMessage="1" showErrorMessage="1" xr:uid="{05AAC817-E149-47EC-9DDE-C4FD4A22FF91}">
          <x14:formula1>
            <xm:f>options!$L$2:$L$17</xm:f>
          </x14:formula1>
          <xm:sqref>F473</xm:sqref>
        </x14:dataValidation>
        <x14:dataValidation type="list" allowBlank="1" showInputMessage="1" showErrorMessage="1" xr:uid="{807CB283-65A6-4E1A-A01A-5B2BE7CF6709}">
          <x14:formula1>
            <xm:f>options!$B$2:$B$5</xm:f>
          </x14:formula1>
          <xm:sqref>F468</xm:sqref>
        </x14:dataValidation>
        <x14:dataValidation type="list" allowBlank="1" showInputMessage="1" showErrorMessage="1" xr:uid="{C504E617-0320-42D0-8AE5-B427D44C41D3}">
          <x14:formula1>
            <xm:f>options!$C$2:$C$4</xm:f>
          </x14:formula1>
          <xm:sqref>F328 F289 F198 F170 F62 F247 F128 F144 F303 F91 F112 F226:F227 F269:F270 F9</xm:sqref>
        </x14:dataValidation>
        <x14:dataValidation type="list" allowBlank="1" showInputMessage="1" showErrorMessage="1" xr:uid="{8BC29C44-B1D9-45AB-86CA-E9F50EEEE1C3}">
          <x14:formula1>
            <xm:f>options!$F$2:$F$3</xm:f>
          </x14:formula1>
          <xm:sqref>F176 F203 F70 F344 F225 F99 F268</xm:sqref>
        </x14:dataValidation>
        <x14:dataValidation type="list" allowBlank="1" showInputMessage="1" showErrorMessage="1" xr:uid="{0D50DF32-2215-4107-9312-F01F6975FEA5}">
          <x14:formula1>
            <xm:f>options!$H$2:$H$46</xm:f>
          </x14:formula1>
          <xm:sqref>F472</xm:sqref>
        </x14:dataValidation>
        <x14:dataValidation type="list" allowBlank="1" showInputMessage="1" showErrorMessage="1" xr:uid="{48CDB79A-694C-4E06-A596-11403DD72B8A}">
          <x14:formula1>
            <xm:f>options!$AM$2:$AM$5</xm:f>
          </x14:formula1>
          <xm:sqref>F293</xm:sqref>
        </x14:dataValidation>
        <x14:dataValidation type="list" allowBlank="1" showInputMessage="1" showErrorMessage="1" xr:uid="{B2083316-F7E6-4508-8B5B-491BE929773E}">
          <x14:formula1>
            <xm:f>options!$I$2:$I$31</xm:f>
          </x14:formula1>
          <xm:sqref>F459:F462 F465 F456 F452:F453</xm:sqref>
        </x14:dataValidation>
        <x14:dataValidation type="list" allowBlank="1" showInputMessage="1" showErrorMessage="1" xr:uid="{B4FAFB8C-9789-4E38-B3BD-1D3883A61967}">
          <x14:formula1>
            <xm:f>options!$AJ$2:$AJ$4</xm:f>
          </x14:formula1>
          <xm:sqref>F242</xm:sqref>
        </x14:dataValidation>
        <x14:dataValidation type="list" allowBlank="1" showInputMessage="1" showErrorMessage="1" xr:uid="{B6D02C56-57C2-450A-B19C-6A3BC8E545D3}">
          <x14:formula1>
            <xm:f>options!$A$2:$A$3</xm:f>
          </x14:formula1>
          <xm:sqref>F274 F308 F231</xm:sqref>
        </x14:dataValidation>
        <x14:dataValidation type="list" allowBlank="1" showInputMessage="1" showErrorMessage="1" xr:uid="{9505FD37-0E99-4EC1-BE62-67DA77DC3292}">
          <x14:formula1>
            <xm:f>options!$AR$2:$AR$17</xm:f>
          </x14:formula1>
          <xm:sqref>F477</xm:sqref>
        </x14:dataValidation>
        <x14:dataValidation type="list" allowBlank="1" showInputMessage="1" showErrorMessage="1" xr:uid="{9EF58B98-AEB5-4B10-966B-0D54BBEF067F}">
          <x14:formula1>
            <xm:f>options!$AS$2:$AS$3</xm:f>
          </x14:formula1>
          <xm:sqref>F294</xm:sqref>
        </x14:dataValidation>
        <x14:dataValidation type="list" allowBlank="1" showInputMessage="1" showErrorMessage="1" xr:uid="{99B78DC4-37D0-4395-9992-2C9915FB442E}">
          <x14:formula1>
            <xm:f>options!$AT$2:$AT$10</xm:f>
          </x14:formula1>
          <xm:sqref>F71 F100 F12 F177 F204 F19</xm:sqref>
        </x14:dataValidation>
        <x14:dataValidation type="list" allowBlank="1" showInputMessage="1" showErrorMessage="1" xr:uid="{D870572E-2E73-4E88-8AAE-443F0AFF0D81}">
          <x14:formula1>
            <xm:f>options!$K$2:$K$10</xm:f>
          </x14:formula1>
          <xm:sqref>F463 F454</xm:sqref>
        </x14:dataValidation>
        <x14:dataValidation type="list" allowBlank="1" showInputMessage="1" showErrorMessage="1" xr:uid="{F70BA381-6CEE-4321-879F-CF8C28D19582}">
          <x14:formula1>
            <xm:f>options!$J$2:$J$45</xm:f>
          </x14:formula1>
          <xm:sqref>F464</xm:sqref>
        </x14:dataValidation>
        <x14:dataValidation type="list" allowBlank="1" showInputMessage="1" showErrorMessage="1" xr:uid="{9AFEFAB9-D1E3-4FB3-B55F-3DCAE1E84097}">
          <x14:formula1>
            <xm:f>options!$AW$2:$AW$18</xm:f>
          </x14:formula1>
          <xm:sqref>F291</xm:sqref>
        </x14:dataValidation>
        <x14:dataValidation type="list" allowBlank="1" showInputMessage="1" showErrorMessage="1" xr:uid="{25F2725C-1EE9-4DAB-AE75-CF96FF643298}">
          <x14:formula1>
            <xm:f>options!$N$2:$N$27</xm:f>
          </x14:formula1>
          <xm:sqref>F320 F59:F61 F90 F168:F169 F196:F197 F304:F305</xm:sqref>
        </x14:dataValidation>
        <x14:dataValidation type="list" allowBlank="1" showInputMessage="1" showErrorMessage="1" xr:uid="{99758BF9-3E48-4077-A3AB-8CD845EE908B}">
          <x14:formula1>
            <xm:f>options!$AP$2:$AP$9</xm:f>
          </x14:formula1>
          <xm:sqref>F146 F114 F130</xm:sqref>
        </x14:dataValidation>
        <x14:dataValidation type="list" allowBlank="1" showInputMessage="1" showErrorMessage="1" xr:uid="{1A4819B3-DA31-4BA6-B97D-5431D76A5695}">
          <x14:formula1>
            <xm:f>options!$AU$2:$AU$7</xm:f>
          </x14:formula1>
          <xm:sqref>F306</xm:sqref>
        </x14:dataValidation>
        <x14:dataValidation type="list" allowBlank="1" showInputMessage="1" showErrorMessage="1" xr:uid="{5BEBE74D-D43F-4E18-809D-4A6EBD0CDE56}">
          <x14:formula1>
            <xm:f>options!$AQ$2:$AQ$27</xm:f>
          </x14:formula1>
          <xm:sqref>F409:F410</xm:sqref>
        </x14:dataValidation>
        <x14:dataValidation type="list" allowBlank="1" showInputMessage="1" showErrorMessage="1" xr:uid="{2F91FAA4-2C71-4A7D-A39A-2CD8BB6D64DA}">
          <x14:formula1>
            <xm:f>options!$Q$2:$Q$7</xm:f>
          </x14:formula1>
          <xm:sqref>F248 F246 F307</xm:sqref>
        </x14:dataValidation>
        <x14:dataValidation type="list" allowBlank="1" showInputMessage="1" showErrorMessage="1" xr:uid="{4B874334-1883-4359-BE83-40A1E4A52BD3}">
          <x14:formula1>
            <xm:f>options!$AD$2:$AD$3</xm:f>
          </x14:formula1>
          <xm:sqref>F244:F245</xm:sqref>
        </x14:dataValidation>
        <x14:dataValidation type="list" allowBlank="1" showInputMessage="1" showErrorMessage="1" xr:uid="{DA6BE311-19F8-46E5-ADD8-BF26021FF140}">
          <x14:formula1>
            <xm:f>options!$AG$2:$AG$5</xm:f>
          </x14:formula1>
          <xm:sqref>F167 F145 F195 F129 F113 F89 F58</xm:sqref>
        </x14:dataValidation>
        <x14:dataValidation type="list" allowBlank="1" showInputMessage="1" showErrorMessage="1" xr:uid="{BAE3FCCE-EB78-4856-AB24-223E00933E34}">
          <x14:formula1>
            <xm:f>options!$E$2:$E$5</xm:f>
          </x14:formula1>
          <xm:sqref>F202 F95:F96 F174:F175 F66:F67</xm:sqref>
        </x14:dataValidation>
        <x14:dataValidation type="list" allowBlank="1" showInputMessage="1" showErrorMessage="1" xr:uid="{2150F449-6058-4324-B866-2E89DD7F7210}">
          <x14:formula1>
            <xm:f>options!$AE$2:$AE$7</xm:f>
          </x14:formula1>
          <xm:sqref>F68:F69 F97:F98</xm:sqref>
        </x14:dataValidation>
        <x14:dataValidation type="list" allowBlank="1" showInputMessage="1" showErrorMessage="1" xr:uid="{5DCC7FFB-03EC-47BB-8E6B-ED38E9D70049}">
          <x14:formula1>
            <xm:f>options!$AL$2:$AL$6</xm:f>
          </x14:formula1>
          <xm:sqref>F243</xm:sqref>
        </x14:dataValidation>
        <x14:dataValidation type="list" allowBlank="1" showInputMessage="1" showErrorMessage="1" xr:uid="{899235E5-03C7-4C8C-BFF9-A40E7E187CEC}">
          <x14:formula1>
            <xm:f>options!$AO$2:$AO$8</xm:f>
          </x14:formula1>
          <xm:sqref>F367 F133 F117 F149 F355</xm:sqref>
        </x14:dataValidation>
        <x14:dataValidation type="list" allowBlank="1" showInputMessage="1" showErrorMessage="1" xr:uid="{B0A717B6-CA27-4D8B-A74A-5C7F1C665246}">
          <x14:formula1>
            <xm:f>options!$AH$2:$AH$4</xm:f>
          </x14:formula1>
          <xm:sqref>F143 F193 F127 F111 F87 F56 F165 F318:F319 F343</xm:sqref>
        </x14:dataValidation>
        <x14:dataValidation type="list" allowBlank="1" showInputMessage="1" xr:uid="{F1815A10-1639-44AA-8FD0-A0BF834D5CA3}">
          <x14:formula1>
            <xm:f>options!$J$2:$J$45</xm:f>
          </x14:formula1>
          <xm:sqref>F455</xm:sqref>
        </x14:dataValidation>
        <x14:dataValidation type="list" allowBlank="1" showInputMessage="1" showErrorMessage="1" xr:uid="{030DAB60-59CB-4263-8DD9-BF8695F7D901}">
          <x14:formula1>
            <xm:f>options!$BB$2:$BB$12</xm:f>
          </x14:formula1>
          <xm:sqref>S484:V486</xm:sqref>
        </x14:dataValidation>
        <x14:dataValidation type="list" allowBlank="1" showInputMessage="1" showErrorMessage="1" xr:uid="{A22B9755-6DC3-43F2-842C-99EAD87B2061}">
          <x14:formula1>
            <xm:f>options!$N$2:$N$26</xm:f>
          </x14:formula1>
          <xm:sqref>F304:F305</xm:sqref>
        </x14:dataValidation>
        <x14:dataValidation type="list" allowBlank="1" showInputMessage="1" showErrorMessage="1" xr:uid="{2418B62D-43AD-4B28-96DB-0D7F98337549}">
          <x14:formula1>
            <xm:f>options!$M$2:$M$4</xm:f>
          </x14:formula1>
          <xm:sqref>F249</xm:sqref>
        </x14:dataValidation>
        <x14:dataValidation type="list" allowBlank="1" showInputMessage="1" showErrorMessage="1" xr:uid="{9FE476F6-B9FC-4780-9289-DBF3ECCBE292}">
          <x14:formula1>
            <xm:f>options!$BC$2:$BC$4</xm:f>
          </x14:formula1>
          <xm:sqref>F474</xm:sqref>
        </x14:dataValidation>
        <x14:dataValidation type="list" allowBlank="1" showInputMessage="1" showErrorMessage="1" xr:uid="{6E78579B-06EE-4E5B-9E82-3B7C132A5799}">
          <x14:formula1>
            <xm:f>options!$L$2:$L$18</xm:f>
          </x14:formula1>
          <xm:sqref>F52 F316 F108 F124 F140 F83 F161 F189 F239 F217 F285 F301 F260</xm:sqref>
        </x14:dataValidation>
        <x14:dataValidation type="list" allowBlank="1" showInputMessage="1" showErrorMessage="1" xr:uid="{45AD145E-4838-495C-B8F4-6E9D81FEF446}">
          <x14:formula1>
            <xm:f>options!$I$2:$I$36</xm:f>
          </x14:formula1>
          <xm:sqref>F451</xm:sqref>
        </x14:dataValidation>
        <x14:dataValidation type="list" allowBlank="1" showInputMessage="1" showErrorMessage="1" xr:uid="{62A562A5-2F2A-49D1-A7CE-A51555A79CC9}">
          <x14:formula1>
            <xm:f>options!$U$2:$U$87</xm:f>
          </x14:formula1>
          <xm:sqref>F313 F47 F6 F16 F78 F107 F123 F139 F156 F184 F212 F255 F282 F298</xm:sqref>
        </x14:dataValidation>
        <x14:dataValidation type="list" allowBlank="1" showInputMessage="1" showErrorMessage="1" xr:uid="{093C3B5C-C3E5-430D-A02F-4D6B2C467D5F}">
          <x14:formula1>
            <xm:f>options!$V$2:$V$6</xm:f>
          </x14:formula1>
          <xm:sqref>F48 F299 F79 F314 F185 F213 F157 F283 F256</xm:sqref>
        </x14:dataValidation>
        <x14:dataValidation type="list" allowBlank="1" showInputMessage="1" showErrorMessage="1" xr:uid="{86D71F69-FE63-415A-9DAA-F12D78290AEA}">
          <x14:formula1>
            <xm:f>options!$W$2:$W$10</xm:f>
          </x14:formula1>
          <xm:sqref>F426:F428</xm:sqref>
        </x14:dataValidation>
        <x14:dataValidation type="list" allowBlank="1" showInputMessage="1" showErrorMessage="1" xr:uid="{1AB54561-8281-4350-93A6-95794602DF36}">
          <x14:formula1>
            <xm:f>options!$AB$2:$AB$67</xm:f>
          </x14:formula1>
          <xm:sqref>F476 F330</xm:sqref>
        </x14:dataValidation>
        <x14:dataValidation type="list" allowBlank="1" showInputMessage="1" showErrorMessage="1" xr:uid="{5526EF7B-CF81-482F-BB33-978F9BC8257B}">
          <x14:formula1>
            <xm:f>options!$G$2:$G$17</xm:f>
          </x14:formula1>
          <xm:sqref>F271:F272 F228:F229</xm:sqref>
        </x14:dataValidation>
        <x14:dataValidation type="list" allowBlank="1" showInputMessage="1" showErrorMessage="1" xr:uid="{57CB53CD-13E0-43F1-9934-68984809B9B4}">
          <x14:formula1>
            <xm:f>options!$H$2:$H$64</xm:f>
          </x14:formula1>
          <xm:sqref>F315 F300 F80 F158 F186 F214 F257 F284 F49</xm:sqref>
        </x14:dataValidation>
        <x14:dataValidation type="list" allowBlank="1" showInputMessage="1" showErrorMessage="1" xr:uid="{C56A789A-8B73-490E-AF57-3D7B3EB93549}">
          <x14:formula1>
            <xm:f>options!$X$2:$X$7</xm:f>
          </x14:formula1>
          <xm:sqref>F258 F50 F81 F159 F215 F187</xm:sqref>
        </x14:dataValidation>
        <x14:dataValidation type="list" allowBlank="1" showInputMessage="1" showErrorMessage="1" xr:uid="{E5519103-8258-452E-B3BE-2270ECD35EEE}">
          <x14:formula1>
            <xm:f>options!$Y$2:$Y$19</xm:f>
          </x14:formula1>
          <xm:sqref>F51 F82 F160 F188 F216 F259</xm:sqref>
        </x14:dataValidation>
        <x14:dataValidation type="list" allowBlank="1" showInputMessage="1" showErrorMessage="1" xr:uid="{EC986B91-650F-41E8-926E-7DF1B3A65867}">
          <x14:formula1>
            <xm:f>options!$AJ$2:$AJ$12</xm:f>
          </x14:formula1>
          <xm:sqref>F55 F86 F164 F192 F220 F263</xm:sqref>
        </x14:dataValidation>
        <x14:dataValidation type="list" allowBlank="1" showInputMessage="1" showErrorMessage="1" xr:uid="{F2A0D1C4-9B6C-463B-94EB-0EFEE4B429FF}">
          <x14:formula1>
            <xm:f>options!$D$2:$D$19</xm:f>
          </x14:formula1>
          <xm:sqref>F63 F92 F150 F171 F199 F292</xm:sqref>
        </x14:dataValidation>
        <x14:dataValidation type="list" allowBlank="1" showInputMessage="1" showErrorMessage="1" xr:uid="{9A0CC6F1-CF87-45EB-BDB4-917FA686E700}">
          <x14:formula1>
            <xm:f>options!$BD$2:$BD$14</xm:f>
          </x14:formula1>
          <xm:sqref>F232</xm:sqref>
        </x14:dataValidation>
        <x14:dataValidation type="list" allowBlank="1" showInputMessage="1" showErrorMessage="1" xr:uid="{75EBAE23-E841-46A3-A1D4-9A9D208DB45C}">
          <x14:formula1>
            <xm:f>options!$AK$2:$AK$694</xm:f>
          </x14:formula1>
          <xm:sqref>F433:F436</xm:sqref>
        </x14:dataValidation>
        <x14:dataValidation type="list" allowBlank="1" showInputMessage="1" showErrorMessage="1" xr:uid="{30B16E00-37CB-4CF9-8A63-B97F32767939}">
          <x14:formula1>
            <xm:f>options!T$2:T$34</xm:f>
          </x14:formula1>
          <xm:sqref>F470</xm:sqref>
        </x14:dataValidation>
        <x14:dataValidation type="list" allowBlank="1" showInputMessage="1" showErrorMessage="1" xr:uid="{C5E4DB28-07D8-405D-8AEE-32ED0A16FAEC}">
          <x14:formula1>
            <xm:f>options!R$2:R$27</xm:f>
          </x14:formula1>
          <xm:sqref>F469</xm:sqref>
        </x14:dataValidation>
        <x14:dataValidation type="list" allowBlank="1" showInputMessage="1" showErrorMessage="1" xr:uid="{5479650E-4B6B-4E4F-BFCF-A490BC1DE2F5}">
          <x14:formula1>
            <xm:f>options!S$2:S$6</xm:f>
          </x14:formula1>
          <xm:sqref>F471</xm:sqref>
        </x14:dataValidation>
        <x14:dataValidation type="list" allowBlank="1" showInputMessage="1" showErrorMessage="1" xr:uid="{1B00FA06-5FB2-4AA8-B090-365311CB2E1C}">
          <x14:formula1>
            <xm:f>options!N$2:N$27</xm:f>
          </x14:formula1>
          <xm:sqref>F266:F267 F223:F224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72CF-85A8-4822-AB0D-A98D7D257520}">
  <sheetPr>
    <pageSetUpPr fitToPage="1"/>
  </sheetPr>
  <dimension ref="A1:AI666"/>
  <sheetViews>
    <sheetView topLeftCell="B1" zoomScaleNormal="100" workbookViewId="0">
      <selection activeCell="M550" sqref="M550"/>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hidden="1"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hidden="1"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hidden="1"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hidden="1"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hidden="1"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hidden="1"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hidden="1"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ollapsed="1">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hidden="1"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hidden="1"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hidden="1"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hidden="1"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ollapsed="1">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hidden="1"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ollapsed="1">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hidden="1"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ollapsed="1">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hidden="1"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ollapsed="1">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hidden="1"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ollapsed="1">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hidden="1"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hidden="1"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hidden="1"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ollapsed="1">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hidden="1"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hidden="1"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hidden="1"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hidden="1"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hidden="1"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hidden="1"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hidden="1"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hidden="1"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hidden="1"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hidden="1"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hidden="1"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hidden="1"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hidden="1"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hidden="1"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hidden="1"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hidden="1"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hidden="1"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hidden="1"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hidden="1"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hidden="1"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hidden="1"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hidden="1"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hidden="1"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hidden="1"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hidden="1"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hidden="1"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hidden="1"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hidden="1"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hidden="1"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ollapsed="1">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hidden="1"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hidden="1"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hidden="1"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hidden="1"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hidden="1"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hidden="1"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hidden="1"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hidden="1"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hidden="1"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hidden="1"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hidden="1"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hidden="1"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hidden="1"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hidden="1"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hidden="1"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hidden="1"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hidden="1"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hidden="1"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hidden="1"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hidden="1"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hidden="1"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hidden="1"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hidden="1"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hidden="1"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hidden="1"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hidden="1"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hidden="1"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ollapsed="1">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hidden="1"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hidden="1"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hidden="1"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hidden="1"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hidden="1"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hidden="1"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hidden="1"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hidden="1"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hidden="1"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hidden="1"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hidden="1"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hidden="1"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hidden="1"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hidden="1"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ollapsed="1">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hidden="1"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hidden="1"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hidden="1"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hidden="1"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hidden="1"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hidden="1"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hidden="1"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hidden="1"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hidden="1"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hidden="1"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hidden="1"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hidden="1"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hidden="1"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hidden="1"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ollapsed="1">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hidden="1"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hidden="1"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hidden="1"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hidden="1"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hidden="1"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hidden="1"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hidden="1"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hidden="1"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hidden="1"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hidden="1"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hidden="1"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hidden="1"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hidden="1"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hidden="1"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hidden="1"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ollapsed="1">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hidden="1"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hidden="1"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hidden="1"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hidden="1"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hidden="1"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hidden="1"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hidden="1"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hidden="1"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hidden="1"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hidden="1"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hidden="1"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hidden="1"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hidden="1"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hidden="1"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hidden="1"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hidden="1"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hidden="1"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hidden="1"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hidden="1"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hidden="1"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hidden="1"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hidden="1"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hidden="1"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hidden="1"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hidden="1"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ollapsed="1">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hidden="1"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hidden="1"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hidden="1"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hidden="1"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hidden="1"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hidden="1"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hidden="1"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hidden="1"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hidden="1"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hidden="1"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hidden="1"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hidden="1"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hidden="1"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hidden="1"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hidden="1"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hidden="1"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hidden="1"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hidden="1"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hidden="1"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hidden="1"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hidden="1"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hidden="1"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hidden="1"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hidden="1"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hidden="1"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ollapsed="1">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hidden="1"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hidden="1"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hidden="1"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hidden="1"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hidden="1"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hidden="1"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hidden="1"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hidden="1"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hidden="1"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hidden="1"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hidden="1"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hidden="1"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hidden="1"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hidden="1"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hidden="1"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hidden="1"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hidden="1"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hidden="1"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hidden="1"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hidden="1"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hidden="1"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hidden="1"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hidden="1"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hidden="1"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hidden="1"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ollapsed="1">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hidden="1"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hidden="1"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hidden="1"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hidden="1"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hidden="1"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hidden="1"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hidden="1"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hidden="1"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hidden="1"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hidden="1"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hidden="1"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hidden="1"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hidden="1"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hidden="1"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ollapsed="1">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hidden="1"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hidden="1"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hidden="1"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hidden="1"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hidden="1"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hidden="1"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hidden="1"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hidden="1"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hidden="1"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hidden="1"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hidden="1"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hidden="1"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hidden="1"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hidden="1"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hidden="1"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hidden="1"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hidden="1"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hidden="1"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hidden="1"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hidden="1"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hidden="1"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hidden="1"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hidden="1"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hidden="1"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ollapsed="1">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hidden="1"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hidden="1"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hidden="1"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hidden="1"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hidden="1"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hidden="1"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hidden="1"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hidden="1"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hidden="1"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hidden="1"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hidden="1"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hidden="1"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hidden="1"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ollapsed="1">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hidden="1"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hidden="1"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hidden="1"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hidden="1"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hidden="1"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hidden="1"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hidden="1"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hidden="1"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hidden="1"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hidden="1"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hidden="1"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hidden="1"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ollapsed="1">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hidden="1"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hidden="1"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hidden="1"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hidden="1"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hidden="1"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hidden="1"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hidden="1"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hidden="1"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hidden="1"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hidden="1"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ollapsed="1">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hidden="1"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hidden="1"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hidden="1"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hidden="1"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hidden="1"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hidden="1"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ollapsed="1">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hidden="1"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hidden="1"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ollapsed="1">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hidden="1"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hidden="1"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hidden="1"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hidden="1"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ollapsed="1">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hidden="1"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hidden="1"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ollapsed="1">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hidden="1"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hidden="1"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hidden="1"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ollapsed="1">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hidden="1"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hidden="1"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ollapsed="1">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hidden="1"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hidden="1"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hidden="1"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hidden="1"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ollapsed="1">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hidden="1"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ollapsed="1">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hidden="1"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hidden="1"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ollapsed="1">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hidden="1"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hidden="1"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ollapsed="1">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hidden="1"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hidden="1"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ollapsed="1">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hidden="1"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hidden="1"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ollapsed="1">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hidden="1"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hidden="1"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ollapsed="1">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hidden="1"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hidden="1"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ollapsed="1">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hidden="1"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hidden="1"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ollapsed="1">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hidden="1"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hidden="1"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ollapsed="1">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hidden="1"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hidden="1"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ollapsed="1">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hidden="1"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hidden="1"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hidden="1"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ollapsed="1">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hidden="1"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hidden="1"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ollapsed="1">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hidden="1"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hidden="1"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hidden="1"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ollapsed="1">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hidden="1"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hidden="1"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hidden="1"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hidden="1"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hidden="1"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ollapsed="1">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hidden="1"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hidden="1"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ollapsed="1">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hidden="1"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ollapsed="1">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hidden="1"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hidden="1"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hidden="1"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hidden="1"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hidden="1"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hidden="1"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ollapsed="1">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hidden="1"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hidden="1"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hidden="1"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hidden="1"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hidden="1"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hidden="1"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hidden="1"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ollapsed="1">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L523" s="20" t="b">
        <v>1</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C492+C493</f>
        <v>0</v>
      </c>
      <c r="S567" s="101">
        <f>C495</f>
        <v>0</v>
      </c>
      <c r="V567" s="101">
        <f>C494</f>
        <v>0</v>
      </c>
      <c r="X567" s="101">
        <f>C496</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F539:I539"/>
    <mergeCell ref="G544:H544"/>
    <mergeCell ref="A666:XFD666"/>
    <mergeCell ref="G540:H540"/>
    <mergeCell ref="G541:H541"/>
    <mergeCell ref="G542:H542"/>
    <mergeCell ref="G543:H543"/>
    <mergeCell ref="M532:N532"/>
    <mergeCell ref="O532:S532"/>
    <mergeCell ref="M533:N533"/>
    <mergeCell ref="O533:S533"/>
    <mergeCell ref="M534:N534"/>
    <mergeCell ref="O534:S534"/>
    <mergeCell ref="D520:E520"/>
    <mergeCell ref="Q520:U520"/>
    <mergeCell ref="Q521:U521"/>
    <mergeCell ref="D522:E522"/>
    <mergeCell ref="Q522:U522"/>
    <mergeCell ref="R517:U517"/>
    <mergeCell ref="R518:U518"/>
    <mergeCell ref="X519:AA519"/>
    <mergeCell ref="D519:E519"/>
    <mergeCell ref="D518:E518"/>
    <mergeCell ref="D517:E517"/>
    <mergeCell ref="Q524:V524"/>
    <mergeCell ref="X529:AA529"/>
    <mergeCell ref="M530:N530"/>
    <mergeCell ref="O530:S530"/>
    <mergeCell ref="M531:N531"/>
    <mergeCell ref="O531:S531"/>
    <mergeCell ref="AD511:AE511"/>
    <mergeCell ref="AD512:AE512"/>
    <mergeCell ref="AD513:AE513"/>
    <mergeCell ref="AD514:AE514"/>
    <mergeCell ref="D516:E516"/>
    <mergeCell ref="D514:E514"/>
    <mergeCell ref="AD515:AE515"/>
    <mergeCell ref="D510:E510"/>
    <mergeCell ref="R510:U510"/>
    <mergeCell ref="D512:E512"/>
    <mergeCell ref="D499:E499"/>
    <mergeCell ref="D503:E503"/>
    <mergeCell ref="D507:E507"/>
    <mergeCell ref="D501:E501"/>
    <mergeCell ref="D505:E505"/>
    <mergeCell ref="D508:E508"/>
    <mergeCell ref="D500:E500"/>
    <mergeCell ref="D504:E504"/>
    <mergeCell ref="D509:E509"/>
    <mergeCell ref="AD506:AG506"/>
    <mergeCell ref="R509:U509"/>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4:V484"/>
    <mergeCell ref="S487:V487"/>
    <mergeCell ref="S485:V485"/>
    <mergeCell ref="S486:V486"/>
    <mergeCell ref="B1:F1"/>
    <mergeCell ref="H1:I1"/>
    <mergeCell ref="L1:M1"/>
    <mergeCell ref="C2:F2"/>
    <mergeCell ref="H2:I2"/>
    <mergeCell ref="L2:M2"/>
  </mergeCells>
  <conditionalFormatting sqref="C492:C498">
    <cfRule type="cellIs" dxfId="167" priority="6" operator="notEqual">
      <formula>B492</formula>
    </cfRule>
  </conditionalFormatting>
  <conditionalFormatting sqref="G492">
    <cfRule type="cellIs" dxfId="166" priority="14" operator="notEqual">
      <formula>74</formula>
    </cfRule>
  </conditionalFormatting>
  <conditionalFormatting sqref="G493">
    <cfRule type="cellIs" dxfId="165" priority="7" operator="notEqual">
      <formula>98</formula>
    </cfRule>
  </conditionalFormatting>
  <conditionalFormatting sqref="G494">
    <cfRule type="cellIs" dxfId="164" priority="10" operator="notEqual">
      <formula>74</formula>
    </cfRule>
  </conditionalFormatting>
  <conditionalFormatting sqref="G495">
    <cfRule type="cellIs" dxfId="163" priority="5" operator="notEqual">
      <formula>99</formula>
    </cfRule>
  </conditionalFormatting>
  <conditionalFormatting sqref="G496">
    <cfRule type="cellIs" dxfId="162" priority="9" operator="notEqual">
      <formula>74</formula>
    </cfRule>
  </conditionalFormatting>
  <conditionalFormatting sqref="G497">
    <cfRule type="cellIs" dxfId="161" priority="13" operator="notEqual">
      <formula>131</formula>
    </cfRule>
  </conditionalFormatting>
  <conditionalFormatting sqref="G498">
    <cfRule type="cellIs" dxfId="160" priority="11" operator="notEqual">
      <formula>75</formula>
    </cfRule>
  </conditionalFormatting>
  <conditionalFormatting sqref="G499:G500">
    <cfRule type="cellIs" dxfId="159" priority="12" operator="notEqual">
      <formula>58</formula>
    </cfRule>
  </conditionalFormatting>
  <conditionalFormatting sqref="G509">
    <cfRule type="cellIs" dxfId="158" priority="16" operator="notEqual">
      <formula>0.02</formula>
    </cfRule>
  </conditionalFormatting>
  <conditionalFormatting sqref="G514">
    <cfRule type="cellIs" dxfId="157" priority="15" operator="notEqual">
      <formula>0.02</formula>
    </cfRule>
  </conditionalFormatting>
  <conditionalFormatting sqref="G541:H541">
    <cfRule type="cellIs" dxfId="156" priority="58" operator="greaterThan">
      <formula>10000</formula>
    </cfRule>
    <cfRule type="cellIs" dxfId="155" priority="59" operator="greaterThan">
      <formula>10000</formula>
    </cfRule>
  </conditionalFormatting>
  <conditionalFormatting sqref="G541:H544">
    <cfRule type="cellIs" dxfId="154" priority="57" operator="greaterThan">
      <formula>10000</formula>
    </cfRule>
  </conditionalFormatting>
  <conditionalFormatting sqref="I452">
    <cfRule type="cellIs" dxfId="153" priority="4" operator="greaterThan">
      <formula>0</formula>
    </cfRule>
  </conditionalFormatting>
  <conditionalFormatting sqref="I455">
    <cfRule type="cellIs" dxfId="152" priority="3" operator="greaterThan">
      <formula>0</formula>
    </cfRule>
  </conditionalFormatting>
  <conditionalFormatting sqref="I460:I461">
    <cfRule type="cellIs" dxfId="151" priority="2" operator="greaterThan">
      <formula>0</formula>
    </cfRule>
  </conditionalFormatting>
  <conditionalFormatting sqref="I464">
    <cfRule type="cellIs" dxfId="150" priority="1" operator="greaterThan">
      <formula>0</formula>
    </cfRule>
  </conditionalFormatting>
  <dataValidations count="1">
    <dataValidation allowBlank="1" showInputMessage="1" sqref="F516 H506" xr:uid="{C5C62CFF-A0D8-45BC-8C35-D3FA1F315399}"/>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172" r:id="rId4" name="Check Box 356">
              <controlPr defaultSize="0" autoFill="0" autoLine="0" autoPict="0" altText="Check for materials only to be taxed. _x000a_Uncheck for whole job to be taxed._x000a_">
                <anchor moveWithCells="1">
                  <from>
                    <xdr:col>11</xdr:col>
                    <xdr:colOff>27214</xdr:colOff>
                    <xdr:row>521</xdr:row>
                    <xdr:rowOff>65314</xdr:rowOff>
                  </from>
                  <to>
                    <xdr:col>14</xdr:col>
                    <xdr:colOff>277586</xdr:colOff>
                    <xdr:row>525</xdr:row>
                    <xdr:rowOff>48986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E5C2B1E4-BF59-4F50-987D-5F53FF1539B4}">
          <x14:formula1>
            <xm:f>options!$J$2:$J$45</xm:f>
          </x14:formula1>
          <xm:sqref>F455</xm:sqref>
        </x14:dataValidation>
        <x14:dataValidation type="list" allowBlank="1" showInputMessage="1" showErrorMessage="1" xr:uid="{510F9E1E-4D04-43D9-BB74-DA9129DAAF84}">
          <x14:formula1>
            <xm:f>options!$AH$2:$AH$4</xm:f>
          </x14:formula1>
          <xm:sqref>F343 F143 F193 F127 F111 F87 F56 F165 F318:F319</xm:sqref>
        </x14:dataValidation>
        <x14:dataValidation type="list" allowBlank="1" showInputMessage="1" showErrorMessage="1" xr:uid="{3419FDCB-2C44-41A1-AFE7-D5D71A613401}">
          <x14:formula1>
            <xm:f>options!$AE$2:$AE$7</xm:f>
          </x14:formula1>
          <xm:sqref>F68:F69 F97:F98</xm:sqref>
        </x14:dataValidation>
        <x14:dataValidation type="list" allowBlank="1" showInputMessage="1" showErrorMessage="1" xr:uid="{AD5B9B50-90EB-4E8F-93DB-1A0058EF4F3B}">
          <x14:formula1>
            <xm:f>options!$E$2:$E$5</xm:f>
          </x14:formula1>
          <xm:sqref>F202 F95:F96 F174:F175 F66:F67</xm:sqref>
        </x14:dataValidation>
        <x14:dataValidation type="list" allowBlank="1" showInputMessage="1" showErrorMessage="1" xr:uid="{E8DFD2A4-E51D-423D-8894-BC739E3A479C}">
          <x14:formula1>
            <xm:f>options!$AD$2:$AD$3</xm:f>
          </x14:formula1>
          <xm:sqref>F244:F245</xm:sqref>
        </x14:dataValidation>
        <x14:dataValidation type="list" allowBlank="1" showInputMessage="1" showErrorMessage="1" xr:uid="{9EB4A98E-AA11-4037-83AB-C8EB796FB8A2}">
          <x14:formula1>
            <xm:f>options!$AQ$2:$AQ$27</xm:f>
          </x14:formula1>
          <xm:sqref>F409:F410</xm:sqref>
        </x14:dataValidation>
        <x14:dataValidation type="list" allowBlank="1" showInputMessage="1" showErrorMessage="1" xr:uid="{B51F6871-02E2-4AA2-BCE6-678077839774}">
          <x14:formula1>
            <xm:f>options!$AU$2:$AU$7</xm:f>
          </x14:formula1>
          <xm:sqref>F306</xm:sqref>
        </x14:dataValidation>
        <x14:dataValidation type="list" allowBlank="1" showInputMessage="1" showErrorMessage="1" xr:uid="{FE795B20-E4DB-4ECA-A70A-B9DCC94E69D6}">
          <x14:formula1>
            <xm:f>options!$L$2:$L$17</xm:f>
          </x14:formula1>
          <xm:sqref>F473</xm:sqref>
        </x14:dataValidation>
        <x14:dataValidation type="list" allowBlank="1" showInputMessage="1" showErrorMessage="1" xr:uid="{F7D58351-3D8B-423B-B195-058A8D9DC9AE}">
          <x14:formula1>
            <xm:f>options!$J$2:$J$45</xm:f>
          </x14:formula1>
          <xm:sqref>F464</xm:sqref>
        </x14:dataValidation>
        <x14:dataValidation type="list" allowBlank="1" showInputMessage="1" showErrorMessage="1" xr:uid="{C64525C2-E0C2-4A3F-8466-9E790C8B4DF4}">
          <x14:formula1>
            <xm:f>options!$K$2:$K$10</xm:f>
          </x14:formula1>
          <xm:sqref>F463 F454</xm:sqref>
        </x14:dataValidation>
        <x14:dataValidation type="list" allowBlank="1" showInputMessage="1" showErrorMessage="1" xr:uid="{E170D119-D14F-440A-9B88-0362AF39F75C}">
          <x14:formula1>
            <xm:f>options!$I$2:$I$31</xm:f>
          </x14:formula1>
          <xm:sqref>F459:F462 F465 F456 F452:F453</xm:sqref>
        </x14:dataValidation>
        <x14:dataValidation type="list" allowBlank="1" showInputMessage="1" showErrorMessage="1" xr:uid="{484CB463-DB20-46CD-8959-63AAB32B3876}">
          <x14:formula1>
            <xm:f>options!$AT$2:$AT$10</xm:f>
          </x14:formula1>
          <xm:sqref>F71 F100 F12 F177 F204 F19</xm:sqref>
        </x14:dataValidation>
        <x14:dataValidation type="list" allowBlank="1" showInputMessage="1" showErrorMessage="1" xr:uid="{188DB841-E94C-47D3-9E7F-947B0C41C099}">
          <x14:formula1>
            <xm:f>options!$AS$2:$AS$3</xm:f>
          </x14:formula1>
          <xm:sqref>F294</xm:sqref>
        </x14:dataValidation>
        <x14:dataValidation type="list" allowBlank="1" showInputMessage="1" showErrorMessage="1" xr:uid="{4E3BC902-1FAD-48C2-BA7E-60F8FC8F7DEE}">
          <x14:formula1>
            <xm:f>options!$AR$2:$AR$17</xm:f>
          </x14:formula1>
          <xm:sqref>F477</xm:sqref>
        </x14:dataValidation>
        <x14:dataValidation type="list" allowBlank="1" showInputMessage="1" showErrorMessage="1" xr:uid="{01AF39C1-C71C-499B-B163-CEE8F3D77731}">
          <x14:formula1>
            <xm:f>options!$A$2:$A$3</xm:f>
          </x14:formula1>
          <xm:sqref>F274 F308 F231</xm:sqref>
        </x14:dataValidation>
        <x14:dataValidation type="list" allowBlank="1" showInputMessage="1" showErrorMessage="1" xr:uid="{D828975C-D2D9-4AD1-A9FE-A673E66DFC59}">
          <x14:formula1>
            <xm:f>options!$F$2:$F$3</xm:f>
          </x14:formula1>
          <xm:sqref>F344 F176 F203 F70 F225 F99 F268</xm:sqref>
        </x14:dataValidation>
        <x14:dataValidation type="list" allowBlank="1" showInputMessage="1" showErrorMessage="1" xr:uid="{3C635350-36D2-44E4-8771-CA86DF88BBD2}">
          <x14:formula1>
            <xm:f>options!$C$2:$C$4</xm:f>
          </x14:formula1>
          <xm:sqref>F328 F289 F198 F170 F62 F247 F128 F144 F303 F91 F112 F226:F227 F269:F270 F9</xm:sqref>
        </x14:dataValidation>
        <x14:dataValidation type="list" allowBlank="1" showInputMessage="1" showErrorMessage="1" xr:uid="{002ABD49-FBB6-49EC-AF16-F0F9E7D5610A}">
          <x14:formula1>
            <xm:f>options!$B$2:$B$5</xm:f>
          </x14:formula1>
          <xm:sqref>F468</xm:sqref>
        </x14:dataValidation>
        <x14:dataValidation type="list" allowBlank="1" showInputMessage="1" showErrorMessage="1" xr:uid="{242CF1EE-6D51-431A-876D-27DB645A167A}">
          <x14:formula1>
            <xm:f>options!$AI$2:$AI$7</xm:f>
          </x14:formula1>
          <xm:sqref>F142 F302 F110 F317 F126 F287 F163 F241 F191 F85 F219 F329 F41:F42 F18 F54 F262</xm:sqref>
        </x14:dataValidation>
        <x14:dataValidation type="list" allowBlank="1" showInputMessage="1" showErrorMessage="1" xr:uid="{FAB477B0-1CE4-4AC0-9220-32B6946FB925}">
          <x14:formula1>
            <xm:f>options!$AO$2:$AO$8</xm:f>
          </x14:formula1>
          <xm:sqref>F367 F355 F133 F117 F149</xm:sqref>
        </x14:dataValidation>
        <x14:dataValidation type="list" allowBlank="1" showInputMessage="1" showErrorMessage="1" xr:uid="{D2DF0B83-94BB-489F-8A91-FC4737397E4A}">
          <x14:formula1>
            <xm:f>options!$AG$2:$AG$5</xm:f>
          </x14:formula1>
          <xm:sqref>F167 F145 F195 F129 F113 F89 F58</xm:sqref>
        </x14:dataValidation>
        <x14:dataValidation type="list" allowBlank="1" showInputMessage="1" showErrorMessage="1" xr:uid="{D9612636-E5F2-4785-87C9-8E2A812C9836}">
          <x14:formula1>
            <xm:f>options!$AW$2:$AW$18</xm:f>
          </x14:formula1>
          <xm:sqref>F291</xm:sqref>
        </x14:dataValidation>
        <x14:dataValidation type="list" allowBlank="1" showInputMessage="1" showErrorMessage="1" xr:uid="{E5B07AB3-C3ED-42FD-9673-343CC000FE1F}">
          <x14:formula1>
            <xm:f>options!$AJ$2:$AJ$4</xm:f>
          </x14:formula1>
          <xm:sqref>F242</xm:sqref>
        </x14:dataValidation>
        <x14:dataValidation type="list" allowBlank="1" showInputMessage="1" showErrorMessage="1" xr:uid="{BC6BD3B7-6999-4FC3-BA65-E85A3337A66B}">
          <x14:formula1>
            <xm:f>options!$N$2:$N$26</xm:f>
          </x14:formula1>
          <xm:sqref>F304:F305</xm:sqref>
        </x14:dataValidation>
        <x14:dataValidation type="list" allowBlank="1" showInputMessage="1" showErrorMessage="1" xr:uid="{50D9CB28-51FA-4332-8A52-08EAD59D32C9}">
          <x14:formula1>
            <xm:f>options!$AL$2:$AL$6</xm:f>
          </x14:formula1>
          <xm:sqref>F243</xm:sqref>
        </x14:dataValidation>
        <x14:dataValidation type="list" allowBlank="1" showInputMessage="1" showErrorMessage="1" xr:uid="{99273CE6-8D36-4384-BCF1-9159AC0FB1C3}">
          <x14:formula1>
            <xm:f>options!$H$2:$H$46</xm:f>
          </x14:formula1>
          <xm:sqref>F472</xm:sqref>
        </x14:dataValidation>
        <x14:dataValidation type="list" allowBlank="1" showInputMessage="1" showErrorMessage="1" xr:uid="{E9AEAA8C-392E-4EFB-94E7-FF1A8C9B908D}">
          <x14:formula1>
            <xm:f>options!$Q$2:$Q$7</xm:f>
          </x14:formula1>
          <xm:sqref>F248 F246 F307</xm:sqref>
        </x14:dataValidation>
        <x14:dataValidation type="list" allowBlank="1" showInputMessage="1" showErrorMessage="1" xr:uid="{D87D648F-5AC7-4F1E-9F35-40347BEEE3B9}">
          <x14:formula1>
            <xm:f>options!$M$2:$M$4</xm:f>
          </x14:formula1>
          <xm:sqref>F249</xm:sqref>
        </x14:dataValidation>
        <x14:dataValidation type="list" allowBlank="1" showInputMessage="1" showErrorMessage="1" xr:uid="{36847057-2BFA-44CA-BBF6-4A11C6307A6C}">
          <x14:formula1>
            <xm:f>options!$P$2:$P$9</xm:f>
          </x14:formula1>
          <xm:sqref>F10 F53 F109 F141 F286 F327 F125 F218 F240 F190 F162 F84 F261</xm:sqref>
        </x14:dataValidation>
        <x14:dataValidation type="list" allowBlank="1" showInputMessage="1" showErrorMessage="1" xr:uid="{9A152C13-3DCB-4BD9-A58E-B61819C367B2}">
          <x14:formula1>
            <xm:f>options!$BC$2:$BC$4</xm:f>
          </x14:formula1>
          <xm:sqref>F474</xm:sqref>
        </x14:dataValidation>
        <x14:dataValidation type="list" allowBlank="1" showInputMessage="1" showErrorMessage="1" xr:uid="{BC85372A-50F0-436C-B73E-B9A42E927800}">
          <x14:formula1>
            <xm:f>options!$L$2:$L$18</xm:f>
          </x14:formula1>
          <xm:sqref>F52 F316 F108 F124 F140 F83 F161 F189 F239 F217 F285 F301 F260</xm:sqref>
        </x14:dataValidation>
        <x14:dataValidation type="list" allowBlank="1" showInputMessage="1" showErrorMessage="1" xr:uid="{62F1462B-A236-492A-A519-EBD713EAD3DB}">
          <x14:formula1>
            <xm:f>options!$N$2:$N$27</xm:f>
          </x14:formula1>
          <xm:sqref>F320 F59:F61 F90 F168:F169 F196:F197 F304:F305</xm:sqref>
        </x14:dataValidation>
        <x14:dataValidation type="list" allowBlank="1" showInputMessage="1" showErrorMessage="1" xr:uid="{8BBE78E1-4F2B-46E8-94CC-E583F83B377E}">
          <x14:formula1>
            <xm:f>options!$AM$2:$AM$5</xm:f>
          </x14:formula1>
          <xm:sqref>F293</xm:sqref>
        </x14:dataValidation>
        <x14:dataValidation type="list" allowBlank="1" showInputMessage="1" showErrorMessage="1" xr:uid="{E2F2C060-E490-449E-9A88-B9376544B55C}">
          <x14:formula1>
            <xm:f>options!$BB$2:$BB$12</xm:f>
          </x14:formula1>
          <xm:sqref>S484:V486</xm:sqref>
        </x14:dataValidation>
        <x14:dataValidation type="list" allowBlank="1" showInputMessage="1" showErrorMessage="1" xr:uid="{0EC1BAC8-50DD-47AF-BB90-CF10A8D48016}">
          <x14:formula1>
            <xm:f>options!$W$2:$W$10</xm:f>
          </x14:formula1>
          <xm:sqref>F426:F428</xm:sqref>
        </x14:dataValidation>
        <x14:dataValidation type="list" allowBlank="1" showInputMessage="1" showErrorMessage="1" xr:uid="{8A43AD14-E250-4459-A924-4D327C0894C3}">
          <x14:formula1>
            <xm:f>options!$V$2:$V$6</xm:f>
          </x14:formula1>
          <xm:sqref>F48 F299 F79 F314 F185 F213 F157 F283 F256</xm:sqref>
        </x14:dataValidation>
        <x14:dataValidation type="list" allowBlank="1" showInputMessage="1" showErrorMessage="1" xr:uid="{D4934E4C-46CC-4AB4-8777-220D5CCAAA00}">
          <x14:formula1>
            <xm:f>options!$AB$2:$AB$67</xm:f>
          </x14:formula1>
          <xm:sqref>F476 F330</xm:sqref>
        </x14:dataValidation>
        <x14:dataValidation type="list" allowBlank="1" showInputMessage="1" showErrorMessage="1" xr:uid="{EFC1D28D-28DC-4832-AFF5-4A4D2605FF68}">
          <x14:formula1>
            <xm:f>options!$G$2:$G$17</xm:f>
          </x14:formula1>
          <xm:sqref>F271:F272 F228:F229</xm:sqref>
        </x14:dataValidation>
        <x14:dataValidation type="list" allowBlank="1" showInputMessage="1" showErrorMessage="1" xr:uid="{314C0D24-5C27-4810-B903-F36A3F10C29E}">
          <x14:formula1>
            <xm:f>options!$I$2:$I$36</xm:f>
          </x14:formula1>
          <xm:sqref>F451</xm:sqref>
        </x14:dataValidation>
        <x14:dataValidation type="list" allowBlank="1" showInputMessage="1" showErrorMessage="1" xr:uid="{E9E58552-D57A-4164-8DE9-F6FEE4E090D2}">
          <x14:formula1>
            <xm:f>options!$AJ$2:$AJ$12</xm:f>
          </x14:formula1>
          <xm:sqref>F55 F86 F164 F192 F220 F263</xm:sqref>
        </x14:dataValidation>
        <x14:dataValidation type="list" allowBlank="1" showInputMessage="1" showErrorMessage="1" xr:uid="{1EBC386E-5355-4781-A5A8-F5B45A60CB6D}">
          <x14:formula1>
            <xm:f>options!$Y$2:$Y$19</xm:f>
          </x14:formula1>
          <xm:sqref>F51 F82 F160 F188 F216 F259</xm:sqref>
        </x14:dataValidation>
        <x14:dataValidation type="list" allowBlank="1" showInputMessage="1" showErrorMessage="1" xr:uid="{83168FCB-1C4F-4706-91E4-9BA6B915C1BB}">
          <x14:formula1>
            <xm:f>options!$X$2:$X$7</xm:f>
          </x14:formula1>
          <xm:sqref>F258 F50 F81 F159 F215 F187</xm:sqref>
        </x14:dataValidation>
        <x14:dataValidation type="list" allowBlank="1" showInputMessage="1" showErrorMessage="1" xr:uid="{106A2265-2A69-4318-AC69-3EA201A72D8C}">
          <x14:formula1>
            <xm:f>options!$AB$2:$AB$72</xm:f>
          </x14:formula1>
          <xm:sqref>F366 F7:F8 F290 F64:F65 F93:F94 F115:F116 F131:F132 F147:F148 F172:F173 F200:F201 F221:F222 F264:F265 F17</xm:sqref>
        </x14:dataValidation>
        <x14:dataValidation type="list" allowBlank="1" showInputMessage="1" showErrorMessage="1" xr:uid="{AABDCEBB-A702-49F3-AEB3-06298898795A}">
          <x14:formula1>
            <xm:f>options!$D$2:$D$19</xm:f>
          </x14:formula1>
          <xm:sqref>F63 F92 F150 F171 F199 F292</xm:sqref>
        </x14:dataValidation>
        <x14:dataValidation type="list" allowBlank="1" showInputMessage="1" showErrorMessage="1" xr:uid="{F544E3D8-68B3-4D61-9899-46AE81983CC3}">
          <x14:formula1>
            <xm:f>options!$BD$2:$BD$14</xm:f>
          </x14:formula1>
          <xm:sqref>F232</xm:sqref>
        </x14:dataValidation>
        <x14:dataValidation type="list" allowBlank="1" showInputMessage="1" showErrorMessage="1" xr:uid="{D2FA17F8-0D1A-4406-AC5D-E528874CC47E}">
          <x14:formula1>
            <xm:f>options!$AK$2:$AK$694</xm:f>
          </x14:formula1>
          <xm:sqref>F433:F436</xm:sqref>
        </x14:dataValidation>
        <x14:dataValidation type="list" allowBlank="1" showInputMessage="1" showErrorMessage="1" xr:uid="{1A47E21E-CAEF-4982-8A8E-C20CC56DD8EE}">
          <x14:formula1>
            <xm:f>options!$H$2:$H$64</xm:f>
          </x14:formula1>
          <xm:sqref>F315 F300 F80 F158 F186 F214 F257 F284 F49</xm:sqref>
        </x14:dataValidation>
        <x14:dataValidation type="list" allowBlank="1" showInputMessage="1" showErrorMessage="1" xr:uid="{9F358D47-FBA5-487A-95E5-FF2FD0891549}">
          <x14:formula1>
            <xm:f>options!$U$2:$U$87</xm:f>
          </x14:formula1>
          <xm:sqref>F313 F47 F6 F16 F78 F107 F123 F139 F156 F184 F212 F255 F282 F298</xm:sqref>
        </x14:dataValidation>
        <x14:dataValidation type="list" allowBlank="1" showInputMessage="1" showErrorMessage="1" xr:uid="{2A97851F-FB41-4606-B36A-90AD67D0D8B3}">
          <x14:formula1>
            <xm:f>options!S$2:S$6</xm:f>
          </x14:formula1>
          <xm:sqref>F471</xm:sqref>
        </x14:dataValidation>
        <x14:dataValidation type="list" allowBlank="1" showInputMessage="1" showErrorMessage="1" xr:uid="{DD246012-62B3-4B45-A6A1-2B3851C42652}">
          <x14:formula1>
            <xm:f>options!R$2:R$27</xm:f>
          </x14:formula1>
          <xm:sqref>F469</xm:sqref>
        </x14:dataValidation>
        <x14:dataValidation type="list" allowBlank="1" showInputMessage="1" showErrorMessage="1" xr:uid="{07C88181-EF4F-40C8-8997-A900B2AFB7FE}">
          <x14:formula1>
            <xm:f>options!T$2:T$34</xm:f>
          </x14:formula1>
          <xm:sqref>F470</xm:sqref>
        </x14:dataValidation>
        <x14:dataValidation type="list" allowBlank="1" showInputMessage="1" showErrorMessage="1" xr:uid="{949F0822-F4DF-4628-AC98-8053C73FB444}">
          <x14:formula1>
            <xm:f>options!N$2:N$27</xm:f>
          </x14:formula1>
          <xm:sqref>F266:F267 F223:F224</xm:sqref>
        </x14:dataValidation>
        <x14:dataValidation type="list" allowBlank="1" showInputMessage="1" showErrorMessage="1" xr:uid="{71E62E23-867B-4196-93A7-672D73391AF7}">
          <x14:formula1>
            <xm:f>options!$AP$2:$AP$9</xm:f>
          </x14:formula1>
          <xm:sqref>F146 F114 F130</xm:sqref>
        </x14:dataValidation>
        <x14:dataValidation type="list" allowBlank="1" showInputMessage="1" showErrorMessage="1" xr:uid="{DDE674B5-29C7-4973-ACF9-C252219CE3B6}">
          <x14:formula1>
            <xm:f>options!$AC$2:$AC$6</xm:f>
          </x14:formula1>
          <xm:sqref>F194 F288 F326 F166 F57 F88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9570-C2EC-4419-8421-81376A2D9618}">
  <sheetPr>
    <pageSetUpPr fitToPage="1"/>
  </sheetPr>
  <dimension ref="A1:AI666"/>
  <sheetViews>
    <sheetView topLeftCell="B1" zoomScaleNormal="100" workbookViewId="0">
      <selection activeCell="P557" sqref="P557"/>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hidden="1"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hidden="1"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hidden="1"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hidden="1"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hidden="1"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hidden="1"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hidden="1"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ollapsed="1">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hidden="1"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hidden="1"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hidden="1"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hidden="1"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ollapsed="1">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hidden="1"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ollapsed="1">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hidden="1"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ollapsed="1">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hidden="1"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ollapsed="1">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hidden="1"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ollapsed="1">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hidden="1"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hidden="1"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hidden="1"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ollapsed="1">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hidden="1"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hidden="1"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hidden="1"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hidden="1"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hidden="1"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hidden="1"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hidden="1"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hidden="1"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hidden="1"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hidden="1"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hidden="1"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hidden="1"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hidden="1"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hidden="1"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hidden="1"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hidden="1"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hidden="1"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hidden="1"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hidden="1"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hidden="1"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hidden="1"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hidden="1"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hidden="1"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hidden="1"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hidden="1"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hidden="1"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hidden="1"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hidden="1"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hidden="1"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ollapsed="1">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hidden="1"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hidden="1"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hidden="1"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hidden="1"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hidden="1"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hidden="1"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hidden="1"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hidden="1"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hidden="1"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hidden="1"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hidden="1"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hidden="1"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hidden="1"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hidden="1"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hidden="1"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hidden="1"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hidden="1"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hidden="1"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hidden="1"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hidden="1"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hidden="1"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hidden="1"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hidden="1"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hidden="1"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hidden="1"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hidden="1"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hidden="1"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ollapsed="1">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hidden="1"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hidden="1"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hidden="1"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hidden="1"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hidden="1"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hidden="1"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hidden="1"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hidden="1"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hidden="1"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hidden="1"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hidden="1"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hidden="1"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hidden="1"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hidden="1"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ollapsed="1">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hidden="1"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hidden="1"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hidden="1"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hidden="1"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hidden="1"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hidden="1"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hidden="1"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hidden="1"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hidden="1"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hidden="1"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hidden="1"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hidden="1"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hidden="1"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hidden="1"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ollapsed="1">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hidden="1"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hidden="1"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hidden="1"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hidden="1"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hidden="1"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hidden="1"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hidden="1"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hidden="1"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hidden="1"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hidden="1"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hidden="1"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hidden="1"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hidden="1"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hidden="1"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hidden="1"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ollapsed="1">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hidden="1"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hidden="1"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hidden="1"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hidden="1"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hidden="1"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hidden="1"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hidden="1"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hidden="1"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hidden="1"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hidden="1"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hidden="1"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hidden="1"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hidden="1"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hidden="1"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hidden="1"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hidden="1"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hidden="1"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hidden="1"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hidden="1"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hidden="1"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hidden="1"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hidden="1"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hidden="1"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hidden="1"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hidden="1"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ollapsed="1">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hidden="1"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hidden="1"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hidden="1"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hidden="1"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hidden="1"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hidden="1"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hidden="1"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hidden="1"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hidden="1"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hidden="1"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hidden="1"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hidden="1"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hidden="1"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hidden="1"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hidden="1"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hidden="1"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hidden="1"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hidden="1"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hidden="1"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hidden="1"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hidden="1"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hidden="1"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hidden="1"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hidden="1"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hidden="1"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ollapsed="1">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hidden="1"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hidden="1"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hidden="1"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hidden="1"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hidden="1"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hidden="1"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hidden="1"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hidden="1"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hidden="1"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hidden="1"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hidden="1"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hidden="1"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hidden="1"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hidden="1"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hidden="1"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hidden="1"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hidden="1"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hidden="1"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hidden="1"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hidden="1"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hidden="1"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hidden="1"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hidden="1"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hidden="1"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hidden="1"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ollapsed="1">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hidden="1"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hidden="1"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hidden="1"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hidden="1"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hidden="1"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hidden="1"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hidden="1"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hidden="1"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hidden="1"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hidden="1"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hidden="1"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hidden="1"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hidden="1"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hidden="1"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ollapsed="1">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hidden="1"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hidden="1"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hidden="1"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hidden="1"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hidden="1"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hidden="1"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hidden="1"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hidden="1"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hidden="1"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hidden="1"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hidden="1"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hidden="1"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hidden="1"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hidden="1"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hidden="1"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hidden="1"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hidden="1"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hidden="1"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hidden="1"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hidden="1"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hidden="1"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hidden="1"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hidden="1"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hidden="1"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ollapsed="1">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hidden="1"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hidden="1"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hidden="1"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hidden="1"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hidden="1"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hidden="1"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hidden="1"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hidden="1"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hidden="1"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hidden="1"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hidden="1"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hidden="1"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hidden="1"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ollapsed="1">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hidden="1"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hidden="1"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hidden="1"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hidden="1"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hidden="1"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hidden="1"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hidden="1"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hidden="1"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hidden="1"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hidden="1"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hidden="1"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hidden="1"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ollapsed="1">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hidden="1"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hidden="1"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hidden="1"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hidden="1"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hidden="1"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hidden="1"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hidden="1"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hidden="1"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hidden="1"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hidden="1"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ollapsed="1">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hidden="1"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hidden="1"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hidden="1"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hidden="1"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hidden="1"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hidden="1"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ollapsed="1">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hidden="1"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hidden="1"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ollapsed="1">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hidden="1"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hidden="1"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hidden="1"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hidden="1"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ollapsed="1">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hidden="1"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hidden="1"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ollapsed="1">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hidden="1"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hidden="1"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hidden="1"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ollapsed="1">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hidden="1"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hidden="1"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ollapsed="1">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hidden="1"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hidden="1"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hidden="1"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hidden="1"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ollapsed="1">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hidden="1"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ollapsed="1">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hidden="1"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hidden="1"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ollapsed="1">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hidden="1"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hidden="1"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ollapsed="1">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hidden="1"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hidden="1"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ollapsed="1">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hidden="1"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hidden="1"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ollapsed="1">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hidden="1"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hidden="1"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ollapsed="1">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hidden="1"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hidden="1"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ollapsed="1">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hidden="1"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hidden="1"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ollapsed="1">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hidden="1"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hidden="1"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ollapsed="1">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hidden="1"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hidden="1"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ollapsed="1">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hidden="1"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hidden="1"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hidden="1"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ollapsed="1">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hidden="1"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hidden="1"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ollapsed="1">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hidden="1"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hidden="1"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hidden="1"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ollapsed="1">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hidden="1"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hidden="1"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hidden="1"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hidden="1"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hidden="1"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ollapsed="1">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hidden="1"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hidden="1"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ollapsed="1">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hidden="1"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ollapsed="1">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hidden="1"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hidden="1"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hidden="1"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hidden="1"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hidden="1"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hidden="1"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ollapsed="1">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hidden="1"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hidden="1"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hidden="1"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hidden="1"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hidden="1"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hidden="1"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hidden="1"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ollapsed="1">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C492+C493</f>
        <v>0</v>
      </c>
      <c r="S567" s="101">
        <f>C495</f>
        <v>0</v>
      </c>
      <c r="V567" s="101">
        <f>C494</f>
        <v>0</v>
      </c>
      <c r="X567" s="101">
        <f>C496</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AD512:AE512"/>
    <mergeCell ref="AD513:AE513"/>
    <mergeCell ref="X519:AA519"/>
    <mergeCell ref="O533:S533"/>
    <mergeCell ref="A666:XFD666"/>
    <mergeCell ref="D522:E522"/>
    <mergeCell ref="X529:AA529"/>
    <mergeCell ref="G540:H540"/>
    <mergeCell ref="G541:H541"/>
    <mergeCell ref="G542:H542"/>
    <mergeCell ref="G543:H543"/>
    <mergeCell ref="F539:I539"/>
    <mergeCell ref="M531:N531"/>
    <mergeCell ref="O531:S531"/>
    <mergeCell ref="M532:N532"/>
    <mergeCell ref="O532:S532"/>
    <mergeCell ref="M533:N533"/>
    <mergeCell ref="G544:H544"/>
    <mergeCell ref="M534:N534"/>
    <mergeCell ref="O534:S534"/>
    <mergeCell ref="D499:E499"/>
    <mergeCell ref="D503:E503"/>
    <mergeCell ref="D507:E507"/>
    <mergeCell ref="D508:E508"/>
    <mergeCell ref="D500:E500"/>
    <mergeCell ref="D504:E504"/>
    <mergeCell ref="D501:E501"/>
    <mergeCell ref="D505:E505"/>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4:V484"/>
    <mergeCell ref="S485:V485"/>
    <mergeCell ref="S486:V486"/>
    <mergeCell ref="B1:F1"/>
    <mergeCell ref="H1:I1"/>
    <mergeCell ref="L1:M1"/>
    <mergeCell ref="C2:F2"/>
    <mergeCell ref="H2:I2"/>
    <mergeCell ref="L2:M2"/>
    <mergeCell ref="S487:V487"/>
    <mergeCell ref="R517:U517"/>
    <mergeCell ref="R518:U518"/>
    <mergeCell ref="M530:N530"/>
    <mergeCell ref="O530:S530"/>
    <mergeCell ref="Q521:U521"/>
    <mergeCell ref="Q522:U522"/>
    <mergeCell ref="Q524:V524"/>
    <mergeCell ref="AD506:AG506"/>
    <mergeCell ref="R509:U509"/>
    <mergeCell ref="D510:E510"/>
    <mergeCell ref="R510:U510"/>
    <mergeCell ref="D520:E520"/>
    <mergeCell ref="Q520:U520"/>
    <mergeCell ref="D519:E519"/>
    <mergeCell ref="D509:E509"/>
    <mergeCell ref="D518:E518"/>
    <mergeCell ref="D516:E516"/>
    <mergeCell ref="D517:E517"/>
    <mergeCell ref="D512:E512"/>
    <mergeCell ref="D514:E514"/>
    <mergeCell ref="AD514:AE514"/>
    <mergeCell ref="AD515:AE515"/>
    <mergeCell ref="AD511:AE511"/>
  </mergeCells>
  <conditionalFormatting sqref="C492:C498">
    <cfRule type="cellIs" dxfId="149" priority="6" operator="notEqual">
      <formula>B492</formula>
    </cfRule>
  </conditionalFormatting>
  <conditionalFormatting sqref="G492">
    <cfRule type="cellIs" dxfId="148" priority="14" operator="notEqual">
      <formula>74</formula>
    </cfRule>
  </conditionalFormatting>
  <conditionalFormatting sqref="G493">
    <cfRule type="cellIs" dxfId="147" priority="7" operator="notEqual">
      <formula>98</formula>
    </cfRule>
  </conditionalFormatting>
  <conditionalFormatting sqref="G494">
    <cfRule type="cellIs" dxfId="146" priority="10" operator="notEqual">
      <formula>74</formula>
    </cfRule>
  </conditionalFormatting>
  <conditionalFormatting sqref="G495">
    <cfRule type="cellIs" dxfId="145" priority="5" operator="notEqual">
      <formula>99</formula>
    </cfRule>
  </conditionalFormatting>
  <conditionalFormatting sqref="G496">
    <cfRule type="cellIs" dxfId="144" priority="9" operator="notEqual">
      <formula>74</formula>
    </cfRule>
  </conditionalFormatting>
  <conditionalFormatting sqref="G497">
    <cfRule type="cellIs" dxfId="143" priority="13" operator="notEqual">
      <formula>131</formula>
    </cfRule>
  </conditionalFormatting>
  <conditionalFormatting sqref="G498">
    <cfRule type="cellIs" dxfId="142" priority="11" operator="notEqual">
      <formula>75</formula>
    </cfRule>
  </conditionalFormatting>
  <conditionalFormatting sqref="G499:G500">
    <cfRule type="cellIs" dxfId="141" priority="12" operator="notEqual">
      <formula>58</formula>
    </cfRule>
  </conditionalFormatting>
  <conditionalFormatting sqref="G509">
    <cfRule type="cellIs" dxfId="140" priority="16" operator="notEqual">
      <formula>0.02</formula>
    </cfRule>
  </conditionalFormatting>
  <conditionalFormatting sqref="G514">
    <cfRule type="cellIs" dxfId="139" priority="15" operator="notEqual">
      <formula>0.02</formula>
    </cfRule>
  </conditionalFormatting>
  <conditionalFormatting sqref="G541:H541">
    <cfRule type="cellIs" dxfId="138" priority="58" operator="greaterThan">
      <formula>10000</formula>
    </cfRule>
    <cfRule type="cellIs" dxfId="137" priority="59" operator="greaterThan">
      <formula>10000</formula>
    </cfRule>
  </conditionalFormatting>
  <conditionalFormatting sqref="G541:H544">
    <cfRule type="cellIs" dxfId="136" priority="57" operator="greaterThan">
      <formula>10000</formula>
    </cfRule>
  </conditionalFormatting>
  <conditionalFormatting sqref="I452">
    <cfRule type="cellIs" dxfId="135" priority="4" operator="greaterThan">
      <formula>0</formula>
    </cfRule>
  </conditionalFormatting>
  <conditionalFormatting sqref="I455">
    <cfRule type="cellIs" dxfId="134" priority="3" operator="greaterThan">
      <formula>0</formula>
    </cfRule>
  </conditionalFormatting>
  <conditionalFormatting sqref="I460:I461">
    <cfRule type="cellIs" dxfId="133" priority="2" operator="greaterThan">
      <formula>0</formula>
    </cfRule>
  </conditionalFormatting>
  <conditionalFormatting sqref="I464">
    <cfRule type="cellIs" dxfId="132" priority="1" operator="greaterThan">
      <formula>0</formula>
    </cfRule>
  </conditionalFormatting>
  <dataValidations count="1">
    <dataValidation allowBlank="1" showInputMessage="1" sqref="F516 H506" xr:uid="{502F7271-26C6-4B88-9C79-181745F2CC23}"/>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999" r:id="rId4" name="Check Box 159">
              <controlPr defaultSize="0" autoFill="0" autoLine="0" autoPict="0">
                <anchor moveWithCells="1">
                  <from>
                    <xdr:col>11</xdr:col>
                    <xdr:colOff>48986</xdr:colOff>
                    <xdr:row>521</xdr:row>
                    <xdr:rowOff>38100</xdr:rowOff>
                  </from>
                  <to>
                    <xdr:col>13</xdr:col>
                    <xdr:colOff>266700</xdr:colOff>
                    <xdr:row>525</xdr:row>
                    <xdr:rowOff>10886</xdr:rowOff>
                  </to>
                </anchor>
              </controlPr>
            </control>
          </mc:Choice>
        </mc:AlternateContent>
        <mc:AlternateContent xmlns:mc="http://schemas.openxmlformats.org/markup-compatibility/2006">
          <mc:Choice Requires="x14">
            <control shapeId="36063" r:id="rId5" name="Check Box 223">
              <controlPr defaultSize="0" autoFill="0" autoLine="0" autoPict="0">
                <anchor moveWithCells="1">
                  <from>
                    <xdr:col>11</xdr:col>
                    <xdr:colOff>48986</xdr:colOff>
                    <xdr:row>521</xdr:row>
                    <xdr:rowOff>38100</xdr:rowOff>
                  </from>
                  <to>
                    <xdr:col>14</xdr:col>
                    <xdr:colOff>304800</xdr:colOff>
                    <xdr:row>525</xdr:row>
                    <xdr:rowOff>10886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5ED77A3B-D8A8-4089-B2C6-C74E2CCA5A5D}">
          <x14:formula1>
            <xm:f>options!$J$2:$J$45</xm:f>
          </x14:formula1>
          <xm:sqref>F455</xm:sqref>
        </x14:dataValidation>
        <x14:dataValidation type="list" allowBlank="1" showInputMessage="1" showErrorMessage="1" xr:uid="{FA83CDD1-F831-47DE-B460-258A199D9AD7}">
          <x14:formula1>
            <xm:f>options!$AH$2:$AH$4</xm:f>
          </x14:formula1>
          <xm:sqref>F343 F143 F193 F127 F111 F87 F56 F165 F318:F319</xm:sqref>
        </x14:dataValidation>
        <x14:dataValidation type="list" allowBlank="1" showInputMessage="1" showErrorMessage="1" xr:uid="{1CCE53F5-1BA4-4478-B229-946E1DD65961}">
          <x14:formula1>
            <xm:f>options!$AE$2:$AE$7</xm:f>
          </x14:formula1>
          <xm:sqref>F68:F69 F97:F98</xm:sqref>
        </x14:dataValidation>
        <x14:dataValidation type="list" allowBlank="1" showInputMessage="1" showErrorMessage="1" xr:uid="{B0786EB1-991A-4FDD-ABAE-C2856573F08C}">
          <x14:formula1>
            <xm:f>options!$E$2:$E$5</xm:f>
          </x14:formula1>
          <xm:sqref>F202 F95:F96 F174:F175 F66:F67</xm:sqref>
        </x14:dataValidation>
        <x14:dataValidation type="list" allowBlank="1" showInputMessage="1" showErrorMessage="1" xr:uid="{EC90C8E1-B6BE-4E84-968E-CB7C634A9DDB}">
          <x14:formula1>
            <xm:f>options!$AD$2:$AD$3</xm:f>
          </x14:formula1>
          <xm:sqref>F244:F245</xm:sqref>
        </x14:dataValidation>
        <x14:dataValidation type="list" allowBlank="1" showInputMessage="1" showErrorMessage="1" xr:uid="{63AB30D5-031E-40AB-8F37-62932E101D08}">
          <x14:formula1>
            <xm:f>options!$AQ$2:$AQ$27</xm:f>
          </x14:formula1>
          <xm:sqref>F409:F410</xm:sqref>
        </x14:dataValidation>
        <x14:dataValidation type="list" allowBlank="1" showInputMessage="1" showErrorMessage="1" xr:uid="{0634216D-C39C-446E-9390-778FA613C1A8}">
          <x14:formula1>
            <xm:f>options!$AU$2:$AU$7</xm:f>
          </x14:formula1>
          <xm:sqref>F306</xm:sqref>
        </x14:dataValidation>
        <x14:dataValidation type="list" allowBlank="1" showInputMessage="1" showErrorMessage="1" xr:uid="{48899A6A-B6AA-4847-91F9-F893DB647F8C}">
          <x14:formula1>
            <xm:f>options!$L$2:$L$17</xm:f>
          </x14:formula1>
          <xm:sqref>F473</xm:sqref>
        </x14:dataValidation>
        <x14:dataValidation type="list" allowBlank="1" showInputMessage="1" showErrorMessage="1" xr:uid="{18FE5D46-2404-4118-BE1D-64F02CEB2610}">
          <x14:formula1>
            <xm:f>options!$J$2:$J$45</xm:f>
          </x14:formula1>
          <xm:sqref>F464</xm:sqref>
        </x14:dataValidation>
        <x14:dataValidation type="list" allowBlank="1" showInputMessage="1" showErrorMessage="1" xr:uid="{18025FA2-FD65-4FEA-9A91-894DCAAFE9CB}">
          <x14:formula1>
            <xm:f>options!$K$2:$K$10</xm:f>
          </x14:formula1>
          <xm:sqref>F463 F454</xm:sqref>
        </x14:dataValidation>
        <x14:dataValidation type="list" allowBlank="1" showInputMessage="1" showErrorMessage="1" xr:uid="{4DCD0265-02F4-4C6A-855A-7246F4E5EF8C}">
          <x14:formula1>
            <xm:f>options!$I$2:$I$31</xm:f>
          </x14:formula1>
          <xm:sqref>F459:F462 F465 F456 F452:F453</xm:sqref>
        </x14:dataValidation>
        <x14:dataValidation type="list" allowBlank="1" showInputMessage="1" showErrorMessage="1" xr:uid="{A9AD700D-A7C6-4254-AAC0-ECD980150AC4}">
          <x14:formula1>
            <xm:f>options!$AT$2:$AT$10</xm:f>
          </x14:formula1>
          <xm:sqref>F71 F100 F12 F177 F204 F19</xm:sqref>
        </x14:dataValidation>
        <x14:dataValidation type="list" allowBlank="1" showInputMessage="1" showErrorMessage="1" xr:uid="{86D90B67-6C28-4765-9E02-5E5DF6465D82}">
          <x14:formula1>
            <xm:f>options!$AS$2:$AS$3</xm:f>
          </x14:formula1>
          <xm:sqref>F294</xm:sqref>
        </x14:dataValidation>
        <x14:dataValidation type="list" allowBlank="1" showInputMessage="1" showErrorMessage="1" xr:uid="{6075697C-8912-4E8F-A398-6D4061BF9E31}">
          <x14:formula1>
            <xm:f>options!$AR$2:$AR$17</xm:f>
          </x14:formula1>
          <xm:sqref>F477</xm:sqref>
        </x14:dataValidation>
        <x14:dataValidation type="list" allowBlank="1" showInputMessage="1" showErrorMessage="1" xr:uid="{EE03D149-0A33-441C-B712-C70923D7EDE8}">
          <x14:formula1>
            <xm:f>options!$A$2:$A$3</xm:f>
          </x14:formula1>
          <xm:sqref>F274 F308 F231</xm:sqref>
        </x14:dataValidation>
        <x14:dataValidation type="list" allowBlank="1" showInputMessage="1" showErrorMessage="1" xr:uid="{EB700A71-945E-4D1D-9833-627C18827724}">
          <x14:formula1>
            <xm:f>options!$F$2:$F$3</xm:f>
          </x14:formula1>
          <xm:sqref>F344 F176 F203 F70 F225 F99 F268</xm:sqref>
        </x14:dataValidation>
        <x14:dataValidation type="list" allowBlank="1" showInputMessage="1" showErrorMessage="1" xr:uid="{400521BC-DF83-4520-B82C-0D7D74D582AA}">
          <x14:formula1>
            <xm:f>options!$C$2:$C$4</xm:f>
          </x14:formula1>
          <xm:sqref>F328 F289 F198 F170 F62 F247 F128 F144 F303 F91 F112 F226:F227 F269:F270 F9</xm:sqref>
        </x14:dataValidation>
        <x14:dataValidation type="list" allowBlank="1" showInputMessage="1" showErrorMessage="1" xr:uid="{C1159679-6937-4300-9C15-7172AB196FFB}">
          <x14:formula1>
            <xm:f>options!$B$2:$B$5</xm:f>
          </x14:formula1>
          <xm:sqref>F468</xm:sqref>
        </x14:dataValidation>
        <x14:dataValidation type="list" allowBlank="1" showInputMessage="1" showErrorMessage="1" xr:uid="{554323AB-1515-4E20-BE1B-D98372EEFA1B}">
          <x14:formula1>
            <xm:f>options!$AI$2:$AI$7</xm:f>
          </x14:formula1>
          <xm:sqref>F142 F302 F110 F317 F126 F287 F163 F241 F191 F85 F219 F329 F41:F42 F18 F54 F262</xm:sqref>
        </x14:dataValidation>
        <x14:dataValidation type="list" allowBlank="1" showInputMessage="1" showErrorMessage="1" xr:uid="{DF2F3054-2522-4666-8232-9967F38EE845}">
          <x14:formula1>
            <xm:f>options!$AJ$2:$AJ$4</xm:f>
          </x14:formula1>
          <xm:sqref>F242</xm:sqref>
        </x14:dataValidation>
        <x14:dataValidation type="list" allowBlank="1" showInputMessage="1" showErrorMessage="1" xr:uid="{B630CB42-2B97-4010-A8FE-613450AE6C71}">
          <x14:formula1>
            <xm:f>options!$AW$2:$AW$18</xm:f>
          </x14:formula1>
          <xm:sqref>F291</xm:sqref>
        </x14:dataValidation>
        <x14:dataValidation type="list" allowBlank="1" showInputMessage="1" showErrorMessage="1" xr:uid="{6A376A01-7501-4035-AC49-18D061F18358}">
          <x14:formula1>
            <xm:f>options!$AG$2:$AG$5</xm:f>
          </x14:formula1>
          <xm:sqref>F167 F145 F195 F129 F113 F89 F58</xm:sqref>
        </x14:dataValidation>
        <x14:dataValidation type="list" allowBlank="1" showInputMessage="1" showErrorMessage="1" xr:uid="{B2874698-C2CA-453F-B259-167EDB2FFCC4}">
          <x14:formula1>
            <xm:f>options!$AO$2:$AO$8</xm:f>
          </x14:formula1>
          <xm:sqref>F367 F355 F133 F117 F149</xm:sqref>
        </x14:dataValidation>
        <x14:dataValidation type="list" allowBlank="1" showInputMessage="1" showErrorMessage="1" xr:uid="{3855205E-7974-40BE-8221-C93C705D73ED}">
          <x14:formula1>
            <xm:f>options!$N$2:$N$26</xm:f>
          </x14:formula1>
          <xm:sqref>F304:F305</xm:sqref>
        </x14:dataValidation>
        <x14:dataValidation type="list" allowBlank="1" showInputMessage="1" showErrorMessage="1" xr:uid="{730300A0-64FB-4429-9F8E-132D06ACF082}">
          <x14:formula1>
            <xm:f>options!$AL$2:$AL$6</xm:f>
          </x14:formula1>
          <xm:sqref>F243</xm:sqref>
        </x14:dataValidation>
        <x14:dataValidation type="list" allowBlank="1" showInputMessage="1" showErrorMessage="1" xr:uid="{61DCA53F-3F01-4B45-847D-2BC951173F5E}">
          <x14:formula1>
            <xm:f>options!$H$2:$H$46</xm:f>
          </x14:formula1>
          <xm:sqref>F472</xm:sqref>
        </x14:dataValidation>
        <x14:dataValidation type="list" allowBlank="1" showInputMessage="1" showErrorMessage="1" xr:uid="{36AECCE3-5CE3-4E85-925D-59BC910F0273}">
          <x14:formula1>
            <xm:f>options!$Q$2:$Q$7</xm:f>
          </x14:formula1>
          <xm:sqref>F248 F246 F307</xm:sqref>
        </x14:dataValidation>
        <x14:dataValidation type="list" allowBlank="1" showInputMessage="1" showErrorMessage="1" xr:uid="{33CA5313-3B26-4381-B556-0C63E644CB85}">
          <x14:formula1>
            <xm:f>options!$M$2:$M$4</xm:f>
          </x14:formula1>
          <xm:sqref>F249</xm:sqref>
        </x14:dataValidation>
        <x14:dataValidation type="list" allowBlank="1" showInputMessage="1" showErrorMessage="1" xr:uid="{EDAC12C1-F1A7-4B8F-9FB6-A096842336EF}">
          <x14:formula1>
            <xm:f>options!$P$2:$P$9</xm:f>
          </x14:formula1>
          <xm:sqref>F10 F53 F109 F141 F286 F327 F125 F218 F240 F190 F162 F84 F261</xm:sqref>
        </x14:dataValidation>
        <x14:dataValidation type="list" allowBlank="1" showInputMessage="1" showErrorMessage="1" xr:uid="{2F34FF04-7DB7-4EB6-B276-3027C8D53EDA}">
          <x14:formula1>
            <xm:f>options!$BC$2:$BC$4</xm:f>
          </x14:formula1>
          <xm:sqref>F474</xm:sqref>
        </x14:dataValidation>
        <x14:dataValidation type="list" allowBlank="1" showInputMessage="1" showErrorMessage="1" xr:uid="{505845DD-657E-43B9-A620-CBE1C27DE7A1}">
          <x14:formula1>
            <xm:f>options!$L$2:$L$18</xm:f>
          </x14:formula1>
          <xm:sqref>F52 F316 F108 F124 F140 F83 F161 F189 F239 F217 F285 F301 F260</xm:sqref>
        </x14:dataValidation>
        <x14:dataValidation type="list" allowBlank="1" showInputMessage="1" showErrorMessage="1" xr:uid="{AECB47A1-6054-40C6-9FEF-35AAD258512F}">
          <x14:formula1>
            <xm:f>options!$N$2:$N$27</xm:f>
          </x14:formula1>
          <xm:sqref>F320 F59:F61 F90 F168:F169 F196:F197 F304:F305</xm:sqref>
        </x14:dataValidation>
        <x14:dataValidation type="list" allowBlank="1" showInputMessage="1" showErrorMessage="1" xr:uid="{E736D4EC-2586-4F28-82BC-202A474112AD}">
          <x14:formula1>
            <xm:f>options!$AM$2:$AM$5</xm:f>
          </x14:formula1>
          <xm:sqref>F293</xm:sqref>
        </x14:dataValidation>
        <x14:dataValidation type="list" allowBlank="1" showInputMessage="1" showErrorMessage="1" xr:uid="{971D941B-654D-4329-A022-D325243B269B}">
          <x14:formula1>
            <xm:f>options!$BB$2:$BB$12</xm:f>
          </x14:formula1>
          <xm:sqref>S484:V486</xm:sqref>
        </x14:dataValidation>
        <x14:dataValidation type="list" allowBlank="1" showInputMessage="1" showErrorMessage="1" xr:uid="{79523DC1-DD31-4D6B-907B-DE08257A843C}">
          <x14:formula1>
            <xm:f>options!$W$2:$W$10</xm:f>
          </x14:formula1>
          <xm:sqref>F426:F428</xm:sqref>
        </x14:dataValidation>
        <x14:dataValidation type="list" allowBlank="1" showInputMessage="1" showErrorMessage="1" xr:uid="{915D3971-C37F-45C0-9FCC-5B6BC3691835}">
          <x14:formula1>
            <xm:f>options!$V$2:$V$6</xm:f>
          </x14:formula1>
          <xm:sqref>F48 F299 F79 F314 F185 F213 F157 F283 F256</xm:sqref>
        </x14:dataValidation>
        <x14:dataValidation type="list" allowBlank="1" showInputMessage="1" showErrorMessage="1" xr:uid="{6F9B57A3-A3E1-45E5-BEF5-B4D4B26F498C}">
          <x14:formula1>
            <xm:f>options!$AB$2:$AB$67</xm:f>
          </x14:formula1>
          <xm:sqref>F476 F330</xm:sqref>
        </x14:dataValidation>
        <x14:dataValidation type="list" allowBlank="1" showInputMessage="1" showErrorMessage="1" xr:uid="{FABAB26C-B88A-4DA1-B4C8-250660A33432}">
          <x14:formula1>
            <xm:f>options!$G$2:$G$17</xm:f>
          </x14:formula1>
          <xm:sqref>F271:F272 F228:F229</xm:sqref>
        </x14:dataValidation>
        <x14:dataValidation type="list" allowBlank="1" showInputMessage="1" showErrorMessage="1" xr:uid="{A9526297-9073-4EFC-9ADC-D971D8891209}">
          <x14:formula1>
            <xm:f>options!$I$2:$I$36</xm:f>
          </x14:formula1>
          <xm:sqref>F451</xm:sqref>
        </x14:dataValidation>
        <x14:dataValidation type="list" allowBlank="1" showInputMessage="1" showErrorMessage="1" xr:uid="{6CCE1D2A-310A-4355-962D-C7A8590123B0}">
          <x14:formula1>
            <xm:f>options!$AJ$2:$AJ$12</xm:f>
          </x14:formula1>
          <xm:sqref>F55 F86 F164 F192 F220 F263</xm:sqref>
        </x14:dataValidation>
        <x14:dataValidation type="list" allowBlank="1" showInputMessage="1" showErrorMessage="1" xr:uid="{CB4F9975-B36C-42D8-B2E1-D7D7DA28A8AB}">
          <x14:formula1>
            <xm:f>options!$Y$2:$Y$19</xm:f>
          </x14:formula1>
          <xm:sqref>F51 F82 F160 F188 F216 F259</xm:sqref>
        </x14:dataValidation>
        <x14:dataValidation type="list" allowBlank="1" showInputMessage="1" showErrorMessage="1" xr:uid="{672226E0-D6FB-4417-B911-D6310A638A0D}">
          <x14:formula1>
            <xm:f>options!$X$2:$X$7</xm:f>
          </x14:formula1>
          <xm:sqref>F258 F50 F81 F159 F215 F187</xm:sqref>
        </x14:dataValidation>
        <x14:dataValidation type="list" allowBlank="1" showInputMessage="1" showErrorMessage="1" xr:uid="{AB363667-2258-4336-AABA-779B81E6BC8C}">
          <x14:formula1>
            <xm:f>options!$AB$2:$AB$72</xm:f>
          </x14:formula1>
          <xm:sqref>F366 F7:F8 F290 F64:F65 F93:F94 F115:F116 F131:F132 F147:F148 F172:F173 F200:F201 F221:F222 F264:F265 F17</xm:sqref>
        </x14:dataValidation>
        <x14:dataValidation type="list" allowBlank="1" showInputMessage="1" showErrorMessage="1" xr:uid="{4B9266C4-721B-40AD-8310-2CD18D61712A}">
          <x14:formula1>
            <xm:f>options!$D$2:$D$19</xm:f>
          </x14:formula1>
          <xm:sqref>F63 F92 F150 F171 F199 F292</xm:sqref>
        </x14:dataValidation>
        <x14:dataValidation type="list" allowBlank="1" showInputMessage="1" showErrorMessage="1" xr:uid="{66A8CC4F-B6AB-48E5-AD1D-7474F14E8B8C}">
          <x14:formula1>
            <xm:f>options!$BD$2:$BD$14</xm:f>
          </x14:formula1>
          <xm:sqref>F232</xm:sqref>
        </x14:dataValidation>
        <x14:dataValidation type="list" allowBlank="1" showInputMessage="1" showErrorMessage="1" xr:uid="{11E8BEC6-E7CB-41DA-9504-19FDE244D1F5}">
          <x14:formula1>
            <xm:f>options!$AK$2:$AK$694</xm:f>
          </x14:formula1>
          <xm:sqref>F433:F436</xm:sqref>
        </x14:dataValidation>
        <x14:dataValidation type="list" allowBlank="1" showInputMessage="1" showErrorMessage="1" xr:uid="{9AB616AE-E12C-4D92-8BC2-E089501CC0A7}">
          <x14:formula1>
            <xm:f>options!$H$2:$H$64</xm:f>
          </x14:formula1>
          <xm:sqref>F315 F300 F80 F158 F186 F214 F257 F284 F49</xm:sqref>
        </x14:dataValidation>
        <x14:dataValidation type="list" allowBlank="1" showInputMessage="1" showErrorMessage="1" xr:uid="{8D8B647B-C3AD-4866-BC2E-50D0DEA85BA1}">
          <x14:formula1>
            <xm:f>options!$U$2:$U$87</xm:f>
          </x14:formula1>
          <xm:sqref>F313 F47 F6 F16 F78 F107 F123 F139 F156 F184 F212 F255 F282 F298</xm:sqref>
        </x14:dataValidation>
        <x14:dataValidation type="list" allowBlank="1" showInputMessage="1" showErrorMessage="1" xr:uid="{59341E7A-90AF-4167-926A-F48961E85EDA}">
          <x14:formula1>
            <xm:f>options!S$2:S$6</xm:f>
          </x14:formula1>
          <xm:sqref>F471</xm:sqref>
        </x14:dataValidation>
        <x14:dataValidation type="list" allowBlank="1" showInputMessage="1" showErrorMessage="1" xr:uid="{05F7F936-1FFC-41BB-9ABB-3704B48D1C30}">
          <x14:formula1>
            <xm:f>options!R$2:R$27</xm:f>
          </x14:formula1>
          <xm:sqref>F469</xm:sqref>
        </x14:dataValidation>
        <x14:dataValidation type="list" allowBlank="1" showInputMessage="1" showErrorMessage="1" xr:uid="{D69F7A98-9D1E-4FE7-8B87-69F01B9BD3F3}">
          <x14:formula1>
            <xm:f>options!T$2:T$34</xm:f>
          </x14:formula1>
          <xm:sqref>F470</xm:sqref>
        </x14:dataValidation>
        <x14:dataValidation type="list" allowBlank="1" showInputMessage="1" showErrorMessage="1" xr:uid="{DB6A2736-4D35-43E4-9E21-14EFA03A1595}">
          <x14:formula1>
            <xm:f>options!N$2:N$27</xm:f>
          </x14:formula1>
          <xm:sqref>F266:F267 F223:F224</xm:sqref>
        </x14:dataValidation>
        <x14:dataValidation type="list" allowBlank="1" showInputMessage="1" showErrorMessage="1" xr:uid="{5BADB9E0-6DCC-4F50-871B-56E4993175F1}">
          <x14:formula1>
            <xm:f>options!$AP$2:$AP$9</xm:f>
          </x14:formula1>
          <xm:sqref>F146 F114 F130</xm:sqref>
        </x14:dataValidation>
        <x14:dataValidation type="list" allowBlank="1" showInputMessage="1" showErrorMessage="1" xr:uid="{B88FA5F6-5749-483D-88F9-9F176E340FD4}">
          <x14:formula1>
            <xm:f>options!$AC$2:$AC$6</xm:f>
          </x14:formula1>
          <xm:sqref>F194 F288 F326 F166 F57 F88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1A24-B33B-42A6-8911-C4BF2200379B}">
  <sheetPr>
    <pageSetUpPr fitToPage="1"/>
  </sheetPr>
  <dimension ref="A1:AI666"/>
  <sheetViews>
    <sheetView topLeftCell="C1" zoomScaleNormal="100" workbookViewId="0">
      <selection activeCell="F45" sqref="F45"/>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f>
        <v>0</v>
      </c>
      <c r="S567" s="101">
        <f>C493</f>
        <v>0</v>
      </c>
      <c r="V567" s="101">
        <f>C494</f>
        <v>0</v>
      </c>
      <c r="X567" s="101">
        <f>C495</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AD512:AE512"/>
    <mergeCell ref="AD513:AE513"/>
    <mergeCell ref="X519:AA519"/>
    <mergeCell ref="O533:S533"/>
    <mergeCell ref="A666:XFD666"/>
    <mergeCell ref="D522:E522"/>
    <mergeCell ref="X529:AA529"/>
    <mergeCell ref="G540:H540"/>
    <mergeCell ref="G541:H541"/>
    <mergeCell ref="G542:H542"/>
    <mergeCell ref="G543:H543"/>
    <mergeCell ref="F539:I539"/>
    <mergeCell ref="M531:N531"/>
    <mergeCell ref="O531:S531"/>
    <mergeCell ref="M532:N532"/>
    <mergeCell ref="O532:S532"/>
    <mergeCell ref="M533:N533"/>
    <mergeCell ref="G544:H544"/>
    <mergeCell ref="M534:N534"/>
    <mergeCell ref="O534:S534"/>
    <mergeCell ref="D499:E499"/>
    <mergeCell ref="D503:E503"/>
    <mergeCell ref="D507:E507"/>
    <mergeCell ref="D508:E508"/>
    <mergeCell ref="D500:E500"/>
    <mergeCell ref="D504:E504"/>
    <mergeCell ref="D501:E501"/>
    <mergeCell ref="D505:E505"/>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4:V484"/>
    <mergeCell ref="S485:V485"/>
    <mergeCell ref="S486:V486"/>
    <mergeCell ref="B1:F1"/>
    <mergeCell ref="H1:I1"/>
    <mergeCell ref="L1:M1"/>
    <mergeCell ref="C2:F2"/>
    <mergeCell ref="H2:I2"/>
    <mergeCell ref="L2:M2"/>
    <mergeCell ref="S487:V487"/>
    <mergeCell ref="R517:U517"/>
    <mergeCell ref="R518:U518"/>
    <mergeCell ref="M530:N530"/>
    <mergeCell ref="O530:S530"/>
    <mergeCell ref="Q521:U521"/>
    <mergeCell ref="Q522:U522"/>
    <mergeCell ref="Q524:V524"/>
    <mergeCell ref="AD506:AG506"/>
    <mergeCell ref="R509:U509"/>
    <mergeCell ref="D510:E510"/>
    <mergeCell ref="R510:U510"/>
    <mergeCell ref="D520:E520"/>
    <mergeCell ref="Q520:U520"/>
    <mergeCell ref="D519:E519"/>
    <mergeCell ref="D509:E509"/>
    <mergeCell ref="D518:E518"/>
    <mergeCell ref="D516:E516"/>
    <mergeCell ref="D517:E517"/>
    <mergeCell ref="D512:E512"/>
    <mergeCell ref="D514:E514"/>
    <mergeCell ref="AD514:AE514"/>
    <mergeCell ref="AD515:AE515"/>
    <mergeCell ref="AD511:AE511"/>
  </mergeCells>
  <conditionalFormatting sqref="C492:C498">
    <cfRule type="cellIs" dxfId="131" priority="6" operator="notEqual">
      <formula>B492</formula>
    </cfRule>
  </conditionalFormatting>
  <conditionalFormatting sqref="G492">
    <cfRule type="cellIs" dxfId="130" priority="14" operator="notEqual">
      <formula>74</formula>
    </cfRule>
  </conditionalFormatting>
  <conditionalFormatting sqref="G493">
    <cfRule type="cellIs" dxfId="129" priority="7" operator="notEqual">
      <formula>98</formula>
    </cfRule>
  </conditionalFormatting>
  <conditionalFormatting sqref="G494">
    <cfRule type="cellIs" dxfId="128" priority="10" operator="notEqual">
      <formula>74</formula>
    </cfRule>
  </conditionalFormatting>
  <conditionalFormatting sqref="G495">
    <cfRule type="cellIs" dxfId="127" priority="5" operator="notEqual">
      <formula>99</formula>
    </cfRule>
  </conditionalFormatting>
  <conditionalFormatting sqref="G496">
    <cfRule type="cellIs" dxfId="126" priority="9" operator="notEqual">
      <formula>74</formula>
    </cfRule>
  </conditionalFormatting>
  <conditionalFormatting sqref="G497">
    <cfRule type="cellIs" dxfId="125" priority="13" operator="notEqual">
      <formula>131</formula>
    </cfRule>
  </conditionalFormatting>
  <conditionalFormatting sqref="G498">
    <cfRule type="cellIs" dxfId="124" priority="11" operator="notEqual">
      <formula>75</formula>
    </cfRule>
  </conditionalFormatting>
  <conditionalFormatting sqref="G499:G500">
    <cfRule type="cellIs" dxfId="123" priority="12" operator="notEqual">
      <formula>58</formula>
    </cfRule>
  </conditionalFormatting>
  <conditionalFormatting sqref="G509">
    <cfRule type="cellIs" dxfId="122" priority="16" operator="notEqual">
      <formula>0.02</formula>
    </cfRule>
  </conditionalFormatting>
  <conditionalFormatting sqref="G514">
    <cfRule type="cellIs" dxfId="121" priority="15" operator="notEqual">
      <formula>0.02</formula>
    </cfRule>
  </conditionalFormatting>
  <conditionalFormatting sqref="G541:H541">
    <cfRule type="cellIs" dxfId="120" priority="58" operator="greaterThan">
      <formula>10000</formula>
    </cfRule>
    <cfRule type="cellIs" dxfId="119" priority="59" operator="greaterThan">
      <formula>10000</formula>
    </cfRule>
  </conditionalFormatting>
  <conditionalFormatting sqref="G541:H544">
    <cfRule type="cellIs" dxfId="118" priority="57" operator="greaterThan">
      <formula>10000</formula>
    </cfRule>
  </conditionalFormatting>
  <conditionalFormatting sqref="I452">
    <cfRule type="cellIs" dxfId="117" priority="4" operator="greaterThan">
      <formula>0</formula>
    </cfRule>
  </conditionalFormatting>
  <conditionalFormatting sqref="I455">
    <cfRule type="cellIs" dxfId="116" priority="3" operator="greaterThan">
      <formula>0</formula>
    </cfRule>
  </conditionalFormatting>
  <conditionalFormatting sqref="I460:I461">
    <cfRule type="cellIs" dxfId="115" priority="2" operator="greaterThan">
      <formula>0</formula>
    </cfRule>
  </conditionalFormatting>
  <conditionalFormatting sqref="I464">
    <cfRule type="cellIs" dxfId="114" priority="1" operator="greaterThan">
      <formula>0</formula>
    </cfRule>
  </conditionalFormatting>
  <dataValidations count="1">
    <dataValidation allowBlank="1" showInputMessage="1" sqref="F516 H506" xr:uid="{60F20C77-4646-4E72-A763-5A9FEEF68660}"/>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7033" r:id="rId4" name="Check Box 169">
              <controlPr defaultSize="0" autoFill="0" autoLine="0" autoPict="0">
                <anchor moveWithCells="1">
                  <from>
                    <xdr:col>11</xdr:col>
                    <xdr:colOff>48986</xdr:colOff>
                    <xdr:row>521</xdr:row>
                    <xdr:rowOff>38100</xdr:rowOff>
                  </from>
                  <to>
                    <xdr:col>13</xdr:col>
                    <xdr:colOff>266700</xdr:colOff>
                    <xdr:row>525</xdr:row>
                    <xdr:rowOff>10886</xdr:rowOff>
                  </to>
                </anchor>
              </controlPr>
            </control>
          </mc:Choice>
        </mc:AlternateContent>
        <mc:AlternateContent xmlns:mc="http://schemas.openxmlformats.org/markup-compatibility/2006">
          <mc:Choice Requires="x14">
            <control shapeId="37071" r:id="rId5" name="Check Box 207">
              <controlPr defaultSize="0" autoFill="0" autoLine="0" autoPict="0">
                <anchor moveWithCells="1">
                  <from>
                    <xdr:col>11</xdr:col>
                    <xdr:colOff>48986</xdr:colOff>
                    <xdr:row>521</xdr:row>
                    <xdr:rowOff>38100</xdr:rowOff>
                  </from>
                  <to>
                    <xdr:col>14</xdr:col>
                    <xdr:colOff>304800</xdr:colOff>
                    <xdr:row>525</xdr:row>
                    <xdr:rowOff>10886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5B123534-41BA-46C7-8F74-5710D9F65622}">
          <x14:formula1>
            <xm:f>options!$J$2:$J$45</xm:f>
          </x14:formula1>
          <xm:sqref>F455</xm:sqref>
        </x14:dataValidation>
        <x14:dataValidation type="list" allowBlank="1" showInputMessage="1" showErrorMessage="1" xr:uid="{8B98B8A0-03F2-4E57-B554-A6D7166BF7AB}">
          <x14:formula1>
            <xm:f>options!$AH$2:$AH$4</xm:f>
          </x14:formula1>
          <xm:sqref>F343 F143 F193 F127 F111 F87 F56 F165 F318:F319</xm:sqref>
        </x14:dataValidation>
        <x14:dataValidation type="list" allowBlank="1" showInputMessage="1" showErrorMessage="1" xr:uid="{A1F13BCA-BEE8-4818-98C1-B507C32E3E63}">
          <x14:formula1>
            <xm:f>options!$AE$2:$AE$7</xm:f>
          </x14:formula1>
          <xm:sqref>F68:F69 F97:F98</xm:sqref>
        </x14:dataValidation>
        <x14:dataValidation type="list" allowBlank="1" showInputMessage="1" showErrorMessage="1" xr:uid="{DFCBF7CE-5DD0-4D16-8844-2015F3E8BD45}">
          <x14:formula1>
            <xm:f>options!$E$2:$E$5</xm:f>
          </x14:formula1>
          <xm:sqref>F202 F95:F96 F174:F175 F66:F67</xm:sqref>
        </x14:dataValidation>
        <x14:dataValidation type="list" allowBlank="1" showInputMessage="1" showErrorMessage="1" xr:uid="{BAAC3554-9812-401D-BD48-568FD9631F94}">
          <x14:formula1>
            <xm:f>options!$AD$2:$AD$3</xm:f>
          </x14:formula1>
          <xm:sqref>F244:F245</xm:sqref>
        </x14:dataValidation>
        <x14:dataValidation type="list" allowBlank="1" showInputMessage="1" showErrorMessage="1" xr:uid="{25466D1C-2549-4509-9A2D-3E3AABE29718}">
          <x14:formula1>
            <xm:f>options!$AQ$2:$AQ$27</xm:f>
          </x14:formula1>
          <xm:sqref>F409:F410</xm:sqref>
        </x14:dataValidation>
        <x14:dataValidation type="list" allowBlank="1" showInputMessage="1" showErrorMessage="1" xr:uid="{709B8E21-24DC-464B-96B5-F1289BDD4CA1}">
          <x14:formula1>
            <xm:f>options!$AU$2:$AU$7</xm:f>
          </x14:formula1>
          <xm:sqref>F306</xm:sqref>
        </x14:dataValidation>
        <x14:dataValidation type="list" allowBlank="1" showInputMessage="1" showErrorMessage="1" xr:uid="{6B6EC832-B047-4179-8B1C-4A2DE8C39269}">
          <x14:formula1>
            <xm:f>options!$L$2:$L$17</xm:f>
          </x14:formula1>
          <xm:sqref>F473</xm:sqref>
        </x14:dataValidation>
        <x14:dataValidation type="list" allowBlank="1" showInputMessage="1" showErrorMessage="1" xr:uid="{821340D0-E710-4AFE-B007-5F0FC15B8275}">
          <x14:formula1>
            <xm:f>options!$J$2:$J$45</xm:f>
          </x14:formula1>
          <xm:sqref>F464</xm:sqref>
        </x14:dataValidation>
        <x14:dataValidation type="list" allowBlank="1" showInputMessage="1" showErrorMessage="1" xr:uid="{9434A4CA-6A8B-4F6B-B16E-DA90157CD0E5}">
          <x14:formula1>
            <xm:f>options!$K$2:$K$10</xm:f>
          </x14:formula1>
          <xm:sqref>F463 F454</xm:sqref>
        </x14:dataValidation>
        <x14:dataValidation type="list" allowBlank="1" showInputMessage="1" showErrorMessage="1" xr:uid="{1522A432-A6FD-4D4D-B6E0-B855B669C294}">
          <x14:formula1>
            <xm:f>options!$I$2:$I$31</xm:f>
          </x14:formula1>
          <xm:sqref>F459:F462 F465 F456 F452:F453</xm:sqref>
        </x14:dataValidation>
        <x14:dataValidation type="list" allowBlank="1" showInputMessage="1" showErrorMessage="1" xr:uid="{0AAA6225-B41B-48C4-AA93-6EA5DE4B4B2A}">
          <x14:formula1>
            <xm:f>options!$AT$2:$AT$10</xm:f>
          </x14:formula1>
          <xm:sqref>F71 F100 F12 F177 F204 F19</xm:sqref>
        </x14:dataValidation>
        <x14:dataValidation type="list" allowBlank="1" showInputMessage="1" showErrorMessage="1" xr:uid="{9FD77D52-A76E-4958-8E9C-37C9958311EF}">
          <x14:formula1>
            <xm:f>options!$AS$2:$AS$3</xm:f>
          </x14:formula1>
          <xm:sqref>F294</xm:sqref>
        </x14:dataValidation>
        <x14:dataValidation type="list" allowBlank="1" showInputMessage="1" showErrorMessage="1" xr:uid="{71E8B3DE-5BBD-4F76-BA28-2B44960F6A31}">
          <x14:formula1>
            <xm:f>options!$AR$2:$AR$17</xm:f>
          </x14:formula1>
          <xm:sqref>F477</xm:sqref>
        </x14:dataValidation>
        <x14:dataValidation type="list" allowBlank="1" showInputMessage="1" showErrorMessage="1" xr:uid="{B9F9DA63-4427-4395-9B23-80F847F9D36D}">
          <x14:formula1>
            <xm:f>options!$A$2:$A$3</xm:f>
          </x14:formula1>
          <xm:sqref>F274 F308 F231</xm:sqref>
        </x14:dataValidation>
        <x14:dataValidation type="list" allowBlank="1" showInputMessage="1" showErrorMessage="1" xr:uid="{89D791B5-549D-406A-9EC7-FDDD8BEE8E27}">
          <x14:formula1>
            <xm:f>options!$F$2:$F$3</xm:f>
          </x14:formula1>
          <xm:sqref>F344 F176 F203 F70 F225 F99 F268</xm:sqref>
        </x14:dataValidation>
        <x14:dataValidation type="list" allowBlank="1" showInputMessage="1" showErrorMessage="1" xr:uid="{2164218B-F816-4D06-A04F-9D3430F855FB}">
          <x14:formula1>
            <xm:f>options!$C$2:$C$4</xm:f>
          </x14:formula1>
          <xm:sqref>F328 F289 F198 F170 F62 F247 F128 F144 F303 F91 F112 F226:F227 F269:F270 F9</xm:sqref>
        </x14:dataValidation>
        <x14:dataValidation type="list" allowBlank="1" showInputMessage="1" showErrorMessage="1" xr:uid="{DBE0BB92-29A3-45F1-A032-F45568361DE9}">
          <x14:formula1>
            <xm:f>options!$B$2:$B$5</xm:f>
          </x14:formula1>
          <xm:sqref>F468</xm:sqref>
        </x14:dataValidation>
        <x14:dataValidation type="list" allowBlank="1" showInputMessage="1" showErrorMessage="1" xr:uid="{787888F5-0517-4FDF-B1D8-FD7D3D62A5BB}">
          <x14:formula1>
            <xm:f>options!$AI$2:$AI$7</xm:f>
          </x14:formula1>
          <xm:sqref>F142 F302 F110 F317 F126 F287 F163 F241 F191 F85 F219 F329 F41:F42 F18 F54 F262</xm:sqref>
        </x14:dataValidation>
        <x14:dataValidation type="list" allowBlank="1" showInputMessage="1" showErrorMessage="1" xr:uid="{1E464FC2-3F3B-40B3-B752-5D526ABC0BAD}">
          <x14:formula1>
            <xm:f>options!$AO$2:$AO$8</xm:f>
          </x14:formula1>
          <xm:sqref>F367 F355 F133 F117 F149</xm:sqref>
        </x14:dataValidation>
        <x14:dataValidation type="list" allowBlank="1" showInputMessage="1" showErrorMessage="1" xr:uid="{9802500C-FF98-4685-B537-381021EEE7C1}">
          <x14:formula1>
            <xm:f>options!$AG$2:$AG$5</xm:f>
          </x14:formula1>
          <xm:sqref>F167 F145 F195 F129 F113 F89 F58</xm:sqref>
        </x14:dataValidation>
        <x14:dataValidation type="list" allowBlank="1" showInputMessage="1" showErrorMessage="1" xr:uid="{0509CBF5-3EF8-4FFC-BF7B-600F615A0719}">
          <x14:formula1>
            <xm:f>options!$AW$2:$AW$18</xm:f>
          </x14:formula1>
          <xm:sqref>F291</xm:sqref>
        </x14:dataValidation>
        <x14:dataValidation type="list" allowBlank="1" showInputMessage="1" showErrorMessage="1" xr:uid="{C09ED278-88A9-4343-8BFC-6C79F8A256B5}">
          <x14:formula1>
            <xm:f>options!$AJ$2:$AJ$4</xm:f>
          </x14:formula1>
          <xm:sqref>F242</xm:sqref>
        </x14:dataValidation>
        <x14:dataValidation type="list" allowBlank="1" showInputMessage="1" showErrorMessage="1" xr:uid="{83F8561C-9C89-4445-AE0F-9E4A1A9F5EC6}">
          <x14:formula1>
            <xm:f>options!$N$2:$N$26</xm:f>
          </x14:formula1>
          <xm:sqref>F304:F305</xm:sqref>
        </x14:dataValidation>
        <x14:dataValidation type="list" allowBlank="1" showInputMessage="1" showErrorMessage="1" xr:uid="{4AAF4440-7A60-430D-802F-2CD63EC5D89C}">
          <x14:formula1>
            <xm:f>options!$AL$2:$AL$6</xm:f>
          </x14:formula1>
          <xm:sqref>F243</xm:sqref>
        </x14:dataValidation>
        <x14:dataValidation type="list" allowBlank="1" showInputMessage="1" showErrorMessage="1" xr:uid="{1E742A86-BD5D-41A3-B842-01B8654E31D1}">
          <x14:formula1>
            <xm:f>options!$H$2:$H$46</xm:f>
          </x14:formula1>
          <xm:sqref>F472</xm:sqref>
        </x14:dataValidation>
        <x14:dataValidation type="list" allowBlank="1" showInputMessage="1" showErrorMessage="1" xr:uid="{62F62D7E-D814-455F-8764-2872F211C576}">
          <x14:formula1>
            <xm:f>options!$Q$2:$Q$7</xm:f>
          </x14:formula1>
          <xm:sqref>F248 F246 F307</xm:sqref>
        </x14:dataValidation>
        <x14:dataValidation type="list" allowBlank="1" showInputMessage="1" showErrorMessage="1" xr:uid="{49D8E564-AE83-4BB4-8A45-5E14B602B3D4}">
          <x14:formula1>
            <xm:f>options!$M$2:$M$4</xm:f>
          </x14:formula1>
          <xm:sqref>F249</xm:sqref>
        </x14:dataValidation>
        <x14:dataValidation type="list" allowBlank="1" showInputMessage="1" showErrorMessage="1" xr:uid="{18DE319A-8331-43F8-865D-F84AEED67342}">
          <x14:formula1>
            <xm:f>options!$P$2:$P$9</xm:f>
          </x14:formula1>
          <xm:sqref>F10 F53 F109 F141 F286 F327 F125 F218 F240 F190 F162 F84 F261</xm:sqref>
        </x14:dataValidation>
        <x14:dataValidation type="list" allowBlank="1" showInputMessage="1" showErrorMessage="1" xr:uid="{BDCAF627-DAD1-4FE2-9A64-572F2419B6E7}">
          <x14:formula1>
            <xm:f>options!$BC$2:$BC$4</xm:f>
          </x14:formula1>
          <xm:sqref>F474</xm:sqref>
        </x14:dataValidation>
        <x14:dataValidation type="list" allowBlank="1" showInputMessage="1" showErrorMessage="1" xr:uid="{133F7A2F-3711-45D4-8B6F-62586896800C}">
          <x14:formula1>
            <xm:f>options!$L$2:$L$18</xm:f>
          </x14:formula1>
          <xm:sqref>F52 F316 F108 F124 F140 F83 F161 F189 F239 F217 F285 F301 F260</xm:sqref>
        </x14:dataValidation>
        <x14:dataValidation type="list" allowBlank="1" showInputMessage="1" showErrorMessage="1" xr:uid="{9DC7300B-195B-4B8B-8FBD-7BFCD2AE702B}">
          <x14:formula1>
            <xm:f>options!$N$2:$N$27</xm:f>
          </x14:formula1>
          <xm:sqref>F320 F59:F61 F90 F168:F169 F196:F197 F304:F305</xm:sqref>
        </x14:dataValidation>
        <x14:dataValidation type="list" allowBlank="1" showInputMessage="1" showErrorMessage="1" xr:uid="{1F9C4B14-9C85-4A41-AF9A-5EBF7898846D}">
          <x14:formula1>
            <xm:f>options!$AM$2:$AM$5</xm:f>
          </x14:formula1>
          <xm:sqref>F293</xm:sqref>
        </x14:dataValidation>
        <x14:dataValidation type="list" allowBlank="1" showInputMessage="1" showErrorMessage="1" xr:uid="{2C2145C8-AE49-40AA-B9B3-19DCE3F2550B}">
          <x14:formula1>
            <xm:f>options!$BB$2:$BB$12</xm:f>
          </x14:formula1>
          <xm:sqref>S484:V486</xm:sqref>
        </x14:dataValidation>
        <x14:dataValidation type="list" allowBlank="1" showInputMessage="1" showErrorMessage="1" xr:uid="{45A46AA1-8E9A-4D63-881F-91C812B04173}">
          <x14:formula1>
            <xm:f>options!$W$2:$W$10</xm:f>
          </x14:formula1>
          <xm:sqref>F426:F428</xm:sqref>
        </x14:dataValidation>
        <x14:dataValidation type="list" allowBlank="1" showInputMessage="1" showErrorMessage="1" xr:uid="{7B442C23-CA95-40AD-96B3-718A83DB0CF7}">
          <x14:formula1>
            <xm:f>options!$V$2:$V$6</xm:f>
          </x14:formula1>
          <xm:sqref>F48 F299 F79 F314 F185 F213 F157 F283 F256</xm:sqref>
        </x14:dataValidation>
        <x14:dataValidation type="list" allowBlank="1" showInputMessage="1" showErrorMessage="1" xr:uid="{7AC964FD-61B7-48F7-BA95-0A3D35D59B96}">
          <x14:formula1>
            <xm:f>options!$AB$2:$AB$67</xm:f>
          </x14:formula1>
          <xm:sqref>F476 F330</xm:sqref>
        </x14:dataValidation>
        <x14:dataValidation type="list" allowBlank="1" showInputMessage="1" showErrorMessage="1" xr:uid="{29FBB91B-10BB-412D-9C29-99955200FFC2}">
          <x14:formula1>
            <xm:f>options!$G$2:$G$17</xm:f>
          </x14:formula1>
          <xm:sqref>F271:F272 F228:F229</xm:sqref>
        </x14:dataValidation>
        <x14:dataValidation type="list" allowBlank="1" showInputMessage="1" showErrorMessage="1" xr:uid="{89D52A34-4F9A-4385-AB54-389897497763}">
          <x14:formula1>
            <xm:f>options!$I$2:$I$36</xm:f>
          </x14:formula1>
          <xm:sqref>F451</xm:sqref>
        </x14:dataValidation>
        <x14:dataValidation type="list" allowBlank="1" showInputMessage="1" showErrorMessage="1" xr:uid="{2549634F-634D-44BF-B8AA-738D7B1A060D}">
          <x14:formula1>
            <xm:f>options!$AJ$2:$AJ$12</xm:f>
          </x14:formula1>
          <xm:sqref>F55 F86 F164 F192 F220 F263</xm:sqref>
        </x14:dataValidation>
        <x14:dataValidation type="list" allowBlank="1" showInputMessage="1" showErrorMessage="1" xr:uid="{272C7C1C-5E53-4313-A3E1-AEC269152BE5}">
          <x14:formula1>
            <xm:f>options!$Y$2:$Y$19</xm:f>
          </x14:formula1>
          <xm:sqref>F51 F82 F160 F188 F216 F259</xm:sqref>
        </x14:dataValidation>
        <x14:dataValidation type="list" allowBlank="1" showInputMessage="1" showErrorMessage="1" xr:uid="{DE1FAB66-8DB8-4CEB-A99F-505258D0961E}">
          <x14:formula1>
            <xm:f>options!$X$2:$X$7</xm:f>
          </x14:formula1>
          <xm:sqref>F258 F50 F81 F159 F215 F187</xm:sqref>
        </x14:dataValidation>
        <x14:dataValidation type="list" allowBlank="1" showInputMessage="1" showErrorMessage="1" xr:uid="{EE0A3602-D1D3-4E45-B5C3-6B7343946544}">
          <x14:formula1>
            <xm:f>options!$AB$2:$AB$72</xm:f>
          </x14:formula1>
          <xm:sqref>F366 F7:F8 F290 F64:F65 F93:F94 F115:F116 F131:F132 F147:F148 F172:F173 F200:F201 F221:F222 F264:F265 F17</xm:sqref>
        </x14:dataValidation>
        <x14:dataValidation type="list" allowBlank="1" showInputMessage="1" showErrorMessage="1" xr:uid="{7472FB61-D6C4-4AD7-9A51-F9DC62822E08}">
          <x14:formula1>
            <xm:f>options!$D$2:$D$19</xm:f>
          </x14:formula1>
          <xm:sqref>F63 F92 F150 F171 F199 F292</xm:sqref>
        </x14:dataValidation>
        <x14:dataValidation type="list" allowBlank="1" showInputMessage="1" showErrorMessage="1" xr:uid="{025480D7-B5AB-4D00-9FE3-42D7BF88F018}">
          <x14:formula1>
            <xm:f>options!$BD$2:$BD$14</xm:f>
          </x14:formula1>
          <xm:sqref>F232</xm:sqref>
        </x14:dataValidation>
        <x14:dataValidation type="list" allowBlank="1" showInputMessage="1" showErrorMessage="1" xr:uid="{6FF38DDB-181C-448E-91B4-6AB23598E6A1}">
          <x14:formula1>
            <xm:f>options!$AK$2:$AK$694</xm:f>
          </x14:formula1>
          <xm:sqref>F433:F436</xm:sqref>
        </x14:dataValidation>
        <x14:dataValidation type="list" allowBlank="1" showInputMessage="1" showErrorMessage="1" xr:uid="{7D7AD0BA-7B24-43C7-A16F-A40F2BDEC48C}">
          <x14:formula1>
            <xm:f>options!$H$2:$H$64</xm:f>
          </x14:formula1>
          <xm:sqref>F315 F300 F80 F158 F186 F214 F257 F284 F49</xm:sqref>
        </x14:dataValidation>
        <x14:dataValidation type="list" allowBlank="1" showInputMessage="1" showErrorMessage="1" xr:uid="{9EACBD1B-B6ED-4FFD-ACA5-A80232A19040}">
          <x14:formula1>
            <xm:f>options!$U$2:$U$87</xm:f>
          </x14:formula1>
          <xm:sqref>F313 F47 F6 F16 F78 F107 F123 F139 F156 F184 F212 F255 F282 F298</xm:sqref>
        </x14:dataValidation>
        <x14:dataValidation type="list" allowBlank="1" showInputMessage="1" showErrorMessage="1" xr:uid="{5D121467-A0EF-46DB-97D3-C3D11DDA4376}">
          <x14:formula1>
            <xm:f>options!S$2:S$6</xm:f>
          </x14:formula1>
          <xm:sqref>F471</xm:sqref>
        </x14:dataValidation>
        <x14:dataValidation type="list" allowBlank="1" showInputMessage="1" showErrorMessage="1" xr:uid="{3B76CF19-CE3A-416D-B0B4-5DBDB0338C17}">
          <x14:formula1>
            <xm:f>options!R$2:R$27</xm:f>
          </x14:formula1>
          <xm:sqref>F469</xm:sqref>
        </x14:dataValidation>
        <x14:dataValidation type="list" allowBlank="1" showInputMessage="1" showErrorMessage="1" xr:uid="{96ABE12D-5186-4D94-A3E0-B5D511B95F3A}">
          <x14:formula1>
            <xm:f>options!T$2:T$34</xm:f>
          </x14:formula1>
          <xm:sqref>F470</xm:sqref>
        </x14:dataValidation>
        <x14:dataValidation type="list" allowBlank="1" showInputMessage="1" showErrorMessage="1" xr:uid="{FC55C9B7-8C2F-4314-A69C-BD03A24D95FA}">
          <x14:formula1>
            <xm:f>options!N$2:N$27</xm:f>
          </x14:formula1>
          <xm:sqref>F266:F267 F223:F224</xm:sqref>
        </x14:dataValidation>
        <x14:dataValidation type="list" allowBlank="1" showInputMessage="1" showErrorMessage="1" xr:uid="{1F10E809-847B-4CF5-9C83-879F515DF60F}">
          <x14:formula1>
            <xm:f>options!$AP$2:$AP$9</xm:f>
          </x14:formula1>
          <xm:sqref>F146 F114 F130</xm:sqref>
        </x14:dataValidation>
        <x14:dataValidation type="list" allowBlank="1" showInputMessage="1" showErrorMessage="1" xr:uid="{EE07F9A6-FD04-466B-988A-07BFC2CC8AC3}">
          <x14:formula1>
            <xm:f>options!$AC$2:$AC$6</xm:f>
          </x14:formula1>
          <xm:sqref>F194 F288 F326 F166 F57 F88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C1B5-8A7A-4642-B9E0-D35FFBF784E2}">
  <sheetPr>
    <pageSetUpPr fitToPage="1"/>
  </sheetPr>
  <dimension ref="A1:AI666"/>
  <sheetViews>
    <sheetView topLeftCell="C1" zoomScaleNormal="100" workbookViewId="0">
      <selection activeCell="G43" sqref="G43"/>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f>
        <v>0</v>
      </c>
      <c r="S567" s="101">
        <f>C493</f>
        <v>0</v>
      </c>
      <c r="V567" s="101">
        <f>C494</f>
        <v>0</v>
      </c>
      <c r="X567" s="101">
        <f>C495</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AD512:AE512"/>
    <mergeCell ref="AD513:AE513"/>
    <mergeCell ref="X519:AA519"/>
    <mergeCell ref="O533:S533"/>
    <mergeCell ref="A666:XFD666"/>
    <mergeCell ref="D522:E522"/>
    <mergeCell ref="X529:AA529"/>
    <mergeCell ref="G540:H540"/>
    <mergeCell ref="G541:H541"/>
    <mergeCell ref="G542:H542"/>
    <mergeCell ref="G543:H543"/>
    <mergeCell ref="F539:I539"/>
    <mergeCell ref="M531:N531"/>
    <mergeCell ref="O531:S531"/>
    <mergeCell ref="M532:N532"/>
    <mergeCell ref="O532:S532"/>
    <mergeCell ref="M533:N533"/>
    <mergeCell ref="G544:H544"/>
    <mergeCell ref="M534:N534"/>
    <mergeCell ref="O534:S534"/>
    <mergeCell ref="D499:E499"/>
    <mergeCell ref="D503:E503"/>
    <mergeCell ref="D507:E507"/>
    <mergeCell ref="D508:E508"/>
    <mergeCell ref="D500:E500"/>
    <mergeCell ref="D504:E504"/>
    <mergeCell ref="D501:E501"/>
    <mergeCell ref="D505:E505"/>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4:V484"/>
    <mergeCell ref="S485:V485"/>
    <mergeCell ref="S486:V486"/>
    <mergeCell ref="B1:F1"/>
    <mergeCell ref="H1:I1"/>
    <mergeCell ref="L1:M1"/>
    <mergeCell ref="C2:F2"/>
    <mergeCell ref="H2:I2"/>
    <mergeCell ref="L2:M2"/>
    <mergeCell ref="S487:V487"/>
    <mergeCell ref="R517:U517"/>
    <mergeCell ref="R518:U518"/>
    <mergeCell ref="M530:N530"/>
    <mergeCell ref="O530:S530"/>
    <mergeCell ref="Q521:U521"/>
    <mergeCell ref="Q522:U522"/>
    <mergeCell ref="Q524:V524"/>
    <mergeCell ref="AD506:AG506"/>
    <mergeCell ref="R509:U509"/>
    <mergeCell ref="D510:E510"/>
    <mergeCell ref="R510:U510"/>
    <mergeCell ref="D520:E520"/>
    <mergeCell ref="Q520:U520"/>
    <mergeCell ref="D519:E519"/>
    <mergeCell ref="D509:E509"/>
    <mergeCell ref="D518:E518"/>
    <mergeCell ref="D516:E516"/>
    <mergeCell ref="D517:E517"/>
    <mergeCell ref="D512:E512"/>
    <mergeCell ref="D514:E514"/>
    <mergeCell ref="AD514:AE514"/>
    <mergeCell ref="AD515:AE515"/>
    <mergeCell ref="AD511:AE511"/>
  </mergeCells>
  <conditionalFormatting sqref="C492:C498">
    <cfRule type="cellIs" dxfId="113" priority="6" operator="notEqual">
      <formula>B492</formula>
    </cfRule>
  </conditionalFormatting>
  <conditionalFormatting sqref="G492">
    <cfRule type="cellIs" dxfId="112" priority="14" operator="notEqual">
      <formula>74</formula>
    </cfRule>
  </conditionalFormatting>
  <conditionalFormatting sqref="G493">
    <cfRule type="cellIs" dxfId="111" priority="7" operator="notEqual">
      <formula>98</formula>
    </cfRule>
  </conditionalFormatting>
  <conditionalFormatting sqref="G494">
    <cfRule type="cellIs" dxfId="110" priority="10" operator="notEqual">
      <formula>74</formula>
    </cfRule>
  </conditionalFormatting>
  <conditionalFormatting sqref="G495">
    <cfRule type="cellIs" dxfId="109" priority="5" operator="notEqual">
      <formula>99</formula>
    </cfRule>
  </conditionalFormatting>
  <conditionalFormatting sqref="G496">
    <cfRule type="cellIs" dxfId="108" priority="9" operator="notEqual">
      <formula>74</formula>
    </cfRule>
  </conditionalFormatting>
  <conditionalFormatting sqref="G497">
    <cfRule type="cellIs" dxfId="107" priority="13" operator="notEqual">
      <formula>131</formula>
    </cfRule>
  </conditionalFormatting>
  <conditionalFormatting sqref="G498">
    <cfRule type="cellIs" dxfId="106" priority="11" operator="notEqual">
      <formula>75</formula>
    </cfRule>
  </conditionalFormatting>
  <conditionalFormatting sqref="G499:G500">
    <cfRule type="cellIs" dxfId="105" priority="12" operator="notEqual">
      <formula>58</formula>
    </cfRule>
  </conditionalFormatting>
  <conditionalFormatting sqref="G509">
    <cfRule type="cellIs" dxfId="104" priority="16" operator="notEqual">
      <formula>0.02</formula>
    </cfRule>
  </conditionalFormatting>
  <conditionalFormatting sqref="G514">
    <cfRule type="cellIs" dxfId="103" priority="15" operator="notEqual">
      <formula>0.02</formula>
    </cfRule>
  </conditionalFormatting>
  <conditionalFormatting sqref="G541:H541">
    <cfRule type="cellIs" dxfId="102" priority="58" operator="greaterThan">
      <formula>10000</formula>
    </cfRule>
    <cfRule type="cellIs" dxfId="101" priority="59" operator="greaterThan">
      <formula>10000</formula>
    </cfRule>
  </conditionalFormatting>
  <conditionalFormatting sqref="G541:H544">
    <cfRule type="cellIs" dxfId="100" priority="57" operator="greaterThan">
      <formula>10000</formula>
    </cfRule>
  </conditionalFormatting>
  <conditionalFormatting sqref="I452">
    <cfRule type="cellIs" dxfId="99" priority="4" operator="greaterThan">
      <formula>0</formula>
    </cfRule>
  </conditionalFormatting>
  <conditionalFormatting sqref="I455">
    <cfRule type="cellIs" dxfId="98" priority="3" operator="greaterThan">
      <formula>0</formula>
    </cfRule>
  </conditionalFormatting>
  <conditionalFormatting sqref="I460:I461">
    <cfRule type="cellIs" dxfId="97" priority="2" operator="greaterThan">
      <formula>0</formula>
    </cfRule>
  </conditionalFormatting>
  <conditionalFormatting sqref="I464">
    <cfRule type="cellIs" dxfId="96" priority="1" operator="greaterThan">
      <formula>0</formula>
    </cfRule>
  </conditionalFormatting>
  <dataValidations count="1">
    <dataValidation allowBlank="1" showInputMessage="1" sqref="F516 H506" xr:uid="{4FF3984C-3185-4773-B222-6DFD55E50170}"/>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8057" r:id="rId4" name="Check Box 169">
              <controlPr defaultSize="0" autoFill="0" autoLine="0" autoPict="0">
                <anchor moveWithCells="1">
                  <from>
                    <xdr:col>11</xdr:col>
                    <xdr:colOff>48986</xdr:colOff>
                    <xdr:row>521</xdr:row>
                    <xdr:rowOff>38100</xdr:rowOff>
                  </from>
                  <to>
                    <xdr:col>13</xdr:col>
                    <xdr:colOff>266700</xdr:colOff>
                    <xdr:row>525</xdr:row>
                    <xdr:rowOff>10886</xdr:rowOff>
                  </to>
                </anchor>
              </controlPr>
            </control>
          </mc:Choice>
        </mc:AlternateContent>
        <mc:AlternateContent xmlns:mc="http://schemas.openxmlformats.org/markup-compatibility/2006">
          <mc:Choice Requires="x14">
            <control shapeId="38095" r:id="rId5" name="Check Box 207">
              <controlPr defaultSize="0" autoFill="0" autoLine="0" autoPict="0">
                <anchor moveWithCells="1">
                  <from>
                    <xdr:col>11</xdr:col>
                    <xdr:colOff>48986</xdr:colOff>
                    <xdr:row>521</xdr:row>
                    <xdr:rowOff>38100</xdr:rowOff>
                  </from>
                  <to>
                    <xdr:col>14</xdr:col>
                    <xdr:colOff>304800</xdr:colOff>
                    <xdr:row>525</xdr:row>
                    <xdr:rowOff>10886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E0A010BF-99BE-4C8B-BA73-F835C1D5E06A}">
          <x14:formula1>
            <xm:f>options!$J$2:$J$45</xm:f>
          </x14:formula1>
          <xm:sqref>F455</xm:sqref>
        </x14:dataValidation>
        <x14:dataValidation type="list" allowBlank="1" showInputMessage="1" showErrorMessage="1" xr:uid="{77BDD438-AEE7-4AB3-A4F9-10083EEED763}">
          <x14:formula1>
            <xm:f>options!$AH$2:$AH$4</xm:f>
          </x14:formula1>
          <xm:sqref>F343 F143 F193 F127 F111 F87 F56 F165 F318:F319</xm:sqref>
        </x14:dataValidation>
        <x14:dataValidation type="list" allowBlank="1" showInputMessage="1" showErrorMessage="1" xr:uid="{7A58CB54-625C-43F9-AC4C-3893B0DD0A8B}">
          <x14:formula1>
            <xm:f>options!$AE$2:$AE$7</xm:f>
          </x14:formula1>
          <xm:sqref>F68:F69 F97:F98</xm:sqref>
        </x14:dataValidation>
        <x14:dataValidation type="list" allowBlank="1" showInputMessage="1" showErrorMessage="1" xr:uid="{295909B3-DAE8-464C-B39B-23A92FBBA4EE}">
          <x14:formula1>
            <xm:f>options!$E$2:$E$5</xm:f>
          </x14:formula1>
          <xm:sqref>F202 F95:F96 F174:F175 F66:F67</xm:sqref>
        </x14:dataValidation>
        <x14:dataValidation type="list" allowBlank="1" showInputMessage="1" showErrorMessage="1" xr:uid="{97FC79E3-53B3-4F54-8D8E-9FDFF6AAF858}">
          <x14:formula1>
            <xm:f>options!$AD$2:$AD$3</xm:f>
          </x14:formula1>
          <xm:sqref>F244:F245</xm:sqref>
        </x14:dataValidation>
        <x14:dataValidation type="list" allowBlank="1" showInputMessage="1" showErrorMessage="1" xr:uid="{8DF35BA0-0D8E-46CD-B85D-8B4D40C4129A}">
          <x14:formula1>
            <xm:f>options!$AQ$2:$AQ$27</xm:f>
          </x14:formula1>
          <xm:sqref>F409:F410</xm:sqref>
        </x14:dataValidation>
        <x14:dataValidation type="list" allowBlank="1" showInputMessage="1" showErrorMessage="1" xr:uid="{6508BCEC-36EE-473C-903A-0538BF871ADC}">
          <x14:formula1>
            <xm:f>options!$AU$2:$AU$7</xm:f>
          </x14:formula1>
          <xm:sqref>F306</xm:sqref>
        </x14:dataValidation>
        <x14:dataValidation type="list" allowBlank="1" showInputMessage="1" showErrorMessage="1" xr:uid="{528F0963-3105-4BD2-8054-1283FC1F3376}">
          <x14:formula1>
            <xm:f>options!$L$2:$L$17</xm:f>
          </x14:formula1>
          <xm:sqref>F473</xm:sqref>
        </x14:dataValidation>
        <x14:dataValidation type="list" allowBlank="1" showInputMessage="1" showErrorMessage="1" xr:uid="{6E23FFBA-8F3E-4044-AA9A-38F0D9224C7C}">
          <x14:formula1>
            <xm:f>options!$J$2:$J$45</xm:f>
          </x14:formula1>
          <xm:sqref>F464</xm:sqref>
        </x14:dataValidation>
        <x14:dataValidation type="list" allowBlank="1" showInputMessage="1" showErrorMessage="1" xr:uid="{92DF8CB4-2B01-4DE6-8AA5-D2EACA6A03BF}">
          <x14:formula1>
            <xm:f>options!$K$2:$K$10</xm:f>
          </x14:formula1>
          <xm:sqref>F463 F454</xm:sqref>
        </x14:dataValidation>
        <x14:dataValidation type="list" allowBlank="1" showInputMessage="1" showErrorMessage="1" xr:uid="{F8593F80-9BB9-4B85-954D-C7AC1C6E1DDD}">
          <x14:formula1>
            <xm:f>options!$I$2:$I$31</xm:f>
          </x14:formula1>
          <xm:sqref>F459:F462 F465 F456 F452:F453</xm:sqref>
        </x14:dataValidation>
        <x14:dataValidation type="list" allowBlank="1" showInputMessage="1" showErrorMessage="1" xr:uid="{13685B42-14F1-44FE-BB37-9C254AA05193}">
          <x14:formula1>
            <xm:f>options!$AT$2:$AT$10</xm:f>
          </x14:formula1>
          <xm:sqref>F71 F100 F12 F177 F204 F19</xm:sqref>
        </x14:dataValidation>
        <x14:dataValidation type="list" allowBlank="1" showInputMessage="1" showErrorMessage="1" xr:uid="{BF7E992E-31F6-417B-A156-D15F4B247665}">
          <x14:formula1>
            <xm:f>options!$AS$2:$AS$3</xm:f>
          </x14:formula1>
          <xm:sqref>F294</xm:sqref>
        </x14:dataValidation>
        <x14:dataValidation type="list" allowBlank="1" showInputMessage="1" showErrorMessage="1" xr:uid="{CDA5F7B9-5AE2-4F1C-909D-8C2B425A74C9}">
          <x14:formula1>
            <xm:f>options!$AR$2:$AR$17</xm:f>
          </x14:formula1>
          <xm:sqref>F477</xm:sqref>
        </x14:dataValidation>
        <x14:dataValidation type="list" allowBlank="1" showInputMessage="1" showErrorMessage="1" xr:uid="{0DB12205-3370-4578-80E6-60C38BE4525A}">
          <x14:formula1>
            <xm:f>options!$A$2:$A$3</xm:f>
          </x14:formula1>
          <xm:sqref>F274 F308 F231</xm:sqref>
        </x14:dataValidation>
        <x14:dataValidation type="list" allowBlank="1" showInputMessage="1" showErrorMessage="1" xr:uid="{149427F1-1357-40EA-AAED-F681556B6AEE}">
          <x14:formula1>
            <xm:f>options!$F$2:$F$3</xm:f>
          </x14:formula1>
          <xm:sqref>F344 F176 F203 F70 F225 F99 F268</xm:sqref>
        </x14:dataValidation>
        <x14:dataValidation type="list" allowBlank="1" showInputMessage="1" showErrorMessage="1" xr:uid="{461445B9-0BB6-4DF7-BE6E-CA6FB6EB0904}">
          <x14:formula1>
            <xm:f>options!$C$2:$C$4</xm:f>
          </x14:formula1>
          <xm:sqref>F328 F289 F198 F170 F62 F247 F128 F144 F303 F91 F112 F226:F227 F269:F270 F9</xm:sqref>
        </x14:dataValidation>
        <x14:dataValidation type="list" allowBlank="1" showInputMessage="1" showErrorMessage="1" xr:uid="{EE9495C1-87BD-47C1-8D20-EE4C6251AFF9}">
          <x14:formula1>
            <xm:f>options!$B$2:$B$5</xm:f>
          </x14:formula1>
          <xm:sqref>F468</xm:sqref>
        </x14:dataValidation>
        <x14:dataValidation type="list" allowBlank="1" showInputMessage="1" showErrorMessage="1" xr:uid="{5B571D6C-FDBE-421C-A0BC-B7561CEBE876}">
          <x14:formula1>
            <xm:f>options!$AI$2:$AI$7</xm:f>
          </x14:formula1>
          <xm:sqref>F142 F302 F110 F317 F126 F287 F163 F241 F191 F85 F219 F329 F41:F42 F18 F54 F262</xm:sqref>
        </x14:dataValidation>
        <x14:dataValidation type="list" allowBlank="1" showInputMessage="1" showErrorMessage="1" xr:uid="{B792BFF3-6A7D-42CF-8756-EEE9E4359314}">
          <x14:formula1>
            <xm:f>options!$AJ$2:$AJ$4</xm:f>
          </x14:formula1>
          <xm:sqref>F242</xm:sqref>
        </x14:dataValidation>
        <x14:dataValidation type="list" allowBlank="1" showInputMessage="1" showErrorMessage="1" xr:uid="{4A2377BC-D7B8-4DC0-AB92-91183B7F111E}">
          <x14:formula1>
            <xm:f>options!$AW$2:$AW$18</xm:f>
          </x14:formula1>
          <xm:sqref>F291</xm:sqref>
        </x14:dataValidation>
        <x14:dataValidation type="list" allowBlank="1" showInputMessage="1" showErrorMessage="1" xr:uid="{7E6F9A4C-FB5D-4463-BC8D-54DCAF6B9AF3}">
          <x14:formula1>
            <xm:f>options!$AG$2:$AG$5</xm:f>
          </x14:formula1>
          <xm:sqref>F167 F145 F195 F129 F113 F89 F58</xm:sqref>
        </x14:dataValidation>
        <x14:dataValidation type="list" allowBlank="1" showInputMessage="1" showErrorMessage="1" xr:uid="{8532804D-D3E2-4815-8058-3DBC5C12E092}">
          <x14:formula1>
            <xm:f>options!$AO$2:$AO$8</xm:f>
          </x14:formula1>
          <xm:sqref>F367 F355 F133 F117 F149</xm:sqref>
        </x14:dataValidation>
        <x14:dataValidation type="list" allowBlank="1" showInputMessage="1" showErrorMessage="1" xr:uid="{43122567-3BCE-4379-A1F3-563ACF98A0DC}">
          <x14:formula1>
            <xm:f>options!$N$2:$N$26</xm:f>
          </x14:formula1>
          <xm:sqref>F304:F305</xm:sqref>
        </x14:dataValidation>
        <x14:dataValidation type="list" allowBlank="1" showInputMessage="1" showErrorMessage="1" xr:uid="{CEE18DE7-7977-44E0-BE08-D676637C7B65}">
          <x14:formula1>
            <xm:f>options!$AL$2:$AL$6</xm:f>
          </x14:formula1>
          <xm:sqref>F243</xm:sqref>
        </x14:dataValidation>
        <x14:dataValidation type="list" allowBlank="1" showInputMessage="1" showErrorMessage="1" xr:uid="{2A99A233-E18D-4CF2-9245-EA86003AEBB5}">
          <x14:formula1>
            <xm:f>options!$H$2:$H$46</xm:f>
          </x14:formula1>
          <xm:sqref>F472</xm:sqref>
        </x14:dataValidation>
        <x14:dataValidation type="list" allowBlank="1" showInputMessage="1" showErrorMessage="1" xr:uid="{5C2723D0-5F28-4B5E-912C-D74BE345A78A}">
          <x14:formula1>
            <xm:f>options!$Q$2:$Q$7</xm:f>
          </x14:formula1>
          <xm:sqref>F248 F246 F307</xm:sqref>
        </x14:dataValidation>
        <x14:dataValidation type="list" allowBlank="1" showInputMessage="1" showErrorMessage="1" xr:uid="{8F0A87C8-36D1-46C6-A9A7-73B459B9B36A}">
          <x14:formula1>
            <xm:f>options!$M$2:$M$4</xm:f>
          </x14:formula1>
          <xm:sqref>F249</xm:sqref>
        </x14:dataValidation>
        <x14:dataValidation type="list" allowBlank="1" showInputMessage="1" showErrorMessage="1" xr:uid="{78B95BC1-E88B-4019-A4A4-AAB3B2C43399}">
          <x14:formula1>
            <xm:f>options!$P$2:$P$9</xm:f>
          </x14:formula1>
          <xm:sqref>F10 F53 F109 F141 F286 F327 F125 F218 F240 F190 F162 F84 F261</xm:sqref>
        </x14:dataValidation>
        <x14:dataValidation type="list" allowBlank="1" showInputMessage="1" showErrorMessage="1" xr:uid="{54BB8C81-2977-41DD-883E-6B94891A8B97}">
          <x14:formula1>
            <xm:f>options!$BC$2:$BC$4</xm:f>
          </x14:formula1>
          <xm:sqref>F474</xm:sqref>
        </x14:dataValidation>
        <x14:dataValidation type="list" allowBlank="1" showInputMessage="1" showErrorMessage="1" xr:uid="{541B969E-32A7-4D8E-B715-0FEB2F4CDA10}">
          <x14:formula1>
            <xm:f>options!$L$2:$L$18</xm:f>
          </x14:formula1>
          <xm:sqref>F52 F316 F108 F124 F140 F83 F161 F189 F239 F217 F285 F301 F260</xm:sqref>
        </x14:dataValidation>
        <x14:dataValidation type="list" allowBlank="1" showInputMessage="1" showErrorMessage="1" xr:uid="{1052D9B3-46D6-4EC5-9CB6-E5221A0FA6E5}">
          <x14:formula1>
            <xm:f>options!$N$2:$N$27</xm:f>
          </x14:formula1>
          <xm:sqref>F320 F59:F61 F90 F168:F169 F196:F197 F304:F305</xm:sqref>
        </x14:dataValidation>
        <x14:dataValidation type="list" allowBlank="1" showInputMessage="1" showErrorMessage="1" xr:uid="{3621168F-F61B-44B8-8FB2-E2AC6A97A826}">
          <x14:formula1>
            <xm:f>options!$AM$2:$AM$5</xm:f>
          </x14:formula1>
          <xm:sqref>F293</xm:sqref>
        </x14:dataValidation>
        <x14:dataValidation type="list" allowBlank="1" showInputMessage="1" showErrorMessage="1" xr:uid="{82A6F98A-14FB-4396-A0BF-64A93C5A9F55}">
          <x14:formula1>
            <xm:f>options!$BB$2:$BB$12</xm:f>
          </x14:formula1>
          <xm:sqref>S484:V486</xm:sqref>
        </x14:dataValidation>
        <x14:dataValidation type="list" allowBlank="1" showInputMessage="1" showErrorMessage="1" xr:uid="{3F4B2E90-94C0-4ED0-B004-4BF2C23E80A7}">
          <x14:formula1>
            <xm:f>options!$W$2:$W$10</xm:f>
          </x14:formula1>
          <xm:sqref>F426:F428</xm:sqref>
        </x14:dataValidation>
        <x14:dataValidation type="list" allowBlank="1" showInputMessage="1" showErrorMessage="1" xr:uid="{29C45414-4DF8-406E-B7F9-5822AA352E22}">
          <x14:formula1>
            <xm:f>options!$V$2:$V$6</xm:f>
          </x14:formula1>
          <xm:sqref>F48 F299 F79 F314 F185 F213 F157 F283 F256</xm:sqref>
        </x14:dataValidation>
        <x14:dataValidation type="list" allowBlank="1" showInputMessage="1" showErrorMessage="1" xr:uid="{2B492289-425C-4602-B345-C9BCF8BCE418}">
          <x14:formula1>
            <xm:f>options!$AB$2:$AB$67</xm:f>
          </x14:formula1>
          <xm:sqref>F476 F330</xm:sqref>
        </x14:dataValidation>
        <x14:dataValidation type="list" allowBlank="1" showInputMessage="1" showErrorMessage="1" xr:uid="{B2E45E3E-D482-4800-9AB7-3D3F6B5179B5}">
          <x14:formula1>
            <xm:f>options!$G$2:$G$17</xm:f>
          </x14:formula1>
          <xm:sqref>F271:F272 F228:F229</xm:sqref>
        </x14:dataValidation>
        <x14:dataValidation type="list" allowBlank="1" showInputMessage="1" showErrorMessage="1" xr:uid="{25807070-F084-449D-92DA-EBFD85CDD38D}">
          <x14:formula1>
            <xm:f>options!$I$2:$I$36</xm:f>
          </x14:formula1>
          <xm:sqref>F451</xm:sqref>
        </x14:dataValidation>
        <x14:dataValidation type="list" allowBlank="1" showInputMessage="1" showErrorMessage="1" xr:uid="{4CF4891E-5F5D-437C-B598-C75CE9DA116F}">
          <x14:formula1>
            <xm:f>options!$AJ$2:$AJ$12</xm:f>
          </x14:formula1>
          <xm:sqref>F55 F86 F164 F192 F220 F263</xm:sqref>
        </x14:dataValidation>
        <x14:dataValidation type="list" allowBlank="1" showInputMessage="1" showErrorMessage="1" xr:uid="{39B2B1C0-09D1-43A2-A8E4-ED33FDB5D518}">
          <x14:formula1>
            <xm:f>options!$Y$2:$Y$19</xm:f>
          </x14:formula1>
          <xm:sqref>F51 F82 F160 F188 F216 F259</xm:sqref>
        </x14:dataValidation>
        <x14:dataValidation type="list" allowBlank="1" showInputMessage="1" showErrorMessage="1" xr:uid="{D3662EDF-F785-444B-B5BE-0564E8D5EC4B}">
          <x14:formula1>
            <xm:f>options!$X$2:$X$7</xm:f>
          </x14:formula1>
          <xm:sqref>F258 F50 F81 F159 F215 F187</xm:sqref>
        </x14:dataValidation>
        <x14:dataValidation type="list" allowBlank="1" showInputMessage="1" showErrorMessage="1" xr:uid="{DC52D6C7-32F9-4988-AF4C-F75C8401BD25}">
          <x14:formula1>
            <xm:f>options!$AB$2:$AB$72</xm:f>
          </x14:formula1>
          <xm:sqref>F366 F7:F8 F290 F64:F65 F93:F94 F115:F116 F131:F132 F147:F148 F172:F173 F200:F201 F221:F222 F264:F265 F17</xm:sqref>
        </x14:dataValidation>
        <x14:dataValidation type="list" allowBlank="1" showInputMessage="1" showErrorMessage="1" xr:uid="{D93FF77C-30E4-4636-83AD-D7AEB14D67D4}">
          <x14:formula1>
            <xm:f>options!$D$2:$D$19</xm:f>
          </x14:formula1>
          <xm:sqref>F63 F92 F150 F171 F199 F292</xm:sqref>
        </x14:dataValidation>
        <x14:dataValidation type="list" allowBlank="1" showInputMessage="1" showErrorMessage="1" xr:uid="{0C0E8520-3C14-4C09-9D7E-CA1507FDB01C}">
          <x14:formula1>
            <xm:f>options!$BD$2:$BD$14</xm:f>
          </x14:formula1>
          <xm:sqref>F232</xm:sqref>
        </x14:dataValidation>
        <x14:dataValidation type="list" allowBlank="1" showInputMessage="1" showErrorMessage="1" xr:uid="{4233831A-9047-4031-B3E8-41F8FF24DFE1}">
          <x14:formula1>
            <xm:f>options!$AK$2:$AK$694</xm:f>
          </x14:formula1>
          <xm:sqref>F433:F436</xm:sqref>
        </x14:dataValidation>
        <x14:dataValidation type="list" allowBlank="1" showInputMessage="1" showErrorMessage="1" xr:uid="{A1054A48-8A7F-411F-BF48-A6E97F8CDF90}">
          <x14:formula1>
            <xm:f>options!$H$2:$H$64</xm:f>
          </x14:formula1>
          <xm:sqref>F315 F300 F80 F158 F186 F214 F257 F284 F49</xm:sqref>
        </x14:dataValidation>
        <x14:dataValidation type="list" allowBlank="1" showInputMessage="1" showErrorMessage="1" xr:uid="{C2AD7509-A8AE-40A0-B244-4C9977FB8A01}">
          <x14:formula1>
            <xm:f>options!$U$2:$U$87</xm:f>
          </x14:formula1>
          <xm:sqref>F313 F47 F6 F16 F78 F107 F123 F139 F156 F184 F212 F255 F282 F298</xm:sqref>
        </x14:dataValidation>
        <x14:dataValidation type="list" allowBlank="1" showInputMessage="1" showErrorMessage="1" xr:uid="{B6C86F1A-48DF-4019-AAD5-702204F0B43D}">
          <x14:formula1>
            <xm:f>options!S$2:S$6</xm:f>
          </x14:formula1>
          <xm:sqref>F471</xm:sqref>
        </x14:dataValidation>
        <x14:dataValidation type="list" allowBlank="1" showInputMessage="1" showErrorMessage="1" xr:uid="{7775AC9A-D915-4CB0-AB8F-FD0F1ACA8A8A}">
          <x14:formula1>
            <xm:f>options!R$2:R$27</xm:f>
          </x14:formula1>
          <xm:sqref>F469</xm:sqref>
        </x14:dataValidation>
        <x14:dataValidation type="list" allowBlank="1" showInputMessage="1" showErrorMessage="1" xr:uid="{63CD7496-6FA7-4B53-BBB7-AFD98CD1DF68}">
          <x14:formula1>
            <xm:f>options!T$2:T$34</xm:f>
          </x14:formula1>
          <xm:sqref>F470</xm:sqref>
        </x14:dataValidation>
        <x14:dataValidation type="list" allowBlank="1" showInputMessage="1" showErrorMessage="1" xr:uid="{959C4EF9-233C-4F78-B91E-3717C4A0807F}">
          <x14:formula1>
            <xm:f>options!N$2:N$27</xm:f>
          </x14:formula1>
          <xm:sqref>F266:F267 F223:F224</xm:sqref>
        </x14:dataValidation>
        <x14:dataValidation type="list" allowBlank="1" showInputMessage="1" showErrorMessage="1" xr:uid="{B85329A1-56C4-4360-90BE-A8BC3D1EC1F8}">
          <x14:formula1>
            <xm:f>options!$AP$2:$AP$9</xm:f>
          </x14:formula1>
          <xm:sqref>F146 F114 F130</xm:sqref>
        </x14:dataValidation>
        <x14:dataValidation type="list" allowBlank="1" showInputMessage="1" showErrorMessage="1" xr:uid="{F74A0DCD-3E26-4527-B384-7AEC4D013C2D}">
          <x14:formula1>
            <xm:f>options!$AC$2:$AC$6</xm:f>
          </x14:formula1>
          <xm:sqref>F194 F288 F326 F166 F57 F88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37BA-05B2-4C9B-94FB-F85949BA1629}">
  <sheetPr>
    <pageSetUpPr fitToPage="1"/>
  </sheetPr>
  <dimension ref="A1:AI666"/>
  <sheetViews>
    <sheetView topLeftCell="B121" zoomScaleNormal="100" workbookViewId="0">
      <selection activeCell="F136" sqref="F136"/>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0.5</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0.5</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f>
        <v>0</v>
      </c>
      <c r="S567" s="101">
        <f>C493</f>
        <v>0</v>
      </c>
      <c r="V567" s="101">
        <f>C494</f>
        <v>0</v>
      </c>
      <c r="X567" s="101">
        <f>C495</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AD512:AE512"/>
    <mergeCell ref="AD513:AE513"/>
    <mergeCell ref="X519:AA519"/>
    <mergeCell ref="O533:S533"/>
    <mergeCell ref="A666:XFD666"/>
    <mergeCell ref="D522:E522"/>
    <mergeCell ref="X529:AA529"/>
    <mergeCell ref="G540:H540"/>
    <mergeCell ref="G541:H541"/>
    <mergeCell ref="G542:H542"/>
    <mergeCell ref="G543:H543"/>
    <mergeCell ref="F539:I539"/>
    <mergeCell ref="M531:N531"/>
    <mergeCell ref="O531:S531"/>
    <mergeCell ref="M532:N532"/>
    <mergeCell ref="O532:S532"/>
    <mergeCell ref="M533:N533"/>
    <mergeCell ref="G544:H544"/>
    <mergeCell ref="M534:N534"/>
    <mergeCell ref="O534:S534"/>
    <mergeCell ref="D499:E499"/>
    <mergeCell ref="D503:E503"/>
    <mergeCell ref="D507:E507"/>
    <mergeCell ref="D508:E508"/>
    <mergeCell ref="D500:E500"/>
    <mergeCell ref="D504:E504"/>
    <mergeCell ref="D501:E501"/>
    <mergeCell ref="D505:E505"/>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4:V484"/>
    <mergeCell ref="S485:V485"/>
    <mergeCell ref="S486:V486"/>
    <mergeCell ref="B1:F1"/>
    <mergeCell ref="H1:I1"/>
    <mergeCell ref="L1:M1"/>
    <mergeCell ref="C2:F2"/>
    <mergeCell ref="H2:I2"/>
    <mergeCell ref="L2:M2"/>
    <mergeCell ref="S487:V487"/>
    <mergeCell ref="R517:U517"/>
    <mergeCell ref="R518:U518"/>
    <mergeCell ref="M530:N530"/>
    <mergeCell ref="O530:S530"/>
    <mergeCell ref="Q521:U521"/>
    <mergeCell ref="Q522:U522"/>
    <mergeCell ref="Q524:V524"/>
    <mergeCell ref="AD506:AG506"/>
    <mergeCell ref="R509:U509"/>
    <mergeCell ref="D510:E510"/>
    <mergeCell ref="R510:U510"/>
    <mergeCell ref="D520:E520"/>
    <mergeCell ref="Q520:U520"/>
    <mergeCell ref="D519:E519"/>
    <mergeCell ref="D509:E509"/>
    <mergeCell ref="D518:E518"/>
    <mergeCell ref="D516:E516"/>
    <mergeCell ref="D517:E517"/>
    <mergeCell ref="D512:E512"/>
    <mergeCell ref="D514:E514"/>
    <mergeCell ref="AD514:AE514"/>
    <mergeCell ref="AD515:AE515"/>
    <mergeCell ref="AD511:AE511"/>
  </mergeCells>
  <conditionalFormatting sqref="C492:C498">
    <cfRule type="cellIs" dxfId="95" priority="6" operator="notEqual">
      <formula>B492</formula>
    </cfRule>
  </conditionalFormatting>
  <conditionalFormatting sqref="G492">
    <cfRule type="cellIs" dxfId="94" priority="14" operator="notEqual">
      <formula>74</formula>
    </cfRule>
  </conditionalFormatting>
  <conditionalFormatting sqref="G493">
    <cfRule type="cellIs" dxfId="93" priority="7" operator="notEqual">
      <formula>98</formula>
    </cfRule>
  </conditionalFormatting>
  <conditionalFormatting sqref="G494">
    <cfRule type="cellIs" dxfId="92" priority="10" operator="notEqual">
      <formula>74</formula>
    </cfRule>
  </conditionalFormatting>
  <conditionalFormatting sqref="G495">
    <cfRule type="cellIs" dxfId="91" priority="5" operator="notEqual">
      <formula>99</formula>
    </cfRule>
  </conditionalFormatting>
  <conditionalFormatting sqref="G496">
    <cfRule type="cellIs" dxfId="90" priority="9" operator="notEqual">
      <formula>74</formula>
    </cfRule>
  </conditionalFormatting>
  <conditionalFormatting sqref="G497">
    <cfRule type="cellIs" dxfId="89" priority="13" operator="notEqual">
      <formula>131</formula>
    </cfRule>
  </conditionalFormatting>
  <conditionalFormatting sqref="G498">
    <cfRule type="cellIs" dxfId="88" priority="11" operator="notEqual">
      <formula>75</formula>
    </cfRule>
  </conditionalFormatting>
  <conditionalFormatting sqref="G499:G500">
    <cfRule type="cellIs" dxfId="87" priority="12" operator="notEqual">
      <formula>58</formula>
    </cfRule>
  </conditionalFormatting>
  <conditionalFormatting sqref="G509">
    <cfRule type="cellIs" dxfId="86" priority="16" operator="notEqual">
      <formula>0.02</formula>
    </cfRule>
  </conditionalFormatting>
  <conditionalFormatting sqref="G514">
    <cfRule type="cellIs" dxfId="85" priority="15" operator="notEqual">
      <formula>0.02</formula>
    </cfRule>
  </conditionalFormatting>
  <conditionalFormatting sqref="G541:H541">
    <cfRule type="cellIs" dxfId="84" priority="58" operator="greaterThan">
      <formula>10000</formula>
    </cfRule>
    <cfRule type="cellIs" dxfId="83" priority="59" operator="greaterThan">
      <formula>10000</formula>
    </cfRule>
  </conditionalFormatting>
  <conditionalFormatting sqref="G541:H544">
    <cfRule type="cellIs" dxfId="82" priority="57" operator="greaterThan">
      <formula>10000</formula>
    </cfRule>
  </conditionalFormatting>
  <conditionalFormatting sqref="I452">
    <cfRule type="cellIs" dxfId="81" priority="4" operator="greaterThan">
      <formula>0</formula>
    </cfRule>
  </conditionalFormatting>
  <conditionalFormatting sqref="I455">
    <cfRule type="cellIs" dxfId="80" priority="3" operator="greaterThan">
      <formula>0</formula>
    </cfRule>
  </conditionalFormatting>
  <conditionalFormatting sqref="I460:I461">
    <cfRule type="cellIs" dxfId="79" priority="2" operator="greaterThan">
      <formula>0</formula>
    </cfRule>
  </conditionalFormatting>
  <conditionalFormatting sqref="I464">
    <cfRule type="cellIs" dxfId="78" priority="1" operator="greaterThan">
      <formula>0</formula>
    </cfRule>
  </conditionalFormatting>
  <dataValidations count="1">
    <dataValidation allowBlank="1" showInputMessage="1" sqref="F516 H506" xr:uid="{88FEB9A1-0442-41A9-8175-FE5410816BDC}"/>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271" r:id="rId4" name="Check Box 359">
              <controlPr defaultSize="0" autoFill="0" autoLine="0" autoPict="0" altText="Check for materials only to be taxed. _x000a_Uncheck for whole job to be taxed._x000a_">
                <anchor moveWithCells="1">
                  <from>
                    <xdr:col>11</xdr:col>
                    <xdr:colOff>27214</xdr:colOff>
                    <xdr:row>521</xdr:row>
                    <xdr:rowOff>48986</xdr:rowOff>
                  </from>
                  <to>
                    <xdr:col>14</xdr:col>
                    <xdr:colOff>288471</xdr:colOff>
                    <xdr:row>525</xdr:row>
                    <xdr:rowOff>27214</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CF0890B7-412A-4B0E-8C1D-94B635906183}">
          <x14:formula1>
            <xm:f>options!$J$2:$J$45</xm:f>
          </x14:formula1>
          <xm:sqref>F455</xm:sqref>
        </x14:dataValidation>
        <x14:dataValidation type="list" allowBlank="1" showInputMessage="1" showErrorMessage="1" xr:uid="{0294BF2C-C9C5-44AC-BE3E-A9BF48759932}">
          <x14:formula1>
            <xm:f>options!$AH$2:$AH$4</xm:f>
          </x14:formula1>
          <xm:sqref>F343 F143 F193 F127 F111 F87 F56 F165 F318:F319</xm:sqref>
        </x14:dataValidation>
        <x14:dataValidation type="list" allowBlank="1" showInputMessage="1" showErrorMessage="1" xr:uid="{F008325B-1BC0-471B-A186-40BF0C77B3B2}">
          <x14:formula1>
            <xm:f>options!$AE$2:$AE$7</xm:f>
          </x14:formula1>
          <xm:sqref>F68:F69 F97:F98</xm:sqref>
        </x14:dataValidation>
        <x14:dataValidation type="list" allowBlank="1" showInputMessage="1" showErrorMessage="1" xr:uid="{051B573E-1E35-437F-9524-EC4260D7A12F}">
          <x14:formula1>
            <xm:f>options!$E$2:$E$5</xm:f>
          </x14:formula1>
          <xm:sqref>F202 F95:F96 F174:F175 F66:F67</xm:sqref>
        </x14:dataValidation>
        <x14:dataValidation type="list" allowBlank="1" showInputMessage="1" showErrorMessage="1" xr:uid="{E2C1D558-6CCF-4A0F-BB4D-F9F787C6F59F}">
          <x14:formula1>
            <xm:f>options!$AD$2:$AD$3</xm:f>
          </x14:formula1>
          <xm:sqref>F244:F245</xm:sqref>
        </x14:dataValidation>
        <x14:dataValidation type="list" allowBlank="1" showInputMessage="1" showErrorMessage="1" xr:uid="{29555670-CB1B-4ABF-B92F-4EBBD5BB8AFA}">
          <x14:formula1>
            <xm:f>options!$AQ$2:$AQ$27</xm:f>
          </x14:formula1>
          <xm:sqref>F409:F410</xm:sqref>
        </x14:dataValidation>
        <x14:dataValidation type="list" allowBlank="1" showInputMessage="1" showErrorMessage="1" xr:uid="{F7DC0BE2-8897-4EAB-B726-29D30F7858FC}">
          <x14:formula1>
            <xm:f>options!$AU$2:$AU$7</xm:f>
          </x14:formula1>
          <xm:sqref>F306</xm:sqref>
        </x14:dataValidation>
        <x14:dataValidation type="list" allowBlank="1" showInputMessage="1" showErrorMessage="1" xr:uid="{0A628E74-129F-4A82-9F51-2E5C46AFCB37}">
          <x14:formula1>
            <xm:f>options!$L$2:$L$17</xm:f>
          </x14:formula1>
          <xm:sqref>F473</xm:sqref>
        </x14:dataValidation>
        <x14:dataValidation type="list" allowBlank="1" showInputMessage="1" showErrorMessage="1" xr:uid="{3553E5C9-B385-47F9-8CA7-1B9A44B52891}">
          <x14:formula1>
            <xm:f>options!$J$2:$J$45</xm:f>
          </x14:formula1>
          <xm:sqref>F464</xm:sqref>
        </x14:dataValidation>
        <x14:dataValidation type="list" allowBlank="1" showInputMessage="1" showErrorMessage="1" xr:uid="{63C516FD-10C4-4F31-8769-E0033C128114}">
          <x14:formula1>
            <xm:f>options!$K$2:$K$10</xm:f>
          </x14:formula1>
          <xm:sqref>F463 F454</xm:sqref>
        </x14:dataValidation>
        <x14:dataValidation type="list" allowBlank="1" showInputMessage="1" showErrorMessage="1" xr:uid="{79F34629-7EE7-4C33-8C3B-73E7EBB04BE2}">
          <x14:formula1>
            <xm:f>options!$I$2:$I$31</xm:f>
          </x14:formula1>
          <xm:sqref>F459:F462 F465 F456 F452:F453</xm:sqref>
        </x14:dataValidation>
        <x14:dataValidation type="list" allowBlank="1" showInputMessage="1" showErrorMessage="1" xr:uid="{22A9221F-5806-4168-93E8-6E01CF9C072A}">
          <x14:formula1>
            <xm:f>options!$AT$2:$AT$10</xm:f>
          </x14:formula1>
          <xm:sqref>F71 F100 F12 F177 F204 F19</xm:sqref>
        </x14:dataValidation>
        <x14:dataValidation type="list" allowBlank="1" showInputMessage="1" showErrorMessage="1" xr:uid="{84C50C9C-125A-457F-B433-F8594FCA77CB}">
          <x14:formula1>
            <xm:f>options!$AS$2:$AS$3</xm:f>
          </x14:formula1>
          <xm:sqref>F294</xm:sqref>
        </x14:dataValidation>
        <x14:dataValidation type="list" allowBlank="1" showInputMessage="1" showErrorMessage="1" xr:uid="{98DD4F81-493C-4AD4-9E2F-38DD4092A8A2}">
          <x14:formula1>
            <xm:f>options!$AR$2:$AR$17</xm:f>
          </x14:formula1>
          <xm:sqref>F477</xm:sqref>
        </x14:dataValidation>
        <x14:dataValidation type="list" allowBlank="1" showInputMessage="1" showErrorMessage="1" xr:uid="{3144E00D-A2C1-40D1-92A0-375FC87FFFE2}">
          <x14:formula1>
            <xm:f>options!$A$2:$A$3</xm:f>
          </x14:formula1>
          <xm:sqref>F274 F308 F231</xm:sqref>
        </x14:dataValidation>
        <x14:dataValidation type="list" allowBlank="1" showInputMessage="1" showErrorMessage="1" xr:uid="{6D273173-D4E6-4277-8B19-77D73C0573B5}">
          <x14:formula1>
            <xm:f>options!$F$2:$F$3</xm:f>
          </x14:formula1>
          <xm:sqref>F344 F176 F203 F70 F225 F99 F268</xm:sqref>
        </x14:dataValidation>
        <x14:dataValidation type="list" allowBlank="1" showInputMessage="1" showErrorMessage="1" xr:uid="{D14BE58E-081D-4708-8354-B99852A1DAEE}">
          <x14:formula1>
            <xm:f>options!$C$2:$C$4</xm:f>
          </x14:formula1>
          <xm:sqref>F328 F289 F198 F170 F62 F247 F128 F144 F303 F91 F112 F226:F227 F269:F270 F9</xm:sqref>
        </x14:dataValidation>
        <x14:dataValidation type="list" allowBlank="1" showInputMessage="1" showErrorMessage="1" xr:uid="{FDCB8F65-A5AE-40DC-9ACE-47D8DFC5B7DE}">
          <x14:formula1>
            <xm:f>options!$B$2:$B$5</xm:f>
          </x14:formula1>
          <xm:sqref>F468</xm:sqref>
        </x14:dataValidation>
        <x14:dataValidation type="list" allowBlank="1" showInputMessage="1" showErrorMessage="1" xr:uid="{B3665B6E-98DE-49A2-B05A-61F930ED4428}">
          <x14:formula1>
            <xm:f>options!$AI$2:$AI$7</xm:f>
          </x14:formula1>
          <xm:sqref>F142 F302 F110 F317 F126 F287 F163 F241 F191 F85 F219 F329 F41:F42 F18 F54 F262</xm:sqref>
        </x14:dataValidation>
        <x14:dataValidation type="list" allowBlank="1" showInputMessage="1" showErrorMessage="1" xr:uid="{8D78610B-E116-44A8-A7D0-8AF5DAB9D334}">
          <x14:formula1>
            <xm:f>options!$AO$2:$AO$8</xm:f>
          </x14:formula1>
          <xm:sqref>F367 F355 F133 F117 F149</xm:sqref>
        </x14:dataValidation>
        <x14:dataValidation type="list" allowBlank="1" showInputMessage="1" showErrorMessage="1" xr:uid="{0549A97D-28CF-4F68-A944-C8766226139A}">
          <x14:formula1>
            <xm:f>options!$AG$2:$AG$5</xm:f>
          </x14:formula1>
          <xm:sqref>F167 F145 F195 F129 F113 F89 F58</xm:sqref>
        </x14:dataValidation>
        <x14:dataValidation type="list" allowBlank="1" showInputMessage="1" showErrorMessage="1" xr:uid="{F44E9498-F68A-4FF3-A903-BEEBF5623D83}">
          <x14:formula1>
            <xm:f>options!$AW$2:$AW$18</xm:f>
          </x14:formula1>
          <xm:sqref>F291</xm:sqref>
        </x14:dataValidation>
        <x14:dataValidation type="list" allowBlank="1" showInputMessage="1" showErrorMessage="1" xr:uid="{3B11D9FF-3D0E-41B9-B081-2B868FA9FE77}">
          <x14:formula1>
            <xm:f>options!$AJ$2:$AJ$4</xm:f>
          </x14:formula1>
          <xm:sqref>F242</xm:sqref>
        </x14:dataValidation>
        <x14:dataValidation type="list" allowBlank="1" showInputMessage="1" showErrorMessage="1" xr:uid="{19E9B806-008E-4B21-B434-6AFE85FD5D08}">
          <x14:formula1>
            <xm:f>options!$N$2:$N$26</xm:f>
          </x14:formula1>
          <xm:sqref>F304:F305</xm:sqref>
        </x14:dataValidation>
        <x14:dataValidation type="list" allowBlank="1" showInputMessage="1" showErrorMessage="1" xr:uid="{32A07921-EE9A-412B-A428-2CDE72B96E25}">
          <x14:formula1>
            <xm:f>options!$AL$2:$AL$6</xm:f>
          </x14:formula1>
          <xm:sqref>F243</xm:sqref>
        </x14:dataValidation>
        <x14:dataValidation type="list" allowBlank="1" showInputMessage="1" showErrorMessage="1" xr:uid="{7F5691AE-41A2-45D9-8EC6-E9824003B346}">
          <x14:formula1>
            <xm:f>options!$H$2:$H$46</xm:f>
          </x14:formula1>
          <xm:sqref>F472</xm:sqref>
        </x14:dataValidation>
        <x14:dataValidation type="list" allowBlank="1" showInputMessage="1" showErrorMessage="1" xr:uid="{6CB8AA41-D0B9-4265-90F5-1D384062FCCA}">
          <x14:formula1>
            <xm:f>options!$Q$2:$Q$7</xm:f>
          </x14:formula1>
          <xm:sqref>F248 F246 F307</xm:sqref>
        </x14:dataValidation>
        <x14:dataValidation type="list" allowBlank="1" showInputMessage="1" showErrorMessage="1" xr:uid="{C0DD805C-5D63-4031-8967-8591FCEBE508}">
          <x14:formula1>
            <xm:f>options!$M$2:$M$4</xm:f>
          </x14:formula1>
          <xm:sqref>F249</xm:sqref>
        </x14:dataValidation>
        <x14:dataValidation type="list" allowBlank="1" showInputMessage="1" showErrorMessage="1" xr:uid="{B0C1FC71-E761-48D1-9878-4B5C21F9BFED}">
          <x14:formula1>
            <xm:f>options!$P$2:$P$9</xm:f>
          </x14:formula1>
          <xm:sqref>F10 F53 F109 F141 F286 F327 F125 F218 F240 F190 F162 F84 F261</xm:sqref>
        </x14:dataValidation>
        <x14:dataValidation type="list" allowBlank="1" showInputMessage="1" showErrorMessage="1" xr:uid="{6025C038-5E90-4B2C-83C2-93BB74CAB90C}">
          <x14:formula1>
            <xm:f>options!$BC$2:$BC$4</xm:f>
          </x14:formula1>
          <xm:sqref>F474</xm:sqref>
        </x14:dataValidation>
        <x14:dataValidation type="list" allowBlank="1" showInputMessage="1" showErrorMessage="1" xr:uid="{B9F14662-6EF4-4BEA-8B6C-DAD57CF22636}">
          <x14:formula1>
            <xm:f>options!$L$2:$L$18</xm:f>
          </x14:formula1>
          <xm:sqref>F52 F316 F108 F124 F140 F83 F161 F189 F239 F217 F285 F301 F260</xm:sqref>
        </x14:dataValidation>
        <x14:dataValidation type="list" allowBlank="1" showInputMessage="1" showErrorMessage="1" xr:uid="{93BC7D8E-2A33-4D8E-BC8F-E00F607F768F}">
          <x14:formula1>
            <xm:f>options!$N$2:$N$27</xm:f>
          </x14:formula1>
          <xm:sqref>F320 F59:F61 F90 F168:F169 F196:F197 F304:F305</xm:sqref>
        </x14:dataValidation>
        <x14:dataValidation type="list" allowBlank="1" showInputMessage="1" showErrorMessage="1" xr:uid="{5BDC68CF-AC79-48DB-9C41-D1E74BCD484B}">
          <x14:formula1>
            <xm:f>options!$AM$2:$AM$5</xm:f>
          </x14:formula1>
          <xm:sqref>F293</xm:sqref>
        </x14:dataValidation>
        <x14:dataValidation type="list" allowBlank="1" showInputMessage="1" showErrorMessage="1" xr:uid="{74B3A304-27DC-41C8-A94D-8423CB23D5FB}">
          <x14:formula1>
            <xm:f>options!$BB$2:$BB$12</xm:f>
          </x14:formula1>
          <xm:sqref>S484:V486</xm:sqref>
        </x14:dataValidation>
        <x14:dataValidation type="list" allowBlank="1" showInputMessage="1" showErrorMessage="1" xr:uid="{B6E2F181-282C-4C4F-ABA0-E86865767D51}">
          <x14:formula1>
            <xm:f>options!$W$2:$W$10</xm:f>
          </x14:formula1>
          <xm:sqref>F426:F428</xm:sqref>
        </x14:dataValidation>
        <x14:dataValidation type="list" allowBlank="1" showInputMessage="1" showErrorMessage="1" xr:uid="{3E3ED06C-1C2D-4594-91BF-81909BA8A23A}">
          <x14:formula1>
            <xm:f>options!$V$2:$V$6</xm:f>
          </x14:formula1>
          <xm:sqref>F48 F299 F79 F314 F185 F213 F157 F283 F256</xm:sqref>
        </x14:dataValidation>
        <x14:dataValidation type="list" allowBlank="1" showInputMessage="1" showErrorMessage="1" xr:uid="{46495497-334D-46BF-B3BF-16DA1B76F4A6}">
          <x14:formula1>
            <xm:f>options!$AB$2:$AB$67</xm:f>
          </x14:formula1>
          <xm:sqref>F476 F330</xm:sqref>
        </x14:dataValidation>
        <x14:dataValidation type="list" allowBlank="1" showInputMessage="1" showErrorMessage="1" xr:uid="{F98ACFEF-93F7-42F7-8C13-D299E15371AA}">
          <x14:formula1>
            <xm:f>options!$G$2:$G$17</xm:f>
          </x14:formula1>
          <xm:sqref>F271:F272 F228:F229</xm:sqref>
        </x14:dataValidation>
        <x14:dataValidation type="list" allowBlank="1" showInputMessage="1" showErrorMessage="1" xr:uid="{6719BF08-D2FE-4E44-969C-92C67917F6EC}">
          <x14:formula1>
            <xm:f>options!$I$2:$I$36</xm:f>
          </x14:formula1>
          <xm:sqref>F451</xm:sqref>
        </x14:dataValidation>
        <x14:dataValidation type="list" allowBlank="1" showInputMessage="1" showErrorMessage="1" xr:uid="{738AEDB7-4F00-4331-ABAD-6D5959CF1AA6}">
          <x14:formula1>
            <xm:f>options!$AJ$2:$AJ$12</xm:f>
          </x14:formula1>
          <xm:sqref>F55 F86 F164 F192 F220 F263</xm:sqref>
        </x14:dataValidation>
        <x14:dataValidation type="list" allowBlank="1" showInputMessage="1" showErrorMessage="1" xr:uid="{6F1EEE36-DADE-4B8A-B243-503B7EE3B3E2}">
          <x14:formula1>
            <xm:f>options!$Y$2:$Y$19</xm:f>
          </x14:formula1>
          <xm:sqref>F51 F82 F160 F188 F216 F259</xm:sqref>
        </x14:dataValidation>
        <x14:dataValidation type="list" allowBlank="1" showInputMessage="1" showErrorMessage="1" xr:uid="{BD2BF1F6-B5E1-4686-94C2-230BEDB72AB7}">
          <x14:formula1>
            <xm:f>options!$X$2:$X$7</xm:f>
          </x14:formula1>
          <xm:sqref>F258 F50 F81 F159 F215 F187</xm:sqref>
        </x14:dataValidation>
        <x14:dataValidation type="list" allowBlank="1" showInputMessage="1" showErrorMessage="1" xr:uid="{5CC0F32C-8CCB-433E-933B-032A044194A2}">
          <x14:formula1>
            <xm:f>options!$AB$2:$AB$72</xm:f>
          </x14:formula1>
          <xm:sqref>F366 F7:F8 F290 F64:F65 F93:F94 F115:F116 F131:F132 F147:F148 F172:F173 F200:F201 F221:F222 F264:F265 F17</xm:sqref>
        </x14:dataValidation>
        <x14:dataValidation type="list" allowBlank="1" showInputMessage="1" showErrorMessage="1" xr:uid="{5BAF2EC6-4275-4318-9C7F-7366A8CE31AE}">
          <x14:formula1>
            <xm:f>options!$D$2:$D$19</xm:f>
          </x14:formula1>
          <xm:sqref>F63 F92 F150 F171 F199 F292</xm:sqref>
        </x14:dataValidation>
        <x14:dataValidation type="list" allowBlank="1" showInputMessage="1" showErrorMessage="1" xr:uid="{F51FCF33-F6AB-402D-80E3-2DCD27961942}">
          <x14:formula1>
            <xm:f>options!$BD$2:$BD$14</xm:f>
          </x14:formula1>
          <xm:sqref>F232</xm:sqref>
        </x14:dataValidation>
        <x14:dataValidation type="list" allowBlank="1" showInputMessage="1" showErrorMessage="1" xr:uid="{FE62363F-B425-4F1C-9AF6-1AC613C40A3F}">
          <x14:formula1>
            <xm:f>options!$AK$2:$AK$694</xm:f>
          </x14:formula1>
          <xm:sqref>F433:F436</xm:sqref>
        </x14:dataValidation>
        <x14:dataValidation type="list" allowBlank="1" showInputMessage="1" showErrorMessage="1" xr:uid="{9B3CBAA1-690D-46D0-B516-FE23BD705B7F}">
          <x14:formula1>
            <xm:f>options!$H$2:$H$64</xm:f>
          </x14:formula1>
          <xm:sqref>F315 F300 F80 F158 F186 F214 F257 F284 F49</xm:sqref>
        </x14:dataValidation>
        <x14:dataValidation type="list" allowBlank="1" showInputMessage="1" showErrorMessage="1" xr:uid="{F7FD8EA9-3798-4E5A-8B32-15BA55FDAE8B}">
          <x14:formula1>
            <xm:f>options!$U$2:$U$87</xm:f>
          </x14:formula1>
          <xm:sqref>F313 F47 F6 F16 F78 F107 F123 F139 F156 F184 F212 F255 F282 F298</xm:sqref>
        </x14:dataValidation>
        <x14:dataValidation type="list" allowBlank="1" showInputMessage="1" showErrorMessage="1" xr:uid="{B99B6F27-6262-451B-871F-5D4E5496035C}">
          <x14:formula1>
            <xm:f>options!S$2:S$6</xm:f>
          </x14:formula1>
          <xm:sqref>F471</xm:sqref>
        </x14:dataValidation>
        <x14:dataValidation type="list" allowBlank="1" showInputMessage="1" showErrorMessage="1" xr:uid="{38B74FE0-CE88-4E9C-B257-3AD7C311328B}">
          <x14:formula1>
            <xm:f>options!R$2:R$27</xm:f>
          </x14:formula1>
          <xm:sqref>F469</xm:sqref>
        </x14:dataValidation>
        <x14:dataValidation type="list" allowBlank="1" showInputMessage="1" showErrorMessage="1" xr:uid="{F6871085-CE93-4E5A-AD13-7225E7FF82AB}">
          <x14:formula1>
            <xm:f>options!T$2:T$34</xm:f>
          </x14:formula1>
          <xm:sqref>F470</xm:sqref>
        </x14:dataValidation>
        <x14:dataValidation type="list" allowBlank="1" showInputMessage="1" showErrorMessage="1" xr:uid="{42BE79C8-B0DB-4F8E-BB2F-C3FF8A74FF8A}">
          <x14:formula1>
            <xm:f>options!N$2:N$27</xm:f>
          </x14:formula1>
          <xm:sqref>F266:F267 F223:F224</xm:sqref>
        </x14:dataValidation>
        <x14:dataValidation type="list" allowBlank="1" showInputMessage="1" showErrorMessage="1" xr:uid="{F7F20E00-A3AE-4927-AFE5-09F7A740A69E}">
          <x14:formula1>
            <xm:f>options!$AP$2:$AP$9</xm:f>
          </x14:formula1>
          <xm:sqref>F146 F114 F130</xm:sqref>
        </x14:dataValidation>
        <x14:dataValidation type="list" allowBlank="1" showInputMessage="1" showErrorMessage="1" xr:uid="{AF8811B4-CB7D-4321-A884-E0B828D7778B}">
          <x14:formula1>
            <xm:f>options!$AC$2:$AC$6</xm:f>
          </x14:formula1>
          <xm:sqref>F194 F288 F326 F166 F57 F88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D67C-3336-418C-BAC4-AD817141E6BA}">
  <sheetPr>
    <pageSetUpPr fitToPage="1"/>
  </sheetPr>
  <dimension ref="A1:AI666"/>
  <sheetViews>
    <sheetView topLeftCell="B1" zoomScaleNormal="100" workbookViewId="0">
      <selection activeCell="F39" sqref="F39"/>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f>
        <v>0</v>
      </c>
      <c r="S567" s="101">
        <f>C493</f>
        <v>0</v>
      </c>
      <c r="V567" s="101">
        <f>C494</f>
        <v>0</v>
      </c>
      <c r="X567" s="101">
        <f>C495</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D520:E520"/>
    <mergeCell ref="Q520:U520"/>
    <mergeCell ref="Q521:U521"/>
    <mergeCell ref="Q522:U522"/>
    <mergeCell ref="Q524:V524"/>
    <mergeCell ref="AD506:AG506"/>
    <mergeCell ref="R509:U509"/>
    <mergeCell ref="D510:E510"/>
    <mergeCell ref="R510:U510"/>
    <mergeCell ref="D509:E509"/>
    <mergeCell ref="AD514:AE514"/>
    <mergeCell ref="G544:H544"/>
    <mergeCell ref="AD515:AE515"/>
    <mergeCell ref="R517:U517"/>
    <mergeCell ref="R518:U518"/>
    <mergeCell ref="X519:AA519"/>
    <mergeCell ref="M530:N530"/>
    <mergeCell ref="O530:S530"/>
    <mergeCell ref="M531:N531"/>
    <mergeCell ref="O531:S531"/>
    <mergeCell ref="O534:S534"/>
    <mergeCell ref="A666:XFD666"/>
    <mergeCell ref="D522:E522"/>
    <mergeCell ref="X529:AA529"/>
    <mergeCell ref="G540:H540"/>
    <mergeCell ref="G541:H541"/>
    <mergeCell ref="G542:H542"/>
    <mergeCell ref="G543:H543"/>
    <mergeCell ref="F539:I539"/>
    <mergeCell ref="M532:N532"/>
    <mergeCell ref="O532:S532"/>
    <mergeCell ref="M533:N533"/>
    <mergeCell ref="O533:S533"/>
    <mergeCell ref="M534:N534"/>
    <mergeCell ref="D516:E516"/>
    <mergeCell ref="D517:E517"/>
    <mergeCell ref="D512:E512"/>
    <mergeCell ref="D514:E514"/>
    <mergeCell ref="D519:E519"/>
    <mergeCell ref="D518:E518"/>
    <mergeCell ref="D499:E499"/>
    <mergeCell ref="D503:E503"/>
    <mergeCell ref="D507:E507"/>
    <mergeCell ref="D508:E508"/>
    <mergeCell ref="D500:E500"/>
    <mergeCell ref="D504:E504"/>
    <mergeCell ref="D501:E501"/>
    <mergeCell ref="D505:E505"/>
    <mergeCell ref="AD511:AE511"/>
    <mergeCell ref="AD512:AE512"/>
    <mergeCell ref="AD513:AE513"/>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7:V487"/>
    <mergeCell ref="S484:V484"/>
    <mergeCell ref="S485:V485"/>
    <mergeCell ref="S486:V486"/>
    <mergeCell ref="B1:F1"/>
    <mergeCell ref="H1:I1"/>
    <mergeCell ref="L1:M1"/>
    <mergeCell ref="C2:F2"/>
    <mergeCell ref="H2:I2"/>
    <mergeCell ref="L2:M2"/>
  </mergeCells>
  <conditionalFormatting sqref="C492:C498">
    <cfRule type="cellIs" dxfId="77" priority="6" operator="notEqual">
      <formula>B492</formula>
    </cfRule>
  </conditionalFormatting>
  <conditionalFormatting sqref="G492">
    <cfRule type="cellIs" dxfId="76" priority="14" operator="notEqual">
      <formula>74</formula>
    </cfRule>
  </conditionalFormatting>
  <conditionalFormatting sqref="G493">
    <cfRule type="cellIs" dxfId="75" priority="7" operator="notEqual">
      <formula>98</formula>
    </cfRule>
  </conditionalFormatting>
  <conditionalFormatting sqref="G494">
    <cfRule type="cellIs" dxfId="74" priority="10" operator="notEqual">
      <formula>74</formula>
    </cfRule>
  </conditionalFormatting>
  <conditionalFormatting sqref="G495">
    <cfRule type="cellIs" dxfId="73" priority="5" operator="notEqual">
      <formula>99</formula>
    </cfRule>
  </conditionalFormatting>
  <conditionalFormatting sqref="G496">
    <cfRule type="cellIs" dxfId="72" priority="9" operator="notEqual">
      <formula>74</formula>
    </cfRule>
  </conditionalFormatting>
  <conditionalFormatting sqref="G497">
    <cfRule type="cellIs" dxfId="71" priority="13" operator="notEqual">
      <formula>131</formula>
    </cfRule>
  </conditionalFormatting>
  <conditionalFormatting sqref="G498">
    <cfRule type="cellIs" dxfId="70" priority="11" operator="notEqual">
      <formula>75</formula>
    </cfRule>
  </conditionalFormatting>
  <conditionalFormatting sqref="G499:G500">
    <cfRule type="cellIs" dxfId="69" priority="12" operator="notEqual">
      <formula>58</formula>
    </cfRule>
  </conditionalFormatting>
  <conditionalFormatting sqref="G509">
    <cfRule type="cellIs" dxfId="68" priority="16" operator="notEqual">
      <formula>0.02</formula>
    </cfRule>
  </conditionalFormatting>
  <conditionalFormatting sqref="G514">
    <cfRule type="cellIs" dxfId="67" priority="15" operator="notEqual">
      <formula>0.02</formula>
    </cfRule>
  </conditionalFormatting>
  <conditionalFormatting sqref="G541:H541">
    <cfRule type="cellIs" dxfId="66" priority="58" operator="greaterThan">
      <formula>10000</formula>
    </cfRule>
    <cfRule type="cellIs" dxfId="65" priority="59" operator="greaterThan">
      <formula>10000</formula>
    </cfRule>
  </conditionalFormatting>
  <conditionalFormatting sqref="G541:H544">
    <cfRule type="cellIs" dxfId="64" priority="57" operator="greaterThan">
      <formula>10000</formula>
    </cfRule>
  </conditionalFormatting>
  <conditionalFormatting sqref="I452">
    <cfRule type="cellIs" dxfId="63" priority="4" operator="greaterThan">
      <formula>0</formula>
    </cfRule>
  </conditionalFormatting>
  <conditionalFormatting sqref="I455">
    <cfRule type="cellIs" dxfId="62" priority="3" operator="greaterThan">
      <formula>0</formula>
    </cfRule>
  </conditionalFormatting>
  <conditionalFormatting sqref="I460:I461">
    <cfRule type="cellIs" dxfId="61" priority="2" operator="greaterThan">
      <formula>0</formula>
    </cfRule>
  </conditionalFormatting>
  <conditionalFormatting sqref="I464">
    <cfRule type="cellIs" dxfId="60" priority="1" operator="greaterThan">
      <formula>0</formula>
    </cfRule>
  </conditionalFormatting>
  <dataValidations count="1">
    <dataValidation allowBlank="1" showInputMessage="1" sqref="F516 H506" xr:uid="{BF043B93-4A5E-424C-A07D-560D9B857A78}"/>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093" r:id="rId4" name="Check Box 157">
              <controlPr defaultSize="0" autoFill="0" autoLine="0" autoPict="0">
                <anchor moveWithCells="1">
                  <from>
                    <xdr:col>11</xdr:col>
                    <xdr:colOff>48986</xdr:colOff>
                    <xdr:row>521</xdr:row>
                    <xdr:rowOff>38100</xdr:rowOff>
                  </from>
                  <to>
                    <xdr:col>13</xdr:col>
                    <xdr:colOff>266700</xdr:colOff>
                    <xdr:row>525</xdr:row>
                    <xdr:rowOff>10886</xdr:rowOff>
                  </to>
                </anchor>
              </controlPr>
            </control>
          </mc:Choice>
        </mc:AlternateContent>
        <mc:AlternateContent xmlns:mc="http://schemas.openxmlformats.org/markup-compatibility/2006">
          <mc:Choice Requires="x14">
            <control shapeId="40130" r:id="rId5" name="Check Box 194">
              <controlPr defaultSize="0" autoFill="0" autoLine="0" autoPict="0">
                <anchor moveWithCells="1">
                  <from>
                    <xdr:col>11</xdr:col>
                    <xdr:colOff>48986</xdr:colOff>
                    <xdr:row>521</xdr:row>
                    <xdr:rowOff>38100</xdr:rowOff>
                  </from>
                  <to>
                    <xdr:col>14</xdr:col>
                    <xdr:colOff>255814</xdr:colOff>
                    <xdr:row>525</xdr:row>
                    <xdr:rowOff>10886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3A2B876F-7CF4-452C-9F8D-7C98A960E25E}">
          <x14:formula1>
            <xm:f>options!$J$2:$J$45</xm:f>
          </x14:formula1>
          <xm:sqref>F455</xm:sqref>
        </x14:dataValidation>
        <x14:dataValidation type="list" allowBlank="1" showInputMessage="1" showErrorMessage="1" xr:uid="{6F3312DE-F499-47E2-A2A5-0796D473B164}">
          <x14:formula1>
            <xm:f>options!$AH$2:$AH$4</xm:f>
          </x14:formula1>
          <xm:sqref>F343 F143 F193 F127 F111 F87 F56 F165 F318:F319</xm:sqref>
        </x14:dataValidation>
        <x14:dataValidation type="list" allowBlank="1" showInputMessage="1" showErrorMessage="1" xr:uid="{7691F7FC-85E6-49DD-8ACA-F56F5FD044FA}">
          <x14:formula1>
            <xm:f>options!$AE$2:$AE$7</xm:f>
          </x14:formula1>
          <xm:sqref>F68:F69 F97:F98</xm:sqref>
        </x14:dataValidation>
        <x14:dataValidation type="list" allowBlank="1" showInputMessage="1" showErrorMessage="1" xr:uid="{42D62FF7-2F3A-41F1-87E7-4CFBE133C109}">
          <x14:formula1>
            <xm:f>options!$E$2:$E$5</xm:f>
          </x14:formula1>
          <xm:sqref>F202 F95:F96 F174:F175 F66:F67</xm:sqref>
        </x14:dataValidation>
        <x14:dataValidation type="list" allowBlank="1" showInputMessage="1" showErrorMessage="1" xr:uid="{8AF4BA60-311F-4C59-9C4D-3B35797FB81E}">
          <x14:formula1>
            <xm:f>options!$AD$2:$AD$3</xm:f>
          </x14:formula1>
          <xm:sqref>F244:F245</xm:sqref>
        </x14:dataValidation>
        <x14:dataValidation type="list" allowBlank="1" showInputMessage="1" showErrorMessage="1" xr:uid="{BC1CC8D8-D221-41F3-BD24-4BE5C923E228}">
          <x14:formula1>
            <xm:f>options!$AQ$2:$AQ$27</xm:f>
          </x14:formula1>
          <xm:sqref>F409:F410</xm:sqref>
        </x14:dataValidation>
        <x14:dataValidation type="list" allowBlank="1" showInputMessage="1" showErrorMessage="1" xr:uid="{3B4D6A5B-483E-48DC-A701-FAC2E7EEE1DF}">
          <x14:formula1>
            <xm:f>options!$AU$2:$AU$7</xm:f>
          </x14:formula1>
          <xm:sqref>F306</xm:sqref>
        </x14:dataValidation>
        <x14:dataValidation type="list" allowBlank="1" showInputMessage="1" showErrorMessage="1" xr:uid="{3182328D-E2DE-4032-821B-C9B6F72C321F}">
          <x14:formula1>
            <xm:f>options!$L$2:$L$17</xm:f>
          </x14:formula1>
          <xm:sqref>F473</xm:sqref>
        </x14:dataValidation>
        <x14:dataValidation type="list" allowBlank="1" showInputMessage="1" showErrorMessage="1" xr:uid="{1BFF09AD-3309-4547-8874-BE804B4795B0}">
          <x14:formula1>
            <xm:f>options!$J$2:$J$45</xm:f>
          </x14:formula1>
          <xm:sqref>F464</xm:sqref>
        </x14:dataValidation>
        <x14:dataValidation type="list" allowBlank="1" showInputMessage="1" showErrorMessage="1" xr:uid="{C91739EB-A634-4889-8EFA-DAF2251BFD90}">
          <x14:formula1>
            <xm:f>options!$K$2:$K$10</xm:f>
          </x14:formula1>
          <xm:sqref>F463 F454</xm:sqref>
        </x14:dataValidation>
        <x14:dataValidation type="list" allowBlank="1" showInputMessage="1" showErrorMessage="1" xr:uid="{A65DBD39-26D5-4FD9-89F8-A73329D75899}">
          <x14:formula1>
            <xm:f>options!$I$2:$I$31</xm:f>
          </x14:formula1>
          <xm:sqref>F459:F462 F465 F456 F452:F453</xm:sqref>
        </x14:dataValidation>
        <x14:dataValidation type="list" allowBlank="1" showInputMessage="1" showErrorMessage="1" xr:uid="{92206A23-9EBE-42C1-A22D-8332029AD116}">
          <x14:formula1>
            <xm:f>options!$AT$2:$AT$10</xm:f>
          </x14:formula1>
          <xm:sqref>F71 F100 F12 F177 F204 F19</xm:sqref>
        </x14:dataValidation>
        <x14:dataValidation type="list" allowBlank="1" showInputMessage="1" showErrorMessage="1" xr:uid="{09BF9754-C107-42C0-98FF-A3CA59CF2E4F}">
          <x14:formula1>
            <xm:f>options!$AS$2:$AS$3</xm:f>
          </x14:formula1>
          <xm:sqref>F294</xm:sqref>
        </x14:dataValidation>
        <x14:dataValidation type="list" allowBlank="1" showInputMessage="1" showErrorMessage="1" xr:uid="{6D6F4425-CB62-4C10-90B3-25C4052539E2}">
          <x14:formula1>
            <xm:f>options!$AR$2:$AR$17</xm:f>
          </x14:formula1>
          <xm:sqref>F477</xm:sqref>
        </x14:dataValidation>
        <x14:dataValidation type="list" allowBlank="1" showInputMessage="1" showErrorMessage="1" xr:uid="{62F73E0E-0EE0-4411-A535-443667BB7AD2}">
          <x14:formula1>
            <xm:f>options!$A$2:$A$3</xm:f>
          </x14:formula1>
          <xm:sqref>F274 F308 F231</xm:sqref>
        </x14:dataValidation>
        <x14:dataValidation type="list" allowBlank="1" showInputMessage="1" showErrorMessage="1" xr:uid="{72B01E32-DAA0-451C-920B-485F0BD8A7B0}">
          <x14:formula1>
            <xm:f>options!$F$2:$F$3</xm:f>
          </x14:formula1>
          <xm:sqref>F344 F176 F203 F70 F225 F99 F268</xm:sqref>
        </x14:dataValidation>
        <x14:dataValidation type="list" allowBlank="1" showInputMessage="1" showErrorMessage="1" xr:uid="{940F5DB9-751D-47C8-BD14-BD66D0B5613C}">
          <x14:formula1>
            <xm:f>options!$C$2:$C$4</xm:f>
          </x14:formula1>
          <xm:sqref>F328 F289 F198 F170 F62 F247 F128 F144 F303 F91 F112 F226:F227 F269:F270 F9</xm:sqref>
        </x14:dataValidation>
        <x14:dataValidation type="list" allowBlank="1" showInputMessage="1" showErrorMessage="1" xr:uid="{AF6C9A18-5B39-4035-AF0C-62D26A9BB01F}">
          <x14:formula1>
            <xm:f>options!$B$2:$B$5</xm:f>
          </x14:formula1>
          <xm:sqref>F468</xm:sqref>
        </x14:dataValidation>
        <x14:dataValidation type="list" allowBlank="1" showInputMessage="1" showErrorMessage="1" xr:uid="{6C9E4572-B635-4386-939A-5C06C8D9230C}">
          <x14:formula1>
            <xm:f>options!$AI$2:$AI$7</xm:f>
          </x14:formula1>
          <xm:sqref>F142 F302 F110 F317 F126 F287 F163 F241 F191 F85 F219 F329 F41:F42 F18 F54 F262</xm:sqref>
        </x14:dataValidation>
        <x14:dataValidation type="list" allowBlank="1" showInputMessage="1" showErrorMessage="1" xr:uid="{B8BE910E-3BD2-4E51-897A-9BD01E08FD9F}">
          <x14:formula1>
            <xm:f>options!$AJ$2:$AJ$4</xm:f>
          </x14:formula1>
          <xm:sqref>F242</xm:sqref>
        </x14:dataValidation>
        <x14:dataValidation type="list" allowBlank="1" showInputMessage="1" showErrorMessage="1" xr:uid="{C447A73E-3112-4B11-B9D6-D1716ACE744E}">
          <x14:formula1>
            <xm:f>options!$AW$2:$AW$18</xm:f>
          </x14:formula1>
          <xm:sqref>F291</xm:sqref>
        </x14:dataValidation>
        <x14:dataValidation type="list" allowBlank="1" showInputMessage="1" showErrorMessage="1" xr:uid="{A8D9A63F-32D9-4509-9B83-0A7FC35960AD}">
          <x14:formula1>
            <xm:f>options!$AG$2:$AG$5</xm:f>
          </x14:formula1>
          <xm:sqref>F167 F145 F195 F129 F113 F89 F58</xm:sqref>
        </x14:dataValidation>
        <x14:dataValidation type="list" allowBlank="1" showInputMessage="1" showErrorMessage="1" xr:uid="{5D5FE94C-8694-4FB9-B437-9766158CC1D0}">
          <x14:formula1>
            <xm:f>options!$AO$2:$AO$8</xm:f>
          </x14:formula1>
          <xm:sqref>F367 F355 F133 F117 F149</xm:sqref>
        </x14:dataValidation>
        <x14:dataValidation type="list" allowBlank="1" showInputMessage="1" showErrorMessage="1" xr:uid="{F9AAADA8-65B0-48F1-A26C-9ACB6ABFBDD0}">
          <x14:formula1>
            <xm:f>options!$N$2:$N$26</xm:f>
          </x14:formula1>
          <xm:sqref>F304:F305</xm:sqref>
        </x14:dataValidation>
        <x14:dataValidation type="list" allowBlank="1" showInputMessage="1" showErrorMessage="1" xr:uid="{A637C648-E292-4B9E-884F-60740EFB6AFD}">
          <x14:formula1>
            <xm:f>options!$AL$2:$AL$6</xm:f>
          </x14:formula1>
          <xm:sqref>F243</xm:sqref>
        </x14:dataValidation>
        <x14:dataValidation type="list" allowBlank="1" showInputMessage="1" showErrorMessage="1" xr:uid="{7B73B5A7-7AD6-495D-BF80-6DF1834C2652}">
          <x14:formula1>
            <xm:f>options!$H$2:$H$46</xm:f>
          </x14:formula1>
          <xm:sqref>F472</xm:sqref>
        </x14:dataValidation>
        <x14:dataValidation type="list" allowBlank="1" showInputMessage="1" showErrorMessage="1" xr:uid="{F2FB576D-53E3-431E-B236-EE6865367A76}">
          <x14:formula1>
            <xm:f>options!$Q$2:$Q$7</xm:f>
          </x14:formula1>
          <xm:sqref>F248 F246 F307</xm:sqref>
        </x14:dataValidation>
        <x14:dataValidation type="list" allowBlank="1" showInputMessage="1" showErrorMessage="1" xr:uid="{B8D07433-5511-4D91-95A7-24B1551F5215}">
          <x14:formula1>
            <xm:f>options!$M$2:$M$4</xm:f>
          </x14:formula1>
          <xm:sqref>F249</xm:sqref>
        </x14:dataValidation>
        <x14:dataValidation type="list" allowBlank="1" showInputMessage="1" showErrorMessage="1" xr:uid="{75D7E61A-D921-463C-BFDA-6270042B2327}">
          <x14:formula1>
            <xm:f>options!$P$2:$P$9</xm:f>
          </x14:formula1>
          <xm:sqref>F10 F53 F109 F141 F286 F327 F125 F218 F240 F190 F162 F84 F261</xm:sqref>
        </x14:dataValidation>
        <x14:dataValidation type="list" allowBlank="1" showInputMessage="1" showErrorMessage="1" xr:uid="{39E46AE9-4EB9-4965-9FBB-1B0A6CBF6DE1}">
          <x14:formula1>
            <xm:f>options!$BC$2:$BC$4</xm:f>
          </x14:formula1>
          <xm:sqref>F474</xm:sqref>
        </x14:dataValidation>
        <x14:dataValidation type="list" allowBlank="1" showInputMessage="1" showErrorMessage="1" xr:uid="{C035D104-9551-4027-BE48-C848590B53A4}">
          <x14:formula1>
            <xm:f>options!$L$2:$L$18</xm:f>
          </x14:formula1>
          <xm:sqref>F52 F316 F108 F124 F140 F83 F161 F189 F239 F217 F285 F301 F260</xm:sqref>
        </x14:dataValidation>
        <x14:dataValidation type="list" allowBlank="1" showInputMessage="1" showErrorMessage="1" xr:uid="{0C3A51A7-4109-4DE0-83C1-A10310500EDC}">
          <x14:formula1>
            <xm:f>options!$N$2:$N$27</xm:f>
          </x14:formula1>
          <xm:sqref>F320 F59:F61 F90 F168:F169 F196:F197 F304:F305</xm:sqref>
        </x14:dataValidation>
        <x14:dataValidation type="list" allowBlank="1" showInputMessage="1" showErrorMessage="1" xr:uid="{FBF61222-D165-4C93-AC9E-0F414E767E75}">
          <x14:formula1>
            <xm:f>options!$AM$2:$AM$5</xm:f>
          </x14:formula1>
          <xm:sqref>F293</xm:sqref>
        </x14:dataValidation>
        <x14:dataValidation type="list" allowBlank="1" showInputMessage="1" showErrorMessage="1" xr:uid="{34C84B44-C0BD-4833-92AE-63D630A3DC11}">
          <x14:formula1>
            <xm:f>options!$BB$2:$BB$12</xm:f>
          </x14:formula1>
          <xm:sqref>S484:V486</xm:sqref>
        </x14:dataValidation>
        <x14:dataValidation type="list" allowBlank="1" showInputMessage="1" showErrorMessage="1" xr:uid="{00A67BBA-3356-42B3-B7EF-FC7FB79A4C95}">
          <x14:formula1>
            <xm:f>options!$W$2:$W$10</xm:f>
          </x14:formula1>
          <xm:sqref>F426:F428</xm:sqref>
        </x14:dataValidation>
        <x14:dataValidation type="list" allowBlank="1" showInputMessage="1" showErrorMessage="1" xr:uid="{CB6C3BA5-EC43-41EF-B36D-70637EDBC54A}">
          <x14:formula1>
            <xm:f>options!$V$2:$V$6</xm:f>
          </x14:formula1>
          <xm:sqref>F48 F299 F79 F314 F185 F213 F157 F283 F256</xm:sqref>
        </x14:dataValidation>
        <x14:dataValidation type="list" allowBlank="1" showInputMessage="1" showErrorMessage="1" xr:uid="{76D6CFB8-E66A-46F8-989B-B29D633E499A}">
          <x14:formula1>
            <xm:f>options!$AB$2:$AB$67</xm:f>
          </x14:formula1>
          <xm:sqref>F476 F330</xm:sqref>
        </x14:dataValidation>
        <x14:dataValidation type="list" allowBlank="1" showInputMessage="1" showErrorMessage="1" xr:uid="{5B492086-71F1-476F-B62C-3F4BD69B55C3}">
          <x14:formula1>
            <xm:f>options!$G$2:$G$17</xm:f>
          </x14:formula1>
          <xm:sqref>F271:F272 F228:F229</xm:sqref>
        </x14:dataValidation>
        <x14:dataValidation type="list" allowBlank="1" showInputMessage="1" showErrorMessage="1" xr:uid="{71435FCB-CC83-4048-B5D9-2395F09EF649}">
          <x14:formula1>
            <xm:f>options!$I$2:$I$36</xm:f>
          </x14:formula1>
          <xm:sqref>F451</xm:sqref>
        </x14:dataValidation>
        <x14:dataValidation type="list" allowBlank="1" showInputMessage="1" showErrorMessage="1" xr:uid="{7630ACBB-AFCE-4274-A7DE-A6F581124897}">
          <x14:formula1>
            <xm:f>options!$AJ$2:$AJ$12</xm:f>
          </x14:formula1>
          <xm:sqref>F55 F86 F164 F192 F220 F263</xm:sqref>
        </x14:dataValidation>
        <x14:dataValidation type="list" allowBlank="1" showInputMessage="1" showErrorMessage="1" xr:uid="{7F902054-2E33-4D15-AEA6-85939044BCE6}">
          <x14:formula1>
            <xm:f>options!$Y$2:$Y$19</xm:f>
          </x14:formula1>
          <xm:sqref>F51 F82 F160 F188 F216 F259</xm:sqref>
        </x14:dataValidation>
        <x14:dataValidation type="list" allowBlank="1" showInputMessage="1" showErrorMessage="1" xr:uid="{B171327C-B7EB-45BD-B2F4-05311D30D592}">
          <x14:formula1>
            <xm:f>options!$X$2:$X$7</xm:f>
          </x14:formula1>
          <xm:sqref>F258 F50 F81 F159 F215 F187</xm:sqref>
        </x14:dataValidation>
        <x14:dataValidation type="list" allowBlank="1" showInputMessage="1" showErrorMessage="1" xr:uid="{90CE10B2-6416-4F77-B32A-67F06F86CDEB}">
          <x14:formula1>
            <xm:f>options!$AB$2:$AB$72</xm:f>
          </x14:formula1>
          <xm:sqref>F366 F7:F8 F290 F64:F65 F93:F94 F115:F116 F131:F132 F147:F148 F172:F173 F200:F201 F221:F222 F264:F265 F17</xm:sqref>
        </x14:dataValidation>
        <x14:dataValidation type="list" allowBlank="1" showInputMessage="1" showErrorMessage="1" xr:uid="{80DB4FBE-4FDB-4F34-95FA-257C360F5499}">
          <x14:formula1>
            <xm:f>options!$D$2:$D$19</xm:f>
          </x14:formula1>
          <xm:sqref>F63 F92 F150 F171 F199 F292</xm:sqref>
        </x14:dataValidation>
        <x14:dataValidation type="list" allowBlank="1" showInputMessage="1" showErrorMessage="1" xr:uid="{AD65B7BE-C95E-41FA-8369-A2F80C25F543}">
          <x14:formula1>
            <xm:f>options!$BD$2:$BD$14</xm:f>
          </x14:formula1>
          <xm:sqref>F232</xm:sqref>
        </x14:dataValidation>
        <x14:dataValidation type="list" allowBlank="1" showInputMessage="1" showErrorMessage="1" xr:uid="{0EACC064-E47F-4CCD-A686-6FE55C5FB321}">
          <x14:formula1>
            <xm:f>options!$AK$2:$AK$694</xm:f>
          </x14:formula1>
          <xm:sqref>F433:F436</xm:sqref>
        </x14:dataValidation>
        <x14:dataValidation type="list" allowBlank="1" showInputMessage="1" showErrorMessage="1" xr:uid="{0D143338-FD3A-42BD-B52C-878D0E9BB662}">
          <x14:formula1>
            <xm:f>options!$H$2:$H$64</xm:f>
          </x14:formula1>
          <xm:sqref>F315 F300 F80 F158 F186 F214 F257 F284 F49</xm:sqref>
        </x14:dataValidation>
        <x14:dataValidation type="list" allowBlank="1" showInputMessage="1" showErrorMessage="1" xr:uid="{4F21C1C2-1950-48B9-AD88-9622FFBF1706}">
          <x14:formula1>
            <xm:f>options!$U$2:$U$87</xm:f>
          </x14:formula1>
          <xm:sqref>F313 F47 F6 F16 F78 F107 F123 F139 F156 F184 F212 F255 F282 F298</xm:sqref>
        </x14:dataValidation>
        <x14:dataValidation type="list" allowBlank="1" showInputMessage="1" showErrorMessage="1" xr:uid="{FD351F84-D9A8-4976-BA9B-265A8F0A2933}">
          <x14:formula1>
            <xm:f>options!S$2:S$6</xm:f>
          </x14:formula1>
          <xm:sqref>F471</xm:sqref>
        </x14:dataValidation>
        <x14:dataValidation type="list" allowBlank="1" showInputMessage="1" showErrorMessage="1" xr:uid="{E484FBC6-D6A8-456A-898B-5B4834C5B13A}">
          <x14:formula1>
            <xm:f>options!R$2:R$27</xm:f>
          </x14:formula1>
          <xm:sqref>F469</xm:sqref>
        </x14:dataValidation>
        <x14:dataValidation type="list" allowBlank="1" showInputMessage="1" showErrorMessage="1" xr:uid="{9C1ECB09-28B8-4628-9B57-68E4B668FB95}">
          <x14:formula1>
            <xm:f>options!T$2:T$34</xm:f>
          </x14:formula1>
          <xm:sqref>F470</xm:sqref>
        </x14:dataValidation>
        <x14:dataValidation type="list" allowBlank="1" showInputMessage="1" showErrorMessage="1" xr:uid="{3FCDF05C-7031-4503-B034-B5C2B0554578}">
          <x14:formula1>
            <xm:f>options!N$2:N$27</xm:f>
          </x14:formula1>
          <xm:sqref>F266:F267 F223:F224</xm:sqref>
        </x14:dataValidation>
        <x14:dataValidation type="list" allowBlank="1" showInputMessage="1" showErrorMessage="1" xr:uid="{9A9884BB-65A1-4B74-839D-92FF18549ABF}">
          <x14:formula1>
            <xm:f>options!$AP$2:$AP$9</xm:f>
          </x14:formula1>
          <xm:sqref>F146 F114 F130</xm:sqref>
        </x14:dataValidation>
        <x14:dataValidation type="list" allowBlank="1" showInputMessage="1" showErrorMessage="1" xr:uid="{93669726-EF5D-4C56-BA79-2D6A62ADCE06}">
          <x14:formula1>
            <xm:f>options!$AC$2:$AC$6</xm:f>
          </x14:formula1>
          <xm:sqref>F194 F288 F326 F166 F57 F88</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EA0B-03BE-4C04-99D8-C6814D7546C7}">
  <sheetPr>
    <pageSetUpPr fitToPage="1"/>
  </sheetPr>
  <dimension ref="A1:AI666"/>
  <sheetViews>
    <sheetView topLeftCell="B1" zoomScaleNormal="100" workbookViewId="0">
      <selection activeCell="G37" sqref="G37"/>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f>
        <v>0</v>
      </c>
      <c r="S567" s="101">
        <f>C493</f>
        <v>0</v>
      </c>
      <c r="V567" s="101">
        <f>C494</f>
        <v>0</v>
      </c>
      <c r="X567" s="101">
        <f>C495</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D520:E520"/>
    <mergeCell ref="Q520:U520"/>
    <mergeCell ref="Q521:U521"/>
    <mergeCell ref="Q522:U522"/>
    <mergeCell ref="Q524:V524"/>
    <mergeCell ref="AD506:AG506"/>
    <mergeCell ref="R509:U509"/>
    <mergeCell ref="D510:E510"/>
    <mergeCell ref="R510:U510"/>
    <mergeCell ref="D509:E509"/>
    <mergeCell ref="AD514:AE514"/>
    <mergeCell ref="G544:H544"/>
    <mergeCell ref="AD515:AE515"/>
    <mergeCell ref="R517:U517"/>
    <mergeCell ref="R518:U518"/>
    <mergeCell ref="X519:AA519"/>
    <mergeCell ref="M530:N530"/>
    <mergeCell ref="O530:S530"/>
    <mergeCell ref="M531:N531"/>
    <mergeCell ref="O531:S531"/>
    <mergeCell ref="O534:S534"/>
    <mergeCell ref="A666:XFD666"/>
    <mergeCell ref="D522:E522"/>
    <mergeCell ref="X529:AA529"/>
    <mergeCell ref="G540:H540"/>
    <mergeCell ref="G541:H541"/>
    <mergeCell ref="G542:H542"/>
    <mergeCell ref="G543:H543"/>
    <mergeCell ref="F539:I539"/>
    <mergeCell ref="M532:N532"/>
    <mergeCell ref="O532:S532"/>
    <mergeCell ref="M533:N533"/>
    <mergeCell ref="O533:S533"/>
    <mergeCell ref="M534:N534"/>
    <mergeCell ref="D516:E516"/>
    <mergeCell ref="D517:E517"/>
    <mergeCell ref="D512:E512"/>
    <mergeCell ref="D514:E514"/>
    <mergeCell ref="D519:E519"/>
    <mergeCell ref="D518:E518"/>
    <mergeCell ref="D499:E499"/>
    <mergeCell ref="D503:E503"/>
    <mergeCell ref="D507:E507"/>
    <mergeCell ref="D508:E508"/>
    <mergeCell ref="D500:E500"/>
    <mergeCell ref="D504:E504"/>
    <mergeCell ref="D501:E501"/>
    <mergeCell ref="D505:E505"/>
    <mergeCell ref="AD511:AE511"/>
    <mergeCell ref="AD512:AE512"/>
    <mergeCell ref="AD513:AE513"/>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7:V487"/>
    <mergeCell ref="S484:V484"/>
    <mergeCell ref="S485:V485"/>
    <mergeCell ref="S486:V486"/>
    <mergeCell ref="B1:F1"/>
    <mergeCell ref="H1:I1"/>
    <mergeCell ref="L1:M1"/>
    <mergeCell ref="C2:F2"/>
    <mergeCell ref="H2:I2"/>
    <mergeCell ref="L2:M2"/>
  </mergeCells>
  <conditionalFormatting sqref="C492:C498">
    <cfRule type="cellIs" dxfId="59" priority="6" operator="notEqual">
      <formula>B492</formula>
    </cfRule>
  </conditionalFormatting>
  <conditionalFormatting sqref="G492">
    <cfRule type="cellIs" dxfId="58" priority="14" operator="notEqual">
      <formula>74</formula>
    </cfRule>
  </conditionalFormatting>
  <conditionalFormatting sqref="G493">
    <cfRule type="cellIs" dxfId="57" priority="7" operator="notEqual">
      <formula>98</formula>
    </cfRule>
  </conditionalFormatting>
  <conditionalFormatting sqref="G494">
    <cfRule type="cellIs" dxfId="56" priority="10" operator="notEqual">
      <formula>74</formula>
    </cfRule>
  </conditionalFormatting>
  <conditionalFormatting sqref="G495">
    <cfRule type="cellIs" dxfId="55" priority="5" operator="notEqual">
      <formula>99</formula>
    </cfRule>
  </conditionalFormatting>
  <conditionalFormatting sqref="G496">
    <cfRule type="cellIs" dxfId="54" priority="9" operator="notEqual">
      <formula>74</formula>
    </cfRule>
  </conditionalFormatting>
  <conditionalFormatting sqref="G497">
    <cfRule type="cellIs" dxfId="53" priority="13" operator="notEqual">
      <formula>131</formula>
    </cfRule>
  </conditionalFormatting>
  <conditionalFormatting sqref="G498">
    <cfRule type="cellIs" dxfId="52" priority="11" operator="notEqual">
      <formula>75</formula>
    </cfRule>
  </conditionalFormatting>
  <conditionalFormatting sqref="G499:G500">
    <cfRule type="cellIs" dxfId="51" priority="12" operator="notEqual">
      <formula>58</formula>
    </cfRule>
  </conditionalFormatting>
  <conditionalFormatting sqref="G509">
    <cfRule type="cellIs" dxfId="50" priority="16" operator="notEqual">
      <formula>0.02</formula>
    </cfRule>
  </conditionalFormatting>
  <conditionalFormatting sqref="G514">
    <cfRule type="cellIs" dxfId="49" priority="15" operator="notEqual">
      <formula>0.02</formula>
    </cfRule>
  </conditionalFormatting>
  <conditionalFormatting sqref="G541:H541">
    <cfRule type="cellIs" dxfId="48" priority="58" operator="greaterThan">
      <formula>10000</formula>
    </cfRule>
    <cfRule type="cellIs" dxfId="47" priority="59" operator="greaterThan">
      <formula>10000</formula>
    </cfRule>
  </conditionalFormatting>
  <conditionalFormatting sqref="G541:H544">
    <cfRule type="cellIs" dxfId="46" priority="57" operator="greaterThan">
      <formula>10000</formula>
    </cfRule>
  </conditionalFormatting>
  <conditionalFormatting sqref="I452">
    <cfRule type="cellIs" dxfId="45" priority="4" operator="greaterThan">
      <formula>0</formula>
    </cfRule>
  </conditionalFormatting>
  <conditionalFormatting sqref="I455">
    <cfRule type="cellIs" dxfId="44" priority="3" operator="greaterThan">
      <formula>0</formula>
    </cfRule>
  </conditionalFormatting>
  <conditionalFormatting sqref="I460:I461">
    <cfRule type="cellIs" dxfId="43" priority="2" operator="greaterThan">
      <formula>0</formula>
    </cfRule>
  </conditionalFormatting>
  <conditionalFormatting sqref="I464">
    <cfRule type="cellIs" dxfId="42" priority="1" operator="greaterThan">
      <formula>0</formula>
    </cfRule>
  </conditionalFormatting>
  <dataValidations count="1">
    <dataValidation allowBlank="1" showInputMessage="1" sqref="F516 H506" xr:uid="{C740EB12-97BC-4B40-9B70-2D29098D7B29}"/>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123" r:id="rId4" name="Check Box 163">
              <controlPr defaultSize="0" autoFill="0" autoLine="0" autoPict="0">
                <anchor moveWithCells="1">
                  <from>
                    <xdr:col>11</xdr:col>
                    <xdr:colOff>48986</xdr:colOff>
                    <xdr:row>521</xdr:row>
                    <xdr:rowOff>38100</xdr:rowOff>
                  </from>
                  <to>
                    <xdr:col>13</xdr:col>
                    <xdr:colOff>266700</xdr:colOff>
                    <xdr:row>525</xdr:row>
                    <xdr:rowOff>10886</xdr:rowOff>
                  </to>
                </anchor>
              </controlPr>
            </control>
          </mc:Choice>
        </mc:AlternateContent>
        <mc:AlternateContent xmlns:mc="http://schemas.openxmlformats.org/markup-compatibility/2006">
          <mc:Choice Requires="x14">
            <control shapeId="41160" r:id="rId5" name="Check Box 200">
              <controlPr defaultSize="0" autoFill="0" autoLine="0" autoPict="0">
                <anchor moveWithCells="1">
                  <from>
                    <xdr:col>11</xdr:col>
                    <xdr:colOff>48986</xdr:colOff>
                    <xdr:row>521</xdr:row>
                    <xdr:rowOff>38100</xdr:rowOff>
                  </from>
                  <to>
                    <xdr:col>14</xdr:col>
                    <xdr:colOff>255814</xdr:colOff>
                    <xdr:row>525</xdr:row>
                    <xdr:rowOff>10886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7C766330-C91D-41D3-A129-330E7A81698D}">
          <x14:formula1>
            <xm:f>options!$J$2:$J$45</xm:f>
          </x14:formula1>
          <xm:sqref>F455</xm:sqref>
        </x14:dataValidation>
        <x14:dataValidation type="list" allowBlank="1" showInputMessage="1" showErrorMessage="1" xr:uid="{7E66D4C7-F092-4C03-8979-EE4838FAD001}">
          <x14:formula1>
            <xm:f>options!$AH$2:$AH$4</xm:f>
          </x14:formula1>
          <xm:sqref>F343 F143 F193 F127 F111 F87 F56 F165 F318:F319</xm:sqref>
        </x14:dataValidation>
        <x14:dataValidation type="list" allowBlank="1" showInputMessage="1" showErrorMessage="1" xr:uid="{CAF35D2A-9063-4C67-B80F-58FEBA1FD963}">
          <x14:formula1>
            <xm:f>options!$AE$2:$AE$7</xm:f>
          </x14:formula1>
          <xm:sqref>F68:F69 F97:F98</xm:sqref>
        </x14:dataValidation>
        <x14:dataValidation type="list" allowBlank="1" showInputMessage="1" showErrorMessage="1" xr:uid="{3C788EF8-4446-4E86-A956-AD1D8F42567C}">
          <x14:formula1>
            <xm:f>options!$E$2:$E$5</xm:f>
          </x14:formula1>
          <xm:sqref>F202 F95:F96 F174:F175 F66:F67</xm:sqref>
        </x14:dataValidation>
        <x14:dataValidation type="list" allowBlank="1" showInputMessage="1" showErrorMessage="1" xr:uid="{8CDC07C1-C5F0-437F-AE8B-40F7AAAF0A52}">
          <x14:formula1>
            <xm:f>options!$AD$2:$AD$3</xm:f>
          </x14:formula1>
          <xm:sqref>F244:F245</xm:sqref>
        </x14:dataValidation>
        <x14:dataValidation type="list" allowBlank="1" showInputMessage="1" showErrorMessage="1" xr:uid="{A18163C9-D66D-4E27-9E34-B3F79F080E6F}">
          <x14:formula1>
            <xm:f>options!$AQ$2:$AQ$27</xm:f>
          </x14:formula1>
          <xm:sqref>F409:F410</xm:sqref>
        </x14:dataValidation>
        <x14:dataValidation type="list" allowBlank="1" showInputMessage="1" showErrorMessage="1" xr:uid="{63EAB613-72D1-4AD9-A064-E1D3DDB043FD}">
          <x14:formula1>
            <xm:f>options!$AU$2:$AU$7</xm:f>
          </x14:formula1>
          <xm:sqref>F306</xm:sqref>
        </x14:dataValidation>
        <x14:dataValidation type="list" allowBlank="1" showInputMessage="1" showErrorMessage="1" xr:uid="{2B37549E-32FC-4F3C-9563-11607E0CFD6E}">
          <x14:formula1>
            <xm:f>options!$L$2:$L$17</xm:f>
          </x14:formula1>
          <xm:sqref>F473</xm:sqref>
        </x14:dataValidation>
        <x14:dataValidation type="list" allowBlank="1" showInputMessage="1" showErrorMessage="1" xr:uid="{6538A6D0-95DD-417A-8040-5D1E0B78EA57}">
          <x14:formula1>
            <xm:f>options!$J$2:$J$45</xm:f>
          </x14:formula1>
          <xm:sqref>F464</xm:sqref>
        </x14:dataValidation>
        <x14:dataValidation type="list" allowBlank="1" showInputMessage="1" showErrorMessage="1" xr:uid="{6520957D-9F00-4E4B-9E8A-E3DD2B3BB234}">
          <x14:formula1>
            <xm:f>options!$K$2:$K$10</xm:f>
          </x14:formula1>
          <xm:sqref>F463 F454</xm:sqref>
        </x14:dataValidation>
        <x14:dataValidation type="list" allowBlank="1" showInputMessage="1" showErrorMessage="1" xr:uid="{542BAB85-870B-4A0C-AFBC-A61F83524770}">
          <x14:formula1>
            <xm:f>options!$I$2:$I$31</xm:f>
          </x14:formula1>
          <xm:sqref>F459:F462 F465 F456 F452:F453</xm:sqref>
        </x14:dataValidation>
        <x14:dataValidation type="list" allowBlank="1" showInputMessage="1" showErrorMessage="1" xr:uid="{705DA0AE-B410-4EF1-A2C5-C35FE3ABC4E7}">
          <x14:formula1>
            <xm:f>options!$AT$2:$AT$10</xm:f>
          </x14:formula1>
          <xm:sqref>F71 F100 F12 F177 F204 F19</xm:sqref>
        </x14:dataValidation>
        <x14:dataValidation type="list" allowBlank="1" showInputMessage="1" showErrorMessage="1" xr:uid="{85EFE869-1181-4550-A20A-7D1593023C6D}">
          <x14:formula1>
            <xm:f>options!$AS$2:$AS$3</xm:f>
          </x14:formula1>
          <xm:sqref>F294</xm:sqref>
        </x14:dataValidation>
        <x14:dataValidation type="list" allowBlank="1" showInputMessage="1" showErrorMessage="1" xr:uid="{0702797E-3685-46A4-84DB-3870E7CE4427}">
          <x14:formula1>
            <xm:f>options!$AR$2:$AR$17</xm:f>
          </x14:formula1>
          <xm:sqref>F477</xm:sqref>
        </x14:dataValidation>
        <x14:dataValidation type="list" allowBlank="1" showInputMessage="1" showErrorMessage="1" xr:uid="{2AE89EA9-BE3D-4AC1-9B36-05847FE72E2D}">
          <x14:formula1>
            <xm:f>options!$A$2:$A$3</xm:f>
          </x14:formula1>
          <xm:sqref>F274 F308 F231</xm:sqref>
        </x14:dataValidation>
        <x14:dataValidation type="list" allowBlank="1" showInputMessage="1" showErrorMessage="1" xr:uid="{06DDFE9D-F9D5-49F5-83EA-DCBDBDC5C3E6}">
          <x14:formula1>
            <xm:f>options!$F$2:$F$3</xm:f>
          </x14:formula1>
          <xm:sqref>F344 F176 F203 F70 F225 F99 F268</xm:sqref>
        </x14:dataValidation>
        <x14:dataValidation type="list" allowBlank="1" showInputMessage="1" showErrorMessage="1" xr:uid="{D781461A-E363-48E2-837F-B06FCC77B1EC}">
          <x14:formula1>
            <xm:f>options!$C$2:$C$4</xm:f>
          </x14:formula1>
          <xm:sqref>F328 F289 F198 F170 F62 F247 F128 F144 F303 F91 F112 F226:F227 F269:F270 F9</xm:sqref>
        </x14:dataValidation>
        <x14:dataValidation type="list" allowBlank="1" showInputMessage="1" showErrorMessage="1" xr:uid="{A35E3F06-7742-4A61-91FC-8F040BF7949F}">
          <x14:formula1>
            <xm:f>options!$B$2:$B$5</xm:f>
          </x14:formula1>
          <xm:sqref>F468</xm:sqref>
        </x14:dataValidation>
        <x14:dataValidation type="list" allowBlank="1" showInputMessage="1" showErrorMessage="1" xr:uid="{2A0FE4F8-DFE5-45BE-BDC7-BE27EAB4AB36}">
          <x14:formula1>
            <xm:f>options!$AI$2:$AI$7</xm:f>
          </x14:formula1>
          <xm:sqref>F142 F302 F110 F317 F126 F287 F163 F241 F191 F85 F219 F329 F41:F42 F18 F54 F262</xm:sqref>
        </x14:dataValidation>
        <x14:dataValidation type="list" allowBlank="1" showInputMessage="1" showErrorMessage="1" xr:uid="{735AD1D5-21CF-4AEE-8E65-7F773E4A2D25}">
          <x14:formula1>
            <xm:f>options!$AO$2:$AO$8</xm:f>
          </x14:formula1>
          <xm:sqref>F367 F355 F133 F117 F149</xm:sqref>
        </x14:dataValidation>
        <x14:dataValidation type="list" allowBlank="1" showInputMessage="1" showErrorMessage="1" xr:uid="{54E0BFB6-FDA3-4A03-9007-94BE32BC6451}">
          <x14:formula1>
            <xm:f>options!$AG$2:$AG$5</xm:f>
          </x14:formula1>
          <xm:sqref>F167 F145 F195 F129 F113 F89 F58</xm:sqref>
        </x14:dataValidation>
        <x14:dataValidation type="list" allowBlank="1" showInputMessage="1" showErrorMessage="1" xr:uid="{77739692-1451-403A-8B36-BB82BC30E73C}">
          <x14:formula1>
            <xm:f>options!$AW$2:$AW$18</xm:f>
          </x14:formula1>
          <xm:sqref>F291</xm:sqref>
        </x14:dataValidation>
        <x14:dataValidation type="list" allowBlank="1" showInputMessage="1" showErrorMessage="1" xr:uid="{AE923C8D-D665-4905-81B1-9CE38CF87178}">
          <x14:formula1>
            <xm:f>options!$AJ$2:$AJ$4</xm:f>
          </x14:formula1>
          <xm:sqref>F242</xm:sqref>
        </x14:dataValidation>
        <x14:dataValidation type="list" allowBlank="1" showInputMessage="1" showErrorMessage="1" xr:uid="{6490E729-ABD8-49AE-870B-B8986E8A1695}">
          <x14:formula1>
            <xm:f>options!$N$2:$N$26</xm:f>
          </x14:formula1>
          <xm:sqref>F304:F305</xm:sqref>
        </x14:dataValidation>
        <x14:dataValidation type="list" allowBlank="1" showInputMessage="1" showErrorMessage="1" xr:uid="{5464686D-DFDC-4906-9901-403CB4725AD9}">
          <x14:formula1>
            <xm:f>options!$AL$2:$AL$6</xm:f>
          </x14:formula1>
          <xm:sqref>F243</xm:sqref>
        </x14:dataValidation>
        <x14:dataValidation type="list" allowBlank="1" showInputMessage="1" showErrorMessage="1" xr:uid="{175446EB-9B4E-45D4-86EB-255471005A90}">
          <x14:formula1>
            <xm:f>options!$H$2:$H$46</xm:f>
          </x14:formula1>
          <xm:sqref>F472</xm:sqref>
        </x14:dataValidation>
        <x14:dataValidation type="list" allowBlank="1" showInputMessage="1" showErrorMessage="1" xr:uid="{35A2D28E-4C5A-49D2-8DCE-951D40354918}">
          <x14:formula1>
            <xm:f>options!$Q$2:$Q$7</xm:f>
          </x14:formula1>
          <xm:sqref>F248 F246 F307</xm:sqref>
        </x14:dataValidation>
        <x14:dataValidation type="list" allowBlank="1" showInputMessage="1" showErrorMessage="1" xr:uid="{908D059A-D9B2-4263-ACAE-0E57F93D1D3F}">
          <x14:formula1>
            <xm:f>options!$M$2:$M$4</xm:f>
          </x14:formula1>
          <xm:sqref>F249</xm:sqref>
        </x14:dataValidation>
        <x14:dataValidation type="list" allowBlank="1" showInputMessage="1" showErrorMessage="1" xr:uid="{C9C8A47D-726F-4329-B684-1B4D730A5A23}">
          <x14:formula1>
            <xm:f>options!$P$2:$P$9</xm:f>
          </x14:formula1>
          <xm:sqref>F10 F53 F109 F141 F286 F327 F125 F218 F240 F190 F162 F84 F261</xm:sqref>
        </x14:dataValidation>
        <x14:dataValidation type="list" allowBlank="1" showInputMessage="1" showErrorMessage="1" xr:uid="{CA201CC4-EF87-4E35-9B85-B55FC120338E}">
          <x14:formula1>
            <xm:f>options!$BC$2:$BC$4</xm:f>
          </x14:formula1>
          <xm:sqref>F474</xm:sqref>
        </x14:dataValidation>
        <x14:dataValidation type="list" allowBlank="1" showInputMessage="1" showErrorMessage="1" xr:uid="{4910D639-C40D-4CF7-A943-4D591E832CF2}">
          <x14:formula1>
            <xm:f>options!$L$2:$L$18</xm:f>
          </x14:formula1>
          <xm:sqref>F52 F316 F108 F124 F140 F83 F161 F189 F239 F217 F285 F301 F260</xm:sqref>
        </x14:dataValidation>
        <x14:dataValidation type="list" allowBlank="1" showInputMessage="1" showErrorMessage="1" xr:uid="{6542AC43-B377-4023-B496-9AD6A48CE0B8}">
          <x14:formula1>
            <xm:f>options!$N$2:$N$27</xm:f>
          </x14:formula1>
          <xm:sqref>F320 F59:F61 F90 F168:F169 F196:F197 F304:F305</xm:sqref>
        </x14:dataValidation>
        <x14:dataValidation type="list" allowBlank="1" showInputMessage="1" showErrorMessage="1" xr:uid="{D2BF0A92-04B5-4FDC-80E7-56EA499875A3}">
          <x14:formula1>
            <xm:f>options!$AM$2:$AM$5</xm:f>
          </x14:formula1>
          <xm:sqref>F293</xm:sqref>
        </x14:dataValidation>
        <x14:dataValidation type="list" allowBlank="1" showInputMessage="1" showErrorMessage="1" xr:uid="{81FC806F-58A3-4F09-821A-DE0541B429D7}">
          <x14:formula1>
            <xm:f>options!$BB$2:$BB$12</xm:f>
          </x14:formula1>
          <xm:sqref>S484:V486</xm:sqref>
        </x14:dataValidation>
        <x14:dataValidation type="list" allowBlank="1" showInputMessage="1" showErrorMessage="1" xr:uid="{FBEDFF52-0468-4EBE-8593-7EC24719F31E}">
          <x14:formula1>
            <xm:f>options!$W$2:$W$10</xm:f>
          </x14:formula1>
          <xm:sqref>F426:F428</xm:sqref>
        </x14:dataValidation>
        <x14:dataValidation type="list" allowBlank="1" showInputMessage="1" showErrorMessage="1" xr:uid="{41B85506-DC5D-4D10-949B-116E1B32759B}">
          <x14:formula1>
            <xm:f>options!$V$2:$V$6</xm:f>
          </x14:formula1>
          <xm:sqref>F48 F299 F79 F314 F185 F213 F157 F283 F256</xm:sqref>
        </x14:dataValidation>
        <x14:dataValidation type="list" allowBlank="1" showInputMessage="1" showErrorMessage="1" xr:uid="{03FD1F82-AE5B-4D59-82C8-0F93D5752815}">
          <x14:formula1>
            <xm:f>options!$AB$2:$AB$67</xm:f>
          </x14:formula1>
          <xm:sqref>F476 F330</xm:sqref>
        </x14:dataValidation>
        <x14:dataValidation type="list" allowBlank="1" showInputMessage="1" showErrorMessage="1" xr:uid="{6307349B-5AE8-4DF6-9A17-30B93FFEF7EA}">
          <x14:formula1>
            <xm:f>options!$G$2:$G$17</xm:f>
          </x14:formula1>
          <xm:sqref>F271:F272 F228:F229</xm:sqref>
        </x14:dataValidation>
        <x14:dataValidation type="list" allowBlank="1" showInputMessage="1" showErrorMessage="1" xr:uid="{6D99F571-9D98-45DD-BFE7-9E6C0147A5F2}">
          <x14:formula1>
            <xm:f>options!$I$2:$I$36</xm:f>
          </x14:formula1>
          <xm:sqref>F451</xm:sqref>
        </x14:dataValidation>
        <x14:dataValidation type="list" allowBlank="1" showInputMessage="1" showErrorMessage="1" xr:uid="{E6A746F5-C5C6-45C8-809F-5F1DB946947E}">
          <x14:formula1>
            <xm:f>options!$AJ$2:$AJ$12</xm:f>
          </x14:formula1>
          <xm:sqref>F55 F86 F164 F192 F220 F263</xm:sqref>
        </x14:dataValidation>
        <x14:dataValidation type="list" allowBlank="1" showInputMessage="1" showErrorMessage="1" xr:uid="{FD536071-054D-4B9B-BCAD-AA99CAAB644A}">
          <x14:formula1>
            <xm:f>options!$Y$2:$Y$19</xm:f>
          </x14:formula1>
          <xm:sqref>F51 F82 F160 F188 F216 F259</xm:sqref>
        </x14:dataValidation>
        <x14:dataValidation type="list" allowBlank="1" showInputMessage="1" showErrorMessage="1" xr:uid="{E28A7E92-2632-42E5-B6E3-32DB7BA0FD48}">
          <x14:formula1>
            <xm:f>options!$X$2:$X$7</xm:f>
          </x14:formula1>
          <xm:sqref>F258 F50 F81 F159 F215 F187</xm:sqref>
        </x14:dataValidation>
        <x14:dataValidation type="list" allowBlank="1" showInputMessage="1" showErrorMessage="1" xr:uid="{9B1BCE98-1466-4B88-BBBF-D28B93A54CE1}">
          <x14:formula1>
            <xm:f>options!$AB$2:$AB$72</xm:f>
          </x14:formula1>
          <xm:sqref>F366 F7:F8 F290 F64:F65 F93:F94 F115:F116 F131:F132 F147:F148 F172:F173 F200:F201 F221:F222 F264:F265 F17</xm:sqref>
        </x14:dataValidation>
        <x14:dataValidation type="list" allowBlank="1" showInputMessage="1" showErrorMessage="1" xr:uid="{9E62A391-0CF4-406B-9006-F8D3DABCC85B}">
          <x14:formula1>
            <xm:f>options!$D$2:$D$19</xm:f>
          </x14:formula1>
          <xm:sqref>F63 F92 F150 F171 F199 F292</xm:sqref>
        </x14:dataValidation>
        <x14:dataValidation type="list" allowBlank="1" showInputMessage="1" showErrorMessage="1" xr:uid="{CB3F4DC8-4A68-43A0-9B07-65C79CD1F9E3}">
          <x14:formula1>
            <xm:f>options!$BD$2:$BD$14</xm:f>
          </x14:formula1>
          <xm:sqref>F232</xm:sqref>
        </x14:dataValidation>
        <x14:dataValidation type="list" allowBlank="1" showInputMessage="1" showErrorMessage="1" xr:uid="{DB5C7D7C-C2EE-4C4A-BBFB-82837CD38BDD}">
          <x14:formula1>
            <xm:f>options!$AK$2:$AK$694</xm:f>
          </x14:formula1>
          <xm:sqref>F433:F436</xm:sqref>
        </x14:dataValidation>
        <x14:dataValidation type="list" allowBlank="1" showInputMessage="1" showErrorMessage="1" xr:uid="{8D061AE3-6EE4-424A-9ED2-9785F0BF451C}">
          <x14:formula1>
            <xm:f>options!$H$2:$H$64</xm:f>
          </x14:formula1>
          <xm:sqref>F315 F300 F80 F158 F186 F214 F257 F284 F49</xm:sqref>
        </x14:dataValidation>
        <x14:dataValidation type="list" allowBlank="1" showInputMessage="1" showErrorMessage="1" xr:uid="{2FE92B49-DF7F-4021-8F3C-EEA73D0AFB4E}">
          <x14:formula1>
            <xm:f>options!$U$2:$U$87</xm:f>
          </x14:formula1>
          <xm:sqref>F313 F47 F6 F16 F78 F107 F123 F139 F156 F184 F212 F255 F282 F298</xm:sqref>
        </x14:dataValidation>
        <x14:dataValidation type="list" allowBlank="1" showInputMessage="1" showErrorMessage="1" xr:uid="{AC70D517-D7E0-48F2-95CF-FF9BB089E33F}">
          <x14:formula1>
            <xm:f>options!S$2:S$6</xm:f>
          </x14:formula1>
          <xm:sqref>F471</xm:sqref>
        </x14:dataValidation>
        <x14:dataValidation type="list" allowBlank="1" showInputMessage="1" showErrorMessage="1" xr:uid="{917E2113-A99E-4F74-B0E1-A4CC74D38104}">
          <x14:formula1>
            <xm:f>options!R$2:R$27</xm:f>
          </x14:formula1>
          <xm:sqref>F469</xm:sqref>
        </x14:dataValidation>
        <x14:dataValidation type="list" allowBlank="1" showInputMessage="1" showErrorMessage="1" xr:uid="{14A6AD1D-DAD4-496C-95BA-F8AFCFE07973}">
          <x14:formula1>
            <xm:f>options!T$2:T$34</xm:f>
          </x14:formula1>
          <xm:sqref>F470</xm:sqref>
        </x14:dataValidation>
        <x14:dataValidation type="list" allowBlank="1" showInputMessage="1" showErrorMessage="1" xr:uid="{3EA69BAC-D818-4385-AE8B-0BCF7D5C64B9}">
          <x14:formula1>
            <xm:f>options!N$2:N$27</xm:f>
          </x14:formula1>
          <xm:sqref>F266:F267 F223:F224</xm:sqref>
        </x14:dataValidation>
        <x14:dataValidation type="list" allowBlank="1" showInputMessage="1" showErrorMessage="1" xr:uid="{BFAD0246-7C0F-4FFC-B0F3-DD2EFD55F210}">
          <x14:formula1>
            <xm:f>options!$AP$2:$AP$9</xm:f>
          </x14:formula1>
          <xm:sqref>F146 F114 F130</xm:sqref>
        </x14:dataValidation>
        <x14:dataValidation type="list" allowBlank="1" showInputMessage="1" showErrorMessage="1" xr:uid="{87324487-A2A5-40C6-9A0C-9E1D0CC61620}">
          <x14:formula1>
            <xm:f>options!$AC$2:$AC$6</xm:f>
          </x14:formula1>
          <xm:sqref>F194 F288 F326 F166 F57 F88</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357C-B8C9-47CD-8748-0A424EEEAEDD}">
  <sheetPr>
    <pageSetUpPr fitToPage="1"/>
  </sheetPr>
  <dimension ref="A1:AI666"/>
  <sheetViews>
    <sheetView topLeftCell="B1" zoomScaleNormal="100" workbookViewId="0">
      <selection activeCell="G35" sqref="G35"/>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f>
        <v>0</v>
      </c>
      <c r="S567" s="101">
        <f>C493</f>
        <v>0</v>
      </c>
      <c r="V567" s="101">
        <f>C494</f>
        <v>0</v>
      </c>
      <c r="X567" s="101">
        <f>C495</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D520:E520"/>
    <mergeCell ref="Q520:U520"/>
    <mergeCell ref="Q521:U521"/>
    <mergeCell ref="Q522:U522"/>
    <mergeCell ref="Q524:V524"/>
    <mergeCell ref="AD506:AG506"/>
    <mergeCell ref="R509:U509"/>
    <mergeCell ref="D510:E510"/>
    <mergeCell ref="R510:U510"/>
    <mergeCell ref="D509:E509"/>
    <mergeCell ref="AD514:AE514"/>
    <mergeCell ref="G544:H544"/>
    <mergeCell ref="AD515:AE515"/>
    <mergeCell ref="R517:U517"/>
    <mergeCell ref="R518:U518"/>
    <mergeCell ref="X519:AA519"/>
    <mergeCell ref="M530:N530"/>
    <mergeCell ref="O530:S530"/>
    <mergeCell ref="M531:N531"/>
    <mergeCell ref="O531:S531"/>
    <mergeCell ref="O534:S534"/>
    <mergeCell ref="A666:XFD666"/>
    <mergeCell ref="D522:E522"/>
    <mergeCell ref="X529:AA529"/>
    <mergeCell ref="G540:H540"/>
    <mergeCell ref="G541:H541"/>
    <mergeCell ref="G542:H542"/>
    <mergeCell ref="G543:H543"/>
    <mergeCell ref="F539:I539"/>
    <mergeCell ref="M532:N532"/>
    <mergeCell ref="O532:S532"/>
    <mergeCell ref="M533:N533"/>
    <mergeCell ref="O533:S533"/>
    <mergeCell ref="M534:N534"/>
    <mergeCell ref="D516:E516"/>
    <mergeCell ref="D517:E517"/>
    <mergeCell ref="D512:E512"/>
    <mergeCell ref="D514:E514"/>
    <mergeCell ref="D519:E519"/>
    <mergeCell ref="D518:E518"/>
    <mergeCell ref="D499:E499"/>
    <mergeCell ref="D503:E503"/>
    <mergeCell ref="D507:E507"/>
    <mergeCell ref="D508:E508"/>
    <mergeCell ref="D500:E500"/>
    <mergeCell ref="D504:E504"/>
    <mergeCell ref="D501:E501"/>
    <mergeCell ref="D505:E505"/>
    <mergeCell ref="AD511:AE511"/>
    <mergeCell ref="AD512:AE512"/>
    <mergeCell ref="AD513:AE513"/>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7:V487"/>
    <mergeCell ref="S484:V484"/>
    <mergeCell ref="S485:V485"/>
    <mergeCell ref="S486:V486"/>
    <mergeCell ref="B1:F1"/>
    <mergeCell ref="H1:I1"/>
    <mergeCell ref="L1:M1"/>
    <mergeCell ref="C2:F2"/>
    <mergeCell ref="H2:I2"/>
    <mergeCell ref="L2:M2"/>
  </mergeCells>
  <conditionalFormatting sqref="C492:C498">
    <cfRule type="cellIs" dxfId="41" priority="6" operator="notEqual">
      <formula>B492</formula>
    </cfRule>
  </conditionalFormatting>
  <conditionalFormatting sqref="G492">
    <cfRule type="cellIs" dxfId="40" priority="14" operator="notEqual">
      <formula>74</formula>
    </cfRule>
  </conditionalFormatting>
  <conditionalFormatting sqref="G493">
    <cfRule type="cellIs" dxfId="39" priority="7" operator="notEqual">
      <formula>98</formula>
    </cfRule>
  </conditionalFormatting>
  <conditionalFormatting sqref="G494">
    <cfRule type="cellIs" dxfId="38" priority="10" operator="notEqual">
      <formula>74</formula>
    </cfRule>
  </conditionalFormatting>
  <conditionalFormatting sqref="G495">
    <cfRule type="cellIs" dxfId="37" priority="5" operator="notEqual">
      <formula>99</formula>
    </cfRule>
  </conditionalFormatting>
  <conditionalFormatting sqref="G496">
    <cfRule type="cellIs" dxfId="36" priority="9" operator="notEqual">
      <formula>74</formula>
    </cfRule>
  </conditionalFormatting>
  <conditionalFormatting sqref="G497">
    <cfRule type="cellIs" dxfId="35" priority="13" operator="notEqual">
      <formula>131</formula>
    </cfRule>
  </conditionalFormatting>
  <conditionalFormatting sqref="G498">
    <cfRule type="cellIs" dxfId="34" priority="11" operator="notEqual">
      <formula>75</formula>
    </cfRule>
  </conditionalFormatting>
  <conditionalFormatting sqref="G499:G500">
    <cfRule type="cellIs" dxfId="33" priority="12" operator="notEqual">
      <formula>58</formula>
    </cfRule>
  </conditionalFormatting>
  <conditionalFormatting sqref="G509">
    <cfRule type="cellIs" dxfId="32" priority="16" operator="notEqual">
      <formula>0.02</formula>
    </cfRule>
  </conditionalFormatting>
  <conditionalFormatting sqref="G514">
    <cfRule type="cellIs" dxfId="31" priority="15" operator="notEqual">
      <formula>0.02</formula>
    </cfRule>
  </conditionalFormatting>
  <conditionalFormatting sqref="G541:H541">
    <cfRule type="cellIs" dxfId="30" priority="58" operator="greaterThan">
      <formula>10000</formula>
    </cfRule>
    <cfRule type="cellIs" dxfId="29" priority="59" operator="greaterThan">
      <formula>10000</formula>
    </cfRule>
  </conditionalFormatting>
  <conditionalFormatting sqref="G541:H544">
    <cfRule type="cellIs" dxfId="28" priority="57" operator="greaterThan">
      <formula>10000</formula>
    </cfRule>
  </conditionalFormatting>
  <conditionalFormatting sqref="I452">
    <cfRule type="cellIs" dxfId="27" priority="4" operator="greaterThan">
      <formula>0</formula>
    </cfRule>
  </conditionalFormatting>
  <conditionalFormatting sqref="I455">
    <cfRule type="cellIs" dxfId="26" priority="3" operator="greaterThan">
      <formula>0</formula>
    </cfRule>
  </conditionalFormatting>
  <conditionalFormatting sqref="I460:I461">
    <cfRule type="cellIs" dxfId="25" priority="2" operator="greaterThan">
      <formula>0</formula>
    </cfRule>
  </conditionalFormatting>
  <conditionalFormatting sqref="I464">
    <cfRule type="cellIs" dxfId="24" priority="1" operator="greaterThan">
      <formula>0</formula>
    </cfRule>
  </conditionalFormatting>
  <dataValidations count="1">
    <dataValidation allowBlank="1" showInputMessage="1" sqref="F516 H506" xr:uid="{C5B5900F-05DD-46D3-B21A-8A63CAF0BB36}"/>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2144" r:id="rId4" name="Check Box 160">
              <controlPr defaultSize="0" autoFill="0" autoLine="0" autoPict="0">
                <anchor moveWithCells="1">
                  <from>
                    <xdr:col>11</xdr:col>
                    <xdr:colOff>48986</xdr:colOff>
                    <xdr:row>521</xdr:row>
                    <xdr:rowOff>38100</xdr:rowOff>
                  </from>
                  <to>
                    <xdr:col>13</xdr:col>
                    <xdr:colOff>266700</xdr:colOff>
                    <xdr:row>525</xdr:row>
                    <xdr:rowOff>10886</xdr:rowOff>
                  </to>
                </anchor>
              </controlPr>
            </control>
          </mc:Choice>
        </mc:AlternateContent>
        <mc:AlternateContent xmlns:mc="http://schemas.openxmlformats.org/markup-compatibility/2006">
          <mc:Choice Requires="x14">
            <control shapeId="42182" r:id="rId5" name="Check Box 198">
              <controlPr defaultSize="0" autoFill="0" autoLine="0" autoPict="0">
                <anchor moveWithCells="1">
                  <from>
                    <xdr:col>11</xdr:col>
                    <xdr:colOff>48986</xdr:colOff>
                    <xdr:row>521</xdr:row>
                    <xdr:rowOff>38100</xdr:rowOff>
                  </from>
                  <to>
                    <xdr:col>14</xdr:col>
                    <xdr:colOff>266700</xdr:colOff>
                    <xdr:row>525</xdr:row>
                    <xdr:rowOff>10886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F7E34D56-6BFB-4441-B08B-73E37AE337D3}">
          <x14:formula1>
            <xm:f>options!$J$2:$J$45</xm:f>
          </x14:formula1>
          <xm:sqref>F455</xm:sqref>
        </x14:dataValidation>
        <x14:dataValidation type="list" allowBlank="1" showInputMessage="1" showErrorMessage="1" xr:uid="{8D8E5102-AAC9-4873-909A-07053BE3FF72}">
          <x14:formula1>
            <xm:f>options!$AH$2:$AH$4</xm:f>
          </x14:formula1>
          <xm:sqref>F343 F143 F193 F127 F111 F87 F56 F165 F318:F319</xm:sqref>
        </x14:dataValidation>
        <x14:dataValidation type="list" allowBlank="1" showInputMessage="1" showErrorMessage="1" xr:uid="{1FC52FC7-63D5-424E-BB32-D6C36A8A6E2D}">
          <x14:formula1>
            <xm:f>options!$AE$2:$AE$7</xm:f>
          </x14:formula1>
          <xm:sqref>F68:F69 F97:F98</xm:sqref>
        </x14:dataValidation>
        <x14:dataValidation type="list" allowBlank="1" showInputMessage="1" showErrorMessage="1" xr:uid="{A4F1BABB-E2F5-45B3-AFA3-9980D819B076}">
          <x14:formula1>
            <xm:f>options!$E$2:$E$5</xm:f>
          </x14:formula1>
          <xm:sqref>F202 F95:F96 F174:F175 F66:F67</xm:sqref>
        </x14:dataValidation>
        <x14:dataValidation type="list" allowBlank="1" showInputMessage="1" showErrorMessage="1" xr:uid="{A8E07D0A-3DCF-4003-B6FC-693B3B9443F6}">
          <x14:formula1>
            <xm:f>options!$AD$2:$AD$3</xm:f>
          </x14:formula1>
          <xm:sqref>F244:F245</xm:sqref>
        </x14:dataValidation>
        <x14:dataValidation type="list" allowBlank="1" showInputMessage="1" showErrorMessage="1" xr:uid="{19E7D7D1-435A-41C6-983D-805DD54DC578}">
          <x14:formula1>
            <xm:f>options!$AQ$2:$AQ$27</xm:f>
          </x14:formula1>
          <xm:sqref>F409:F410</xm:sqref>
        </x14:dataValidation>
        <x14:dataValidation type="list" allowBlank="1" showInputMessage="1" showErrorMessage="1" xr:uid="{F99B90E5-C269-42E2-AE09-616129E7DC1D}">
          <x14:formula1>
            <xm:f>options!$AU$2:$AU$7</xm:f>
          </x14:formula1>
          <xm:sqref>F306</xm:sqref>
        </x14:dataValidation>
        <x14:dataValidation type="list" allowBlank="1" showInputMessage="1" showErrorMessage="1" xr:uid="{6E110D29-24BD-467A-841C-CC6D723F1E7F}">
          <x14:formula1>
            <xm:f>options!$L$2:$L$17</xm:f>
          </x14:formula1>
          <xm:sqref>F473</xm:sqref>
        </x14:dataValidation>
        <x14:dataValidation type="list" allowBlank="1" showInputMessage="1" showErrorMessage="1" xr:uid="{261EF7AD-44E8-429B-A685-E1F179E7448D}">
          <x14:formula1>
            <xm:f>options!$J$2:$J$45</xm:f>
          </x14:formula1>
          <xm:sqref>F464</xm:sqref>
        </x14:dataValidation>
        <x14:dataValidation type="list" allowBlank="1" showInputMessage="1" showErrorMessage="1" xr:uid="{597CE433-BF3A-419A-A54A-1A2D8C01619B}">
          <x14:formula1>
            <xm:f>options!$K$2:$K$10</xm:f>
          </x14:formula1>
          <xm:sqref>F463 F454</xm:sqref>
        </x14:dataValidation>
        <x14:dataValidation type="list" allowBlank="1" showInputMessage="1" showErrorMessage="1" xr:uid="{0389863E-B0D1-47D0-9F24-B0848A528AAE}">
          <x14:formula1>
            <xm:f>options!$I$2:$I$31</xm:f>
          </x14:formula1>
          <xm:sqref>F459:F462 F465 F456 F452:F453</xm:sqref>
        </x14:dataValidation>
        <x14:dataValidation type="list" allowBlank="1" showInputMessage="1" showErrorMessage="1" xr:uid="{534EF968-233C-413F-9915-D93B4F91E16E}">
          <x14:formula1>
            <xm:f>options!$AT$2:$AT$10</xm:f>
          </x14:formula1>
          <xm:sqref>F71 F100 F12 F177 F204 F19</xm:sqref>
        </x14:dataValidation>
        <x14:dataValidation type="list" allowBlank="1" showInputMessage="1" showErrorMessage="1" xr:uid="{371307B5-AECC-4731-83B0-3D533BE1E8C4}">
          <x14:formula1>
            <xm:f>options!$AS$2:$AS$3</xm:f>
          </x14:formula1>
          <xm:sqref>F294</xm:sqref>
        </x14:dataValidation>
        <x14:dataValidation type="list" allowBlank="1" showInputMessage="1" showErrorMessage="1" xr:uid="{EFEE1CD0-39D3-473F-B153-76CB64CFB58A}">
          <x14:formula1>
            <xm:f>options!$AR$2:$AR$17</xm:f>
          </x14:formula1>
          <xm:sqref>F477</xm:sqref>
        </x14:dataValidation>
        <x14:dataValidation type="list" allowBlank="1" showInputMessage="1" showErrorMessage="1" xr:uid="{91BA8EB0-4D70-4AE5-9EF5-1D855A6F0B04}">
          <x14:formula1>
            <xm:f>options!$A$2:$A$3</xm:f>
          </x14:formula1>
          <xm:sqref>F274 F308 F231</xm:sqref>
        </x14:dataValidation>
        <x14:dataValidation type="list" allowBlank="1" showInputMessage="1" showErrorMessage="1" xr:uid="{AE79BDAA-9962-4CA4-BC8D-CCA4FC289288}">
          <x14:formula1>
            <xm:f>options!$F$2:$F$3</xm:f>
          </x14:formula1>
          <xm:sqref>F344 F176 F203 F70 F225 F99 F268</xm:sqref>
        </x14:dataValidation>
        <x14:dataValidation type="list" allowBlank="1" showInputMessage="1" showErrorMessage="1" xr:uid="{B0FD7992-FD46-46BA-85FD-2358FE876809}">
          <x14:formula1>
            <xm:f>options!$C$2:$C$4</xm:f>
          </x14:formula1>
          <xm:sqref>F328 F289 F198 F170 F62 F247 F128 F144 F303 F91 F112 F226:F227 F269:F270 F9</xm:sqref>
        </x14:dataValidation>
        <x14:dataValidation type="list" allowBlank="1" showInputMessage="1" showErrorMessage="1" xr:uid="{B383469B-3AE7-4C87-9DF8-79DCBA52F6B2}">
          <x14:formula1>
            <xm:f>options!$B$2:$B$5</xm:f>
          </x14:formula1>
          <xm:sqref>F468</xm:sqref>
        </x14:dataValidation>
        <x14:dataValidation type="list" allowBlank="1" showInputMessage="1" showErrorMessage="1" xr:uid="{DBD80886-0873-4A51-A964-E2873BE4D3B8}">
          <x14:formula1>
            <xm:f>options!$AI$2:$AI$7</xm:f>
          </x14:formula1>
          <xm:sqref>F142 F302 F110 F317 F126 F287 F163 F241 F191 F85 F219 F329 F41:F42 F18 F54 F262</xm:sqref>
        </x14:dataValidation>
        <x14:dataValidation type="list" allowBlank="1" showInputMessage="1" showErrorMessage="1" xr:uid="{C212DB0F-1046-41B0-9C7E-2FDD73B00D84}">
          <x14:formula1>
            <xm:f>options!$AJ$2:$AJ$4</xm:f>
          </x14:formula1>
          <xm:sqref>F242</xm:sqref>
        </x14:dataValidation>
        <x14:dataValidation type="list" allowBlank="1" showInputMessage="1" showErrorMessage="1" xr:uid="{CE228260-EF83-496C-BB21-F11DAE7D2ED9}">
          <x14:formula1>
            <xm:f>options!$AW$2:$AW$18</xm:f>
          </x14:formula1>
          <xm:sqref>F291</xm:sqref>
        </x14:dataValidation>
        <x14:dataValidation type="list" allowBlank="1" showInputMessage="1" showErrorMessage="1" xr:uid="{802C6A18-98A8-4B3C-93BD-77974077EB9C}">
          <x14:formula1>
            <xm:f>options!$AG$2:$AG$5</xm:f>
          </x14:formula1>
          <xm:sqref>F167 F145 F195 F129 F113 F89 F58</xm:sqref>
        </x14:dataValidation>
        <x14:dataValidation type="list" allowBlank="1" showInputMessage="1" showErrorMessage="1" xr:uid="{30AF525E-EE56-41C8-A4D5-86E35A6F6776}">
          <x14:formula1>
            <xm:f>options!$AO$2:$AO$8</xm:f>
          </x14:formula1>
          <xm:sqref>F367 F355 F133 F117 F149</xm:sqref>
        </x14:dataValidation>
        <x14:dataValidation type="list" allowBlank="1" showInputMessage="1" showErrorMessage="1" xr:uid="{AF72B2A1-7270-4EBF-8B31-C068C1B65D84}">
          <x14:formula1>
            <xm:f>options!$N$2:$N$26</xm:f>
          </x14:formula1>
          <xm:sqref>F304:F305</xm:sqref>
        </x14:dataValidation>
        <x14:dataValidation type="list" allowBlank="1" showInputMessage="1" showErrorMessage="1" xr:uid="{B7984649-EDFD-45D7-92C1-2A2F523015AE}">
          <x14:formula1>
            <xm:f>options!$AL$2:$AL$6</xm:f>
          </x14:formula1>
          <xm:sqref>F243</xm:sqref>
        </x14:dataValidation>
        <x14:dataValidation type="list" allowBlank="1" showInputMessage="1" showErrorMessage="1" xr:uid="{760A156B-60F6-4D8A-AC46-A9051214720A}">
          <x14:formula1>
            <xm:f>options!$H$2:$H$46</xm:f>
          </x14:formula1>
          <xm:sqref>F472</xm:sqref>
        </x14:dataValidation>
        <x14:dataValidation type="list" allowBlank="1" showInputMessage="1" showErrorMessage="1" xr:uid="{57B27300-0526-4123-A27D-6FD82B34B7F6}">
          <x14:formula1>
            <xm:f>options!$Q$2:$Q$7</xm:f>
          </x14:formula1>
          <xm:sqref>F248 F246 F307</xm:sqref>
        </x14:dataValidation>
        <x14:dataValidation type="list" allowBlank="1" showInputMessage="1" showErrorMessage="1" xr:uid="{1321C6E4-D3E7-4AB0-9F62-3F8F501A4844}">
          <x14:formula1>
            <xm:f>options!$M$2:$M$4</xm:f>
          </x14:formula1>
          <xm:sqref>F249</xm:sqref>
        </x14:dataValidation>
        <x14:dataValidation type="list" allowBlank="1" showInputMessage="1" showErrorMessage="1" xr:uid="{F7183076-E75C-420E-B1E4-BD7C50116901}">
          <x14:formula1>
            <xm:f>options!$P$2:$P$9</xm:f>
          </x14:formula1>
          <xm:sqref>F10 F53 F109 F141 F286 F327 F125 F218 F240 F190 F162 F84 F261</xm:sqref>
        </x14:dataValidation>
        <x14:dataValidation type="list" allowBlank="1" showInputMessage="1" showErrorMessage="1" xr:uid="{56042460-49C1-4E65-9650-4FCDF769E4FE}">
          <x14:formula1>
            <xm:f>options!$BC$2:$BC$4</xm:f>
          </x14:formula1>
          <xm:sqref>F474</xm:sqref>
        </x14:dataValidation>
        <x14:dataValidation type="list" allowBlank="1" showInputMessage="1" showErrorMessage="1" xr:uid="{18878344-681F-4CE9-8692-71F0915F5D35}">
          <x14:formula1>
            <xm:f>options!$L$2:$L$18</xm:f>
          </x14:formula1>
          <xm:sqref>F52 F316 F108 F124 F140 F83 F161 F189 F239 F217 F285 F301 F260</xm:sqref>
        </x14:dataValidation>
        <x14:dataValidation type="list" allowBlank="1" showInputMessage="1" showErrorMessage="1" xr:uid="{7D3CA07A-A407-474A-9DCA-DA6F4F919E01}">
          <x14:formula1>
            <xm:f>options!$N$2:$N$27</xm:f>
          </x14:formula1>
          <xm:sqref>F320 F59:F61 F90 F168:F169 F196:F197 F304:F305</xm:sqref>
        </x14:dataValidation>
        <x14:dataValidation type="list" allowBlank="1" showInputMessage="1" showErrorMessage="1" xr:uid="{F5E73218-24A9-4D38-AD63-369025722B60}">
          <x14:formula1>
            <xm:f>options!$AM$2:$AM$5</xm:f>
          </x14:formula1>
          <xm:sqref>F293</xm:sqref>
        </x14:dataValidation>
        <x14:dataValidation type="list" allowBlank="1" showInputMessage="1" showErrorMessage="1" xr:uid="{3AFE97D6-7EF3-481C-A3F0-C750C39E5119}">
          <x14:formula1>
            <xm:f>options!$BB$2:$BB$12</xm:f>
          </x14:formula1>
          <xm:sqref>S484:V486</xm:sqref>
        </x14:dataValidation>
        <x14:dataValidation type="list" allowBlank="1" showInputMessage="1" showErrorMessage="1" xr:uid="{36B4B7C4-F85B-40A0-94A8-3B142CE4FFFC}">
          <x14:formula1>
            <xm:f>options!$W$2:$W$10</xm:f>
          </x14:formula1>
          <xm:sqref>F426:F428</xm:sqref>
        </x14:dataValidation>
        <x14:dataValidation type="list" allowBlank="1" showInputMessage="1" showErrorMessage="1" xr:uid="{4115FBFD-71E3-415D-9C53-B9E00B176A49}">
          <x14:formula1>
            <xm:f>options!$V$2:$V$6</xm:f>
          </x14:formula1>
          <xm:sqref>F48 F299 F79 F314 F185 F213 F157 F283 F256</xm:sqref>
        </x14:dataValidation>
        <x14:dataValidation type="list" allowBlank="1" showInputMessage="1" showErrorMessage="1" xr:uid="{108C1B26-3E65-4E70-8745-4A8F8491FFA4}">
          <x14:formula1>
            <xm:f>options!$AB$2:$AB$67</xm:f>
          </x14:formula1>
          <xm:sqref>F476 F330</xm:sqref>
        </x14:dataValidation>
        <x14:dataValidation type="list" allowBlank="1" showInputMessage="1" showErrorMessage="1" xr:uid="{F3F09A02-1D3E-4A3B-80AD-A044925A6F70}">
          <x14:formula1>
            <xm:f>options!$G$2:$G$17</xm:f>
          </x14:formula1>
          <xm:sqref>F271:F272 F228:F229</xm:sqref>
        </x14:dataValidation>
        <x14:dataValidation type="list" allowBlank="1" showInputMessage="1" showErrorMessage="1" xr:uid="{DD3D9E70-CB43-43A3-8754-2AE80C96CE14}">
          <x14:formula1>
            <xm:f>options!$I$2:$I$36</xm:f>
          </x14:formula1>
          <xm:sqref>F451</xm:sqref>
        </x14:dataValidation>
        <x14:dataValidation type="list" allowBlank="1" showInputMessage="1" showErrorMessage="1" xr:uid="{64C94A85-2670-4348-84F2-BEEEE0BC9878}">
          <x14:formula1>
            <xm:f>options!$AJ$2:$AJ$12</xm:f>
          </x14:formula1>
          <xm:sqref>F55 F86 F164 F192 F220 F263</xm:sqref>
        </x14:dataValidation>
        <x14:dataValidation type="list" allowBlank="1" showInputMessage="1" showErrorMessage="1" xr:uid="{3A7DAF03-CC23-49FA-A048-3B412E58E65F}">
          <x14:formula1>
            <xm:f>options!$Y$2:$Y$19</xm:f>
          </x14:formula1>
          <xm:sqref>F51 F82 F160 F188 F216 F259</xm:sqref>
        </x14:dataValidation>
        <x14:dataValidation type="list" allowBlank="1" showInputMessage="1" showErrorMessage="1" xr:uid="{1D40EC9F-E31B-4F86-B812-3F5F21067FA7}">
          <x14:formula1>
            <xm:f>options!$X$2:$X$7</xm:f>
          </x14:formula1>
          <xm:sqref>F258 F50 F81 F159 F215 F187</xm:sqref>
        </x14:dataValidation>
        <x14:dataValidation type="list" allowBlank="1" showInputMessage="1" showErrorMessage="1" xr:uid="{A6363F1A-DBE5-4BCA-9B54-E371D301F348}">
          <x14:formula1>
            <xm:f>options!$AB$2:$AB$72</xm:f>
          </x14:formula1>
          <xm:sqref>F366 F7:F8 F290 F64:F65 F93:F94 F115:F116 F131:F132 F147:F148 F172:F173 F200:F201 F221:F222 F264:F265 F17</xm:sqref>
        </x14:dataValidation>
        <x14:dataValidation type="list" allowBlank="1" showInputMessage="1" showErrorMessage="1" xr:uid="{354F4898-8D93-4E66-A3B4-35AFB7861856}">
          <x14:formula1>
            <xm:f>options!$D$2:$D$19</xm:f>
          </x14:formula1>
          <xm:sqref>F63 F92 F150 F171 F199 F292</xm:sqref>
        </x14:dataValidation>
        <x14:dataValidation type="list" allowBlank="1" showInputMessage="1" showErrorMessage="1" xr:uid="{7B5362A8-222B-424D-883A-90A71AE7DB94}">
          <x14:formula1>
            <xm:f>options!$BD$2:$BD$14</xm:f>
          </x14:formula1>
          <xm:sqref>F232</xm:sqref>
        </x14:dataValidation>
        <x14:dataValidation type="list" allowBlank="1" showInputMessage="1" showErrorMessage="1" xr:uid="{715C6F3F-6A31-4F49-9749-C5065C140933}">
          <x14:formula1>
            <xm:f>options!$AK$2:$AK$694</xm:f>
          </x14:formula1>
          <xm:sqref>F433:F436</xm:sqref>
        </x14:dataValidation>
        <x14:dataValidation type="list" allowBlank="1" showInputMessage="1" showErrorMessage="1" xr:uid="{18969074-4C59-49F4-97A4-609CA804AC64}">
          <x14:formula1>
            <xm:f>options!$H$2:$H$64</xm:f>
          </x14:formula1>
          <xm:sqref>F315 F300 F80 F158 F186 F214 F257 F284 F49</xm:sqref>
        </x14:dataValidation>
        <x14:dataValidation type="list" allowBlank="1" showInputMessage="1" showErrorMessage="1" xr:uid="{935504B4-1D87-4B56-8D59-98D4BBECA521}">
          <x14:formula1>
            <xm:f>options!$U$2:$U$87</xm:f>
          </x14:formula1>
          <xm:sqref>F313 F47 F6 F16 F78 F107 F123 F139 F156 F184 F212 F255 F282 F298</xm:sqref>
        </x14:dataValidation>
        <x14:dataValidation type="list" allowBlank="1" showInputMessage="1" showErrorMessage="1" xr:uid="{2C5730C7-6677-486F-8EA2-99E6C39ED2F2}">
          <x14:formula1>
            <xm:f>options!S$2:S$6</xm:f>
          </x14:formula1>
          <xm:sqref>F471</xm:sqref>
        </x14:dataValidation>
        <x14:dataValidation type="list" allowBlank="1" showInputMessage="1" showErrorMessage="1" xr:uid="{F2A0C962-A8D7-4173-9E22-F879D4540029}">
          <x14:formula1>
            <xm:f>options!R$2:R$27</xm:f>
          </x14:formula1>
          <xm:sqref>F469</xm:sqref>
        </x14:dataValidation>
        <x14:dataValidation type="list" allowBlank="1" showInputMessage="1" showErrorMessage="1" xr:uid="{CE1AD477-B930-4051-BB34-877FAE36B943}">
          <x14:formula1>
            <xm:f>options!T$2:T$34</xm:f>
          </x14:formula1>
          <xm:sqref>F470</xm:sqref>
        </x14:dataValidation>
        <x14:dataValidation type="list" allowBlank="1" showInputMessage="1" showErrorMessage="1" xr:uid="{030DAA36-2E2F-4B7B-9290-2D6DCE03B94A}">
          <x14:formula1>
            <xm:f>options!N$2:N$27</xm:f>
          </x14:formula1>
          <xm:sqref>F266:F267 F223:F224</xm:sqref>
        </x14:dataValidation>
        <x14:dataValidation type="list" allowBlank="1" showInputMessage="1" showErrorMessage="1" xr:uid="{DCC0F9A1-5768-44C2-A6FB-670FACD2352C}">
          <x14:formula1>
            <xm:f>options!$AP$2:$AP$9</xm:f>
          </x14:formula1>
          <xm:sqref>F146 F114 F130</xm:sqref>
        </x14:dataValidation>
        <x14:dataValidation type="list" allowBlank="1" showInputMessage="1" showErrorMessage="1" xr:uid="{9090C0D1-C763-4C32-8A2B-D6B0CBBF6A4E}">
          <x14:formula1>
            <xm:f>options!$AC$2:$AC$6</xm:f>
          </x14:formula1>
          <xm:sqref>F194 F288 F326 F166 F57 F88</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9A18-DBD7-4CB4-83CF-EBAA57FA1130}">
  <sheetPr>
    <pageSetUpPr fitToPage="1"/>
  </sheetPr>
  <dimension ref="A1:AI666"/>
  <sheetViews>
    <sheetView topLeftCell="B18" zoomScaleNormal="100" workbookViewId="0">
      <selection activeCell="G37" sqref="G37"/>
    </sheetView>
  </sheetViews>
  <sheetFormatPr defaultColWidth="8.84375" defaultRowHeight="12.45" outlineLevelRow="1"/>
  <cols>
    <col min="1" max="1" width="37" style="20" hidden="1" customWidth="1"/>
    <col min="2" max="2" width="15.23046875" style="20" bestFit="1" customWidth="1"/>
    <col min="3" max="3" width="13.53515625" style="20" customWidth="1"/>
    <col min="4" max="4" width="5.23046875" style="20" bestFit="1" customWidth="1"/>
    <col min="5" max="5" width="35.69140625" style="20" customWidth="1"/>
    <col min="6" max="6" width="29.53515625" style="20" customWidth="1"/>
    <col min="7" max="7" width="13.69140625" style="20" customWidth="1"/>
    <col min="8" max="8" width="12.69140625" style="20" customWidth="1"/>
    <col min="9" max="9" width="13.15234375" style="20" customWidth="1"/>
    <col min="10" max="11" width="13.15234375" style="20" hidden="1" customWidth="1"/>
    <col min="12" max="12" width="6.23046875" style="20" customWidth="1"/>
    <col min="13" max="13" width="13.84375" style="20" customWidth="1"/>
    <col min="14" max="14" width="8.15234375" style="20" customWidth="1"/>
    <col min="15" max="15" width="7.69140625" style="20" customWidth="1"/>
    <col min="16" max="16" width="8.84375" style="20" customWidth="1"/>
    <col min="17" max="17" width="7.69140625" style="20" customWidth="1"/>
    <col min="18" max="18" width="10.69140625" style="20" customWidth="1"/>
    <col min="19" max="19" width="7.69140625" style="20" customWidth="1"/>
    <col min="20" max="20" width="8.69140625" style="20" customWidth="1"/>
    <col min="21" max="21" width="2.69140625" style="20" customWidth="1"/>
    <col min="22" max="22" width="9.15234375" style="20" customWidth="1"/>
    <col min="23" max="23" width="7.69140625" style="20" customWidth="1"/>
    <col min="24" max="24" width="8.69140625" style="20" customWidth="1"/>
    <col min="25" max="25" width="2.69140625" style="20" customWidth="1"/>
    <col min="26" max="27" width="7.69140625" style="20" customWidth="1"/>
    <col min="28" max="28" width="9.84375" style="20" customWidth="1"/>
    <col min="29" max="29" width="2.69140625" style="20" customWidth="1"/>
    <col min="30" max="31" width="7.69140625" style="20" customWidth="1"/>
    <col min="32" max="32" width="10" style="20" customWidth="1"/>
    <col min="33" max="16384" width="8.84375" style="20"/>
  </cols>
  <sheetData>
    <row r="1" spans="1:32" customFormat="1" ht="15.9" thickBot="1">
      <c r="B1" s="684" t="str">
        <f>Totals!B1</f>
        <v>ESTIMATING SHEET VERSION 8.6</v>
      </c>
      <c r="C1" s="685"/>
      <c r="D1" s="685"/>
      <c r="E1" s="685"/>
      <c r="F1" s="686"/>
      <c r="G1" s="183" t="s">
        <v>1150</v>
      </c>
      <c r="H1" s="711">
        <f>Totals!H1</f>
        <v>0</v>
      </c>
      <c r="I1" s="712"/>
      <c r="J1" s="334"/>
      <c r="K1" s="334"/>
      <c r="L1" s="667">
        <v>1</v>
      </c>
      <c r="M1" s="669"/>
      <c r="N1" s="37" t="s">
        <v>1860</v>
      </c>
      <c r="O1" s="37"/>
      <c r="P1" s="10"/>
      <c r="Q1" s="10"/>
      <c r="R1" s="10"/>
    </row>
    <row r="2" spans="1:32" customFormat="1" ht="15.9" thickBot="1">
      <c r="B2" s="183" t="s">
        <v>372</v>
      </c>
      <c r="C2" s="715">
        <f>Totals!C2</f>
        <v>0</v>
      </c>
      <c r="D2" s="717"/>
      <c r="E2" s="717"/>
      <c r="F2" s="716"/>
      <c r="G2" s="184" t="s">
        <v>91</v>
      </c>
      <c r="H2" s="715">
        <f>Totals!H2</f>
        <v>0</v>
      </c>
      <c r="I2" s="716"/>
      <c r="J2" s="328"/>
      <c r="K2" s="328"/>
      <c r="L2" s="713">
        <f>Totals!L2</f>
        <v>0</v>
      </c>
      <c r="M2" s="714"/>
      <c r="N2" s="37"/>
      <c r="O2" s="37"/>
    </row>
    <row r="3" spans="1:32" customFormat="1">
      <c r="A3" s="3"/>
      <c r="B3" s="76" t="s">
        <v>92</v>
      </c>
      <c r="C3" s="77"/>
      <c r="D3" s="289" t="s">
        <v>6</v>
      </c>
      <c r="E3" s="77" t="s">
        <v>7</v>
      </c>
      <c r="F3" s="182"/>
      <c r="G3" s="77"/>
      <c r="H3" s="289" t="s">
        <v>8</v>
      </c>
      <c r="I3" s="289"/>
      <c r="J3" s="289" t="s">
        <v>754</v>
      </c>
      <c r="K3" s="289" t="s">
        <v>755</v>
      </c>
      <c r="L3" s="289"/>
      <c r="M3" s="78" t="s">
        <v>2</v>
      </c>
      <c r="N3" s="16"/>
      <c r="O3" s="16"/>
      <c r="P3" s="304"/>
      <c r="Q3" s="305"/>
      <c r="R3" s="305" t="s">
        <v>29</v>
      </c>
      <c r="S3" s="305"/>
      <c r="T3" s="292"/>
      <c r="U3" s="16"/>
      <c r="V3" s="304" t="s">
        <v>27</v>
      </c>
      <c r="W3" s="305"/>
      <c r="X3" s="292"/>
      <c r="Z3" s="304" t="s">
        <v>81</v>
      </c>
      <c r="AA3" s="305"/>
      <c r="AB3" s="292"/>
      <c r="AD3" s="687" t="s">
        <v>238</v>
      </c>
      <c r="AE3" s="688"/>
      <c r="AF3" s="292"/>
    </row>
    <row r="4" spans="1:32">
      <c r="B4" s="69"/>
      <c r="C4" s="69"/>
      <c r="D4" s="70"/>
      <c r="E4" s="71"/>
      <c r="F4" s="72"/>
      <c r="G4" s="73"/>
      <c r="H4" s="71"/>
      <c r="I4" s="74"/>
      <c r="J4" s="74"/>
      <c r="K4" s="74"/>
      <c r="L4" s="75"/>
      <c r="M4" s="72"/>
      <c r="P4" s="39"/>
      <c r="Q4" s="40"/>
      <c r="R4" s="41"/>
      <c r="S4" s="40"/>
      <c r="T4" s="42"/>
      <c r="V4" s="39"/>
      <c r="W4" s="40"/>
      <c r="X4" s="42"/>
      <c r="Z4" s="39"/>
      <c r="AA4" s="40"/>
      <c r="AB4" s="42"/>
      <c r="AD4" s="39"/>
      <c r="AE4" s="40"/>
      <c r="AF4" s="42"/>
    </row>
    <row r="5" spans="1:32">
      <c r="B5" s="31"/>
      <c r="C5" s="31"/>
      <c r="D5" s="327">
        <v>0</v>
      </c>
      <c r="E5" s="14" t="s">
        <v>965</v>
      </c>
      <c r="F5" s="14" t="s">
        <v>97</v>
      </c>
      <c r="G5" s="21"/>
      <c r="H5" s="26"/>
      <c r="I5" s="35" t="s">
        <v>44</v>
      </c>
      <c r="J5" s="35"/>
      <c r="K5" s="35"/>
      <c r="L5" s="22"/>
      <c r="M5" s="23"/>
      <c r="N5" s="24">
        <v>1</v>
      </c>
      <c r="O5" s="24" t="s">
        <v>68</v>
      </c>
      <c r="P5" s="29">
        <f>D5*N5</f>
        <v>0</v>
      </c>
      <c r="Q5" s="20" t="s">
        <v>31</v>
      </c>
      <c r="R5" s="27">
        <f>P5*S5</f>
        <v>0</v>
      </c>
      <c r="S5" s="43">
        <v>550</v>
      </c>
      <c r="T5" s="25" t="s">
        <v>66</v>
      </c>
      <c r="V5" s="29">
        <f>P5*W5</f>
        <v>0</v>
      </c>
      <c r="W5" s="24">
        <v>1</v>
      </c>
      <c r="X5" s="25" t="s">
        <v>66</v>
      </c>
      <c r="Z5" s="29">
        <f>P5*AA5</f>
        <v>0</v>
      </c>
      <c r="AA5" s="24">
        <v>0.25</v>
      </c>
      <c r="AB5" s="25" t="s">
        <v>66</v>
      </c>
      <c r="AD5" s="29">
        <f>P5*AE5</f>
        <v>0</v>
      </c>
      <c r="AE5" s="24">
        <v>0.25</v>
      </c>
      <c r="AF5" s="25" t="s">
        <v>66</v>
      </c>
    </row>
    <row r="6" spans="1:32" outlineLevel="1">
      <c r="A6" s="20" t="str">
        <f t="shared" ref="A6:A69" si="0">E6&amp;F6</f>
        <v>ControllerOptimizer BACnet MSTP VAV Cntr w Act &amp; VP, Bluetooth, 7 UIO, 5 SSR</v>
      </c>
      <c r="B6" s="21" t="str">
        <f>IF(E6="","",VLOOKUP(A6,'Parts List'!A:E,5,FALSE))</f>
        <v>VAA-VA75MB24NMC</v>
      </c>
      <c r="C6" s="21"/>
      <c r="D6" s="38">
        <f t="shared" ref="D6:D12" si="1">$D$5*I6</f>
        <v>0</v>
      </c>
      <c r="E6" s="21" t="s">
        <v>224</v>
      </c>
      <c r="F6" s="105" t="s">
        <v>2244</v>
      </c>
      <c r="G6" s="21"/>
      <c r="H6" s="23">
        <f>IF(E6="","",VLOOKUP(A6,'Parts List'!A:F,6,FALSE))</f>
        <v>281.35579999999999</v>
      </c>
      <c r="I6" s="327">
        <v>1</v>
      </c>
      <c r="J6" s="38">
        <f>D6</f>
        <v>0</v>
      </c>
      <c r="K6" s="38">
        <f>D6*70</f>
        <v>0</v>
      </c>
      <c r="L6" s="22"/>
      <c r="M6" s="23">
        <f t="shared" ref="M6:M69" si="2">IF(H6="","",D6*H6)</f>
        <v>0</v>
      </c>
      <c r="P6" s="29"/>
      <c r="R6" s="27"/>
      <c r="S6" s="44"/>
      <c r="T6" s="25"/>
      <c r="V6" s="29"/>
      <c r="X6" s="25"/>
      <c r="Z6" s="29"/>
      <c r="AB6" s="25"/>
      <c r="AD6" s="29"/>
      <c r="AF6" s="25"/>
    </row>
    <row r="7" spans="1:32" outlineLevel="1">
      <c r="A7" s="20" t="str">
        <f t="shared" si="0"/>
        <v>Temp SensorTR100 Space with LCD</v>
      </c>
      <c r="B7" s="21" t="str">
        <f>IF(E7="","",VLOOKUP(A7,'Parts List'!A:E,5,FALSE))</f>
        <v>TR100-T-G</v>
      </c>
      <c r="C7" s="21"/>
      <c r="D7" s="38">
        <f t="shared" si="1"/>
        <v>0</v>
      </c>
      <c r="E7" s="21" t="s">
        <v>155</v>
      </c>
      <c r="F7" s="105" t="s">
        <v>2156</v>
      </c>
      <c r="G7" s="21"/>
      <c r="H7" s="23">
        <f>IF(E7="","",VLOOKUP(A7,'Parts List'!A:F,6,FALSE))</f>
        <v>128.71265</v>
      </c>
      <c r="I7" s="327">
        <v>1</v>
      </c>
      <c r="J7" s="38"/>
      <c r="K7" s="38"/>
      <c r="L7" s="22"/>
      <c r="M7" s="23">
        <f t="shared" si="2"/>
        <v>0</v>
      </c>
      <c r="P7" s="29"/>
      <c r="R7" s="27"/>
      <c r="S7" s="27"/>
      <c r="T7" s="25"/>
      <c r="V7" s="29"/>
      <c r="X7" s="25"/>
      <c r="Z7" s="29"/>
      <c r="AB7" s="25"/>
      <c r="AD7" s="29"/>
      <c r="AF7" s="25"/>
    </row>
    <row r="8" spans="1:32" outlineLevel="1">
      <c r="A8" s="20" t="str">
        <f t="shared" si="0"/>
        <v>Temp SensorDuct Insertion Sensor</v>
      </c>
      <c r="B8" s="21" t="str">
        <f>IF(E8="","",VLOOKUP(A8,'Parts List'!A:E,5,FALSE))</f>
        <v>C7041B2005</v>
      </c>
      <c r="C8" s="21"/>
      <c r="D8" s="38">
        <f t="shared" si="1"/>
        <v>0</v>
      </c>
      <c r="E8" s="21" t="s">
        <v>155</v>
      </c>
      <c r="F8" s="105" t="s">
        <v>271</v>
      </c>
      <c r="G8" s="21"/>
      <c r="H8" s="23">
        <f>IF(E8="","",VLOOKUP(A8,'Parts List'!A:F,6,FALSE))</f>
        <v>23.188549999999999</v>
      </c>
      <c r="I8" s="327">
        <v>1</v>
      </c>
      <c r="J8" s="38"/>
      <c r="K8" s="38"/>
      <c r="L8" s="22"/>
      <c r="M8" s="23">
        <f t="shared" si="2"/>
        <v>0</v>
      </c>
      <c r="P8" s="29"/>
      <c r="R8" s="27"/>
      <c r="S8" s="27"/>
      <c r="T8" s="25"/>
      <c r="V8" s="29"/>
      <c r="X8" s="25"/>
      <c r="Z8" s="29"/>
      <c r="AB8" s="25"/>
      <c r="AD8" s="29"/>
      <c r="AF8" s="25"/>
    </row>
    <row r="9" spans="1:32" outlineLevel="1">
      <c r="A9" s="20" t="str">
        <f t="shared" si="0"/>
        <v>Current SwDigital Status Switch</v>
      </c>
      <c r="B9" s="21" t="str">
        <f>IF(E9="","",VLOOKUP(A9,'Parts List'!A:E,5,FALSE))</f>
        <v>H600</v>
      </c>
      <c r="C9" s="21"/>
      <c r="D9" s="38">
        <f t="shared" si="1"/>
        <v>0</v>
      </c>
      <c r="E9" s="21" t="s">
        <v>158</v>
      </c>
      <c r="F9" s="105" t="s">
        <v>166</v>
      </c>
      <c r="G9" s="21"/>
      <c r="H9" s="23">
        <f>IF(E9="","",VLOOKUP(A9,'Parts List'!A:F,6,FALSE))</f>
        <v>31.43</v>
      </c>
      <c r="I9" s="327">
        <v>0</v>
      </c>
      <c r="J9" s="38"/>
      <c r="K9" s="38"/>
      <c r="L9" s="22"/>
      <c r="M9" s="23">
        <f t="shared" si="2"/>
        <v>0</v>
      </c>
      <c r="P9" s="29"/>
      <c r="R9" s="27"/>
      <c r="S9" s="27"/>
      <c r="T9" s="25"/>
      <c r="V9" s="29"/>
      <c r="X9" s="25"/>
      <c r="Z9" s="29"/>
      <c r="AB9" s="25"/>
      <c r="AD9" s="29"/>
      <c r="AF9" s="25"/>
    </row>
    <row r="10" spans="1:32" outlineLevel="1">
      <c r="A10" s="20" t="str">
        <f t="shared" si="0"/>
        <v>RelayRIB Pilot Relay</v>
      </c>
      <c r="B10" s="21" t="str">
        <f>IF(E10="","",VLOOKUP(A10,'Parts List'!A:E,5,FALSE))</f>
        <v>RIBU1C</v>
      </c>
      <c r="C10" s="21"/>
      <c r="D10" s="38">
        <f t="shared" si="1"/>
        <v>0</v>
      </c>
      <c r="E10" s="21" t="s">
        <v>48</v>
      </c>
      <c r="F10" s="105" t="s">
        <v>196</v>
      </c>
      <c r="G10" s="21"/>
      <c r="H10" s="23">
        <f>IF(E10="","",VLOOKUP(A10,'Parts List'!A:F,6,FALSE))</f>
        <v>14.36</v>
      </c>
      <c r="I10" s="327">
        <v>0</v>
      </c>
      <c r="J10" s="38"/>
      <c r="K10" s="38"/>
      <c r="L10" s="22"/>
      <c r="M10" s="23">
        <f t="shared" si="2"/>
        <v>0</v>
      </c>
      <c r="P10" s="29"/>
      <c r="R10" s="27"/>
      <c r="S10" s="27"/>
      <c r="T10" s="25"/>
      <c r="V10" s="29"/>
      <c r="X10" s="25"/>
      <c r="Z10" s="29"/>
      <c r="AB10" s="25"/>
      <c r="AD10" s="29"/>
      <c r="AF10" s="25"/>
    </row>
    <row r="11" spans="1:32" outlineLevel="1">
      <c r="A11" s="20" t="str">
        <f t="shared" si="0"/>
        <v>VAV HW Valve 2W &amp; 3-way NSR</v>
      </c>
      <c r="B11" s="21" t="str">
        <f>IF(E11="","",VLOOKUP(A11,'Parts List'!A:E,5,FALSE))</f>
        <v>N/A</v>
      </c>
      <c r="C11" s="21"/>
      <c r="D11" s="38">
        <f t="shared" si="1"/>
        <v>0</v>
      </c>
      <c r="E11" s="21" t="s">
        <v>69</v>
      </c>
      <c r="F11" s="21"/>
      <c r="G11" s="21"/>
      <c r="H11" s="23">
        <v>150</v>
      </c>
      <c r="I11" s="327">
        <v>0</v>
      </c>
      <c r="J11" s="38"/>
      <c r="K11" s="38"/>
      <c r="L11" s="22"/>
      <c r="M11" s="23">
        <f t="shared" si="2"/>
        <v>0</v>
      </c>
      <c r="P11" s="29"/>
      <c r="R11" s="27"/>
      <c r="S11" s="27"/>
      <c r="T11" s="25"/>
      <c r="V11" s="29"/>
      <c r="X11" s="25"/>
      <c r="Z11" s="29"/>
      <c r="AB11" s="25"/>
      <c r="AD11" s="29"/>
      <c r="AF11" s="25"/>
    </row>
    <row r="12" spans="1:32" outlineLevel="1">
      <c r="A12" s="20" t="str">
        <f t="shared" si="0"/>
        <v>Air Flow MonitorRetrofit Flow Ring for VAV Boxes</v>
      </c>
      <c r="B12" s="21" t="str">
        <f>IF(E12="","",VLOOKUP(A12,'Parts List'!A:E,5,FALSE))</f>
        <v>36FMI</v>
      </c>
      <c r="C12" s="21"/>
      <c r="D12" s="38">
        <f t="shared" si="1"/>
        <v>0</v>
      </c>
      <c r="E12" s="21" t="s">
        <v>104</v>
      </c>
      <c r="F12" s="105" t="s">
        <v>952</v>
      </c>
      <c r="G12" s="21"/>
      <c r="H12" s="23">
        <f>IF(E12="","",VLOOKUP(A12,'Parts List'!A:F,6,FALSE))</f>
        <v>95</v>
      </c>
      <c r="I12" s="327">
        <v>0</v>
      </c>
      <c r="J12" s="38"/>
      <c r="K12" s="38"/>
      <c r="L12" s="22"/>
      <c r="M12" s="23">
        <f t="shared" si="2"/>
        <v>0</v>
      </c>
      <c r="P12" s="29"/>
      <c r="R12" s="27"/>
      <c r="S12" s="27"/>
      <c r="T12" s="25"/>
      <c r="V12" s="29"/>
      <c r="X12" s="25"/>
      <c r="Z12" s="29"/>
      <c r="AB12" s="25"/>
      <c r="AD12" s="29"/>
      <c r="AF12" s="25"/>
    </row>
    <row r="13" spans="1:32">
      <c r="B13" s="21" t="str">
        <f>IF(E13="","",VLOOKUP(A13,'Parts List'!A:E,5,FALSE))</f>
        <v/>
      </c>
      <c r="C13" s="21"/>
      <c r="D13" s="21"/>
      <c r="E13" s="21"/>
      <c r="F13" s="21"/>
      <c r="G13" s="21"/>
      <c r="H13" s="23" t="str">
        <f>IF(E13="","",VLOOKUP(A13,'Parts List'!A:F,6,FALSE))</f>
        <v/>
      </c>
      <c r="I13" s="21"/>
      <c r="J13" s="21"/>
      <c r="K13" s="21"/>
      <c r="L13" s="21"/>
      <c r="M13" s="23" t="str">
        <f t="shared" si="2"/>
        <v/>
      </c>
      <c r="P13" s="29"/>
      <c r="T13" s="25"/>
      <c r="V13" s="29"/>
      <c r="X13" s="25"/>
      <c r="Z13" s="29"/>
      <c r="AB13" s="25"/>
      <c r="AD13" s="29"/>
      <c r="AF13" s="25"/>
    </row>
    <row r="14" spans="1:32">
      <c r="B14" s="21"/>
      <c r="C14" s="21"/>
      <c r="D14" s="21"/>
      <c r="E14" s="21"/>
      <c r="F14" s="21"/>
      <c r="G14" s="21"/>
      <c r="H14" s="23"/>
      <c r="I14" s="21"/>
      <c r="J14" s="21"/>
      <c r="K14" s="21"/>
      <c r="L14" s="21"/>
      <c r="M14" s="23"/>
      <c r="P14" s="29"/>
      <c r="T14" s="25"/>
      <c r="V14" s="29"/>
      <c r="X14" s="25"/>
      <c r="Z14" s="29"/>
      <c r="AB14" s="25"/>
      <c r="AD14" s="29"/>
      <c r="AF14" s="25"/>
    </row>
    <row r="15" spans="1:32">
      <c r="A15" s="20" t="str">
        <f t="shared" si="0"/>
        <v>Cooling Only VAV Boxes</v>
      </c>
      <c r="B15" s="21"/>
      <c r="C15" s="21"/>
      <c r="D15" s="327">
        <v>0</v>
      </c>
      <c r="E15" s="14" t="s">
        <v>1152</v>
      </c>
      <c r="F15" s="21"/>
      <c r="G15" s="21"/>
      <c r="H15" s="23"/>
      <c r="I15" s="35" t="s">
        <v>44</v>
      </c>
      <c r="J15" s="35"/>
      <c r="K15" s="35"/>
      <c r="L15" s="22"/>
      <c r="M15" s="23"/>
      <c r="N15" s="24">
        <v>1</v>
      </c>
      <c r="O15" s="24" t="s">
        <v>68</v>
      </c>
      <c r="P15" s="29">
        <f>D15*N15</f>
        <v>0</v>
      </c>
      <c r="Q15" s="20" t="s">
        <v>31</v>
      </c>
      <c r="R15" s="27">
        <f>P15*S15</f>
        <v>0</v>
      </c>
      <c r="S15" s="43">
        <v>550</v>
      </c>
      <c r="T15" s="25" t="s">
        <v>66</v>
      </c>
      <c r="V15" s="29">
        <f>P15*W15</f>
        <v>0</v>
      </c>
      <c r="W15" s="24">
        <v>1</v>
      </c>
      <c r="X15" s="25" t="s">
        <v>66</v>
      </c>
      <c r="Z15" s="29">
        <f>P15*AA15</f>
        <v>0</v>
      </c>
      <c r="AA15" s="24">
        <v>0.25</v>
      </c>
      <c r="AB15" s="25" t="s">
        <v>66</v>
      </c>
      <c r="AD15" s="29">
        <f>P15*AE15</f>
        <v>0</v>
      </c>
      <c r="AE15" s="24">
        <v>0.25</v>
      </c>
      <c r="AF15" s="25" t="s">
        <v>66</v>
      </c>
    </row>
    <row r="16" spans="1:32" outlineLevel="1">
      <c r="A16" s="20" t="str">
        <f t="shared" si="0"/>
        <v>ControllerOptimizer BACnet MSTP VAV Cntr w Act &amp; VP, Bluetooth, 7 UIO, 5 SSR</v>
      </c>
      <c r="B16" s="21" t="str">
        <f>IF(E16="","",VLOOKUP(A16,'Parts List'!A:E,5,FALSE))</f>
        <v>VAA-VA75MB24NMC</v>
      </c>
      <c r="C16" s="21"/>
      <c r="D16" s="38">
        <f t="shared" ref="D16:D19" si="3">$D$15*I16</f>
        <v>0</v>
      </c>
      <c r="E16" s="21" t="s">
        <v>224</v>
      </c>
      <c r="F16" s="105" t="s">
        <v>2244</v>
      </c>
      <c r="G16" s="21"/>
      <c r="H16" s="23">
        <f>IF(E16="","",VLOOKUP(A16,'Parts List'!A:F,6,FALSE))</f>
        <v>281.35579999999999</v>
      </c>
      <c r="I16" s="327">
        <v>1</v>
      </c>
      <c r="J16" s="38">
        <f>D16</f>
        <v>0</v>
      </c>
      <c r="K16" s="38">
        <f>D16*70</f>
        <v>0</v>
      </c>
      <c r="L16" s="22"/>
      <c r="M16" s="23">
        <f t="shared" ref="M16:M17" si="4">IF(H16="","",D16*H16)</f>
        <v>0</v>
      </c>
      <c r="P16" s="29"/>
      <c r="R16" s="27"/>
      <c r="S16" s="44"/>
      <c r="T16" s="25"/>
      <c r="V16" s="29"/>
      <c r="X16" s="25"/>
      <c r="Z16" s="29"/>
      <c r="AB16" s="25"/>
      <c r="AD16" s="29"/>
      <c r="AF16" s="25"/>
    </row>
    <row r="17" spans="1:32" outlineLevel="1">
      <c r="A17" s="20" t="str">
        <f t="shared" si="0"/>
        <v>Temp SensorTR100 Space with LCD</v>
      </c>
      <c r="B17" s="21" t="str">
        <f>IF(E17="","",VLOOKUP(A17,'Parts List'!A:E,5,FALSE))</f>
        <v>TR100-T-G</v>
      </c>
      <c r="C17" s="21"/>
      <c r="D17" s="38">
        <f t="shared" si="3"/>
        <v>0</v>
      </c>
      <c r="E17" s="21" t="s">
        <v>155</v>
      </c>
      <c r="F17" s="105" t="s">
        <v>2156</v>
      </c>
      <c r="G17" s="21"/>
      <c r="H17" s="23">
        <f>IF(E17="","",VLOOKUP(A17,'Parts List'!A:F,6,FALSE))</f>
        <v>128.71265</v>
      </c>
      <c r="I17" s="327">
        <v>1</v>
      </c>
      <c r="J17" s="38"/>
      <c r="K17" s="38"/>
      <c r="L17" s="22"/>
      <c r="M17" s="23">
        <f t="shared" si="4"/>
        <v>0</v>
      </c>
      <c r="P17" s="29"/>
      <c r="R17" s="27"/>
      <c r="S17" s="27"/>
      <c r="T17" s="25"/>
      <c r="V17" s="29"/>
      <c r="X17" s="25"/>
      <c r="Z17" s="29"/>
      <c r="AB17" s="25"/>
      <c r="AD17" s="29"/>
      <c r="AF17" s="25"/>
    </row>
    <row r="18" spans="1:32" outlineLevel="1">
      <c r="A18" s="20" t="str">
        <f t="shared" si="0"/>
        <v>Transformer40 VA</v>
      </c>
      <c r="B18" s="21" t="str">
        <f>IF(E18="","",VLOOKUP(A18,'Parts List'!A:E,5,FALSE))</f>
        <v>TR40VA001</v>
      </c>
      <c r="C18" s="21"/>
      <c r="D18" s="38">
        <f t="shared" si="3"/>
        <v>0</v>
      </c>
      <c r="E18" s="32" t="s">
        <v>21</v>
      </c>
      <c r="F18" s="105" t="s">
        <v>411</v>
      </c>
      <c r="G18" s="21"/>
      <c r="H18" s="23">
        <f>IF(E18="","",VLOOKUP(A18,'Parts List'!A:F,6,FALSE))</f>
        <v>17.760000000000002</v>
      </c>
      <c r="I18" s="327">
        <v>0</v>
      </c>
      <c r="J18" s="38"/>
      <c r="K18" s="38"/>
      <c r="L18" s="22"/>
      <c r="M18" s="23">
        <f t="shared" si="2"/>
        <v>0</v>
      </c>
      <c r="P18" s="29"/>
      <c r="R18" s="27"/>
      <c r="S18" s="27"/>
      <c r="T18" s="25"/>
      <c r="V18" s="29"/>
      <c r="X18" s="25"/>
      <c r="Z18" s="29"/>
      <c r="AB18" s="25"/>
      <c r="AD18" s="29"/>
      <c r="AF18" s="25"/>
    </row>
    <row r="19" spans="1:32" outlineLevel="1">
      <c r="A19" s="20" t="str">
        <f t="shared" si="0"/>
        <v>Air Flow MonitorRetrofit Flow Ring for VAV Boxes</v>
      </c>
      <c r="B19" s="21" t="str">
        <f>IF(E19="","",VLOOKUP(A19,'Parts List'!A:E,5,FALSE))</f>
        <v>36FMI</v>
      </c>
      <c r="C19" s="21"/>
      <c r="D19" s="38">
        <f t="shared" si="3"/>
        <v>0</v>
      </c>
      <c r="E19" s="21" t="s">
        <v>104</v>
      </c>
      <c r="F19" s="105" t="s">
        <v>952</v>
      </c>
      <c r="G19" s="21"/>
      <c r="H19" s="23">
        <f>IF(E19="","",VLOOKUP(A19,'Parts List'!A:F,6,FALSE))</f>
        <v>95</v>
      </c>
      <c r="I19" s="327">
        <v>0</v>
      </c>
      <c r="J19" s="38"/>
      <c r="K19" s="38"/>
      <c r="L19" s="22"/>
      <c r="M19" s="23">
        <f t="shared" si="2"/>
        <v>0</v>
      </c>
      <c r="P19" s="29"/>
      <c r="R19" s="27"/>
      <c r="S19" s="27"/>
      <c r="T19" s="25"/>
      <c r="V19" s="29"/>
      <c r="X19" s="25"/>
      <c r="Z19" s="29"/>
      <c r="AB19" s="25"/>
      <c r="AD19" s="29"/>
      <c r="AF19" s="25"/>
    </row>
    <row r="20" spans="1:32">
      <c r="B20" s="21" t="str">
        <f>IF(E20="","",VLOOKUP(A20,'Parts List'!A:E,5,FALSE))</f>
        <v/>
      </c>
      <c r="C20" s="21"/>
      <c r="D20" s="21"/>
      <c r="E20" s="21"/>
      <c r="F20" s="21"/>
      <c r="G20" s="21"/>
      <c r="H20" s="23" t="str">
        <f>IF(E20="","",VLOOKUP(A20,'Parts List'!A:F,6,FALSE))</f>
        <v/>
      </c>
      <c r="I20" s="21"/>
      <c r="J20" s="21"/>
      <c r="K20" s="21"/>
      <c r="L20" s="21"/>
      <c r="M20" s="23" t="str">
        <f t="shared" si="2"/>
        <v/>
      </c>
      <c r="P20" s="29"/>
      <c r="T20" s="25"/>
      <c r="V20" s="29"/>
      <c r="X20" s="25"/>
      <c r="Z20" s="29"/>
      <c r="AB20" s="25"/>
      <c r="AD20" s="29"/>
      <c r="AF20" s="25"/>
    </row>
    <row r="21" spans="1:32">
      <c r="B21" s="21"/>
      <c r="C21" s="21"/>
      <c r="D21" s="21"/>
      <c r="E21" s="21"/>
      <c r="F21" s="21"/>
      <c r="G21" s="21"/>
      <c r="H21" s="23"/>
      <c r="I21" s="21"/>
      <c r="J21" s="21"/>
      <c r="K21" s="21"/>
      <c r="L21" s="21"/>
      <c r="M21" s="23"/>
      <c r="P21" s="29"/>
      <c r="T21" s="25"/>
      <c r="V21" s="29"/>
      <c r="X21" s="25"/>
      <c r="Z21" s="29"/>
      <c r="AB21" s="25"/>
      <c r="AD21" s="29"/>
      <c r="AF21" s="25"/>
    </row>
    <row r="22" spans="1:32">
      <c r="B22" s="21"/>
      <c r="C22" s="21"/>
      <c r="D22" s="21"/>
      <c r="E22" s="21"/>
      <c r="F22" s="21"/>
      <c r="G22" s="21"/>
      <c r="H22" s="23"/>
      <c r="I22" s="21"/>
      <c r="J22" s="21"/>
      <c r="K22" s="21"/>
      <c r="L22" s="21"/>
      <c r="M22" s="23"/>
      <c r="P22" s="29"/>
      <c r="T22" s="25"/>
      <c r="V22" s="29"/>
      <c r="X22" s="25"/>
      <c r="Z22" s="29"/>
      <c r="AB22" s="25"/>
      <c r="AD22" s="29"/>
      <c r="AF22" s="25"/>
    </row>
    <row r="23" spans="1:32">
      <c r="B23" s="31"/>
      <c r="C23" s="21"/>
      <c r="D23" s="327">
        <v>0</v>
      </c>
      <c r="E23" s="14" t="s">
        <v>2011</v>
      </c>
      <c r="F23" s="14"/>
      <c r="G23" s="21"/>
      <c r="H23" s="26"/>
      <c r="I23" s="35" t="s">
        <v>44</v>
      </c>
      <c r="J23" s="35"/>
      <c r="K23" s="35"/>
      <c r="L23" s="22"/>
      <c r="M23" s="23"/>
      <c r="N23" s="24">
        <v>1</v>
      </c>
      <c r="O23" s="24" t="s">
        <v>68</v>
      </c>
      <c r="P23" s="29">
        <f>D23*N23</f>
        <v>0</v>
      </c>
      <c r="Q23" s="20" t="s">
        <v>31</v>
      </c>
      <c r="R23" s="27">
        <f>P23*S23</f>
        <v>0</v>
      </c>
      <c r="S23" s="43">
        <v>750</v>
      </c>
      <c r="T23" s="25" t="s">
        <v>66</v>
      </c>
      <c r="V23" s="29">
        <f>P23*W23</f>
        <v>0</v>
      </c>
      <c r="W23" s="24">
        <v>1</v>
      </c>
      <c r="X23" s="25" t="s">
        <v>66</v>
      </c>
      <c r="Z23" s="29">
        <f>P23*AA23</f>
        <v>0</v>
      </c>
      <c r="AA23" s="24">
        <v>0.25</v>
      </c>
      <c r="AB23" s="25" t="s">
        <v>66</v>
      </c>
      <c r="AD23" s="29">
        <f>P23*AE23</f>
        <v>0</v>
      </c>
      <c r="AE23" s="24">
        <v>0.25</v>
      </c>
      <c r="AF23" s="25" t="s">
        <v>66</v>
      </c>
    </row>
    <row r="24" spans="1:32" outlineLevel="1">
      <c r="A24" s="20" t="str">
        <f t="shared" ref="A24" si="5">E24&amp;F24</f>
        <v/>
      </c>
      <c r="B24" s="21" t="str">
        <f>IF(E24="","",VLOOKUP(A24,'[2]Parts List'!A:E,5,FALSE))</f>
        <v/>
      </c>
      <c r="C24" s="21"/>
      <c r="D24" s="38">
        <f>$D$23*I24</f>
        <v>0</v>
      </c>
      <c r="E24" s="21"/>
      <c r="F24" s="21"/>
      <c r="G24" s="21"/>
      <c r="H24" s="23" t="str">
        <f>IF(E24="","",VLOOKUP(A24,'[2]Parts List'!A:F,6,FALSE))</f>
        <v/>
      </c>
      <c r="I24" s="327">
        <v>1</v>
      </c>
      <c r="J24" s="38">
        <f>D24</f>
        <v>0</v>
      </c>
      <c r="K24" s="38">
        <f>D24*50</f>
        <v>0</v>
      </c>
      <c r="L24" s="21"/>
      <c r="M24" s="23" t="str">
        <f t="shared" ref="M24" si="6">IF(H24="","",D24*H24)</f>
        <v/>
      </c>
      <c r="P24" s="29"/>
      <c r="T24" s="25"/>
      <c r="V24" s="29"/>
      <c r="X24" s="25"/>
      <c r="Z24" s="29"/>
      <c r="AB24" s="25"/>
      <c r="AD24" s="29"/>
      <c r="AF24" s="25"/>
    </row>
    <row r="25" spans="1:32">
      <c r="B25" s="21"/>
      <c r="C25" s="21"/>
      <c r="D25" s="21"/>
      <c r="E25" s="21"/>
      <c r="F25" s="21"/>
      <c r="G25" s="21"/>
      <c r="H25" s="23"/>
      <c r="I25" s="21"/>
      <c r="J25" s="21"/>
      <c r="K25" s="21"/>
      <c r="L25" s="21"/>
      <c r="M25" s="23"/>
      <c r="P25" s="29"/>
      <c r="T25" s="25"/>
      <c r="V25" s="29"/>
      <c r="X25" s="25"/>
      <c r="Z25" s="29"/>
      <c r="AB25" s="25"/>
      <c r="AD25" s="29"/>
      <c r="AF25" s="25"/>
    </row>
    <row r="26" spans="1:32">
      <c r="B26" s="21"/>
      <c r="C26" s="21"/>
      <c r="D26" s="21"/>
      <c r="E26" s="21"/>
      <c r="F26" s="21"/>
      <c r="G26" s="21"/>
      <c r="H26" s="23"/>
      <c r="I26" s="21"/>
      <c r="J26" s="21"/>
      <c r="K26" s="21"/>
      <c r="L26" s="21"/>
      <c r="M26" s="23"/>
      <c r="P26" s="29"/>
      <c r="T26" s="25"/>
      <c r="V26" s="29"/>
      <c r="X26" s="25"/>
      <c r="Z26" s="29"/>
      <c r="AB26" s="25"/>
      <c r="AD26" s="29"/>
      <c r="AF26" s="25"/>
    </row>
    <row r="27" spans="1:32">
      <c r="B27" s="31"/>
      <c r="C27" s="21"/>
      <c r="D27" s="327">
        <v>0</v>
      </c>
      <c r="E27" s="14" t="s">
        <v>2012</v>
      </c>
      <c r="F27" s="14"/>
      <c r="G27" s="21"/>
      <c r="H27" s="26"/>
      <c r="I27" s="35" t="s">
        <v>44</v>
      </c>
      <c r="J27" s="35"/>
      <c r="K27" s="35"/>
      <c r="L27" s="22"/>
      <c r="M27" s="23"/>
      <c r="N27" s="24">
        <v>1</v>
      </c>
      <c r="O27" s="24" t="s">
        <v>68</v>
      </c>
      <c r="P27" s="29">
        <f>D27*N27</f>
        <v>0</v>
      </c>
      <c r="Q27" s="20" t="s">
        <v>31</v>
      </c>
      <c r="R27" s="27">
        <f>P27*S27</f>
        <v>0</v>
      </c>
      <c r="S27" s="43">
        <v>750</v>
      </c>
      <c r="T27" s="25" t="s">
        <v>66</v>
      </c>
      <c r="V27" s="29">
        <f>P27*W27</f>
        <v>0</v>
      </c>
      <c r="W27" s="24">
        <v>1</v>
      </c>
      <c r="X27" s="25" t="s">
        <v>66</v>
      </c>
      <c r="Z27" s="29">
        <f>P27*AA27</f>
        <v>0</v>
      </c>
      <c r="AA27" s="24">
        <v>0.25</v>
      </c>
      <c r="AB27" s="25" t="s">
        <v>66</v>
      </c>
      <c r="AD27" s="29">
        <f>P27*AE27</f>
        <v>0</v>
      </c>
      <c r="AE27" s="24">
        <v>0.25</v>
      </c>
      <c r="AF27" s="25" t="s">
        <v>66</v>
      </c>
    </row>
    <row r="28" spans="1:32" outlineLevel="1">
      <c r="A28" s="20" t="str">
        <f t="shared" ref="A28" si="7">E28&amp;F28</f>
        <v/>
      </c>
      <c r="B28" s="21" t="str">
        <f>IF(E28="","",VLOOKUP(A28,'[2]Parts List'!A:E,5,FALSE))</f>
        <v/>
      </c>
      <c r="C28" s="21"/>
      <c r="D28" s="38">
        <f>$D$27*I28</f>
        <v>0</v>
      </c>
      <c r="E28" s="21"/>
      <c r="F28" s="21"/>
      <c r="G28" s="21"/>
      <c r="H28" s="23" t="str">
        <f>IF(E28="","",VLOOKUP(A28,'[2]Parts List'!A:F,6,FALSE))</f>
        <v/>
      </c>
      <c r="I28" s="327">
        <v>1</v>
      </c>
      <c r="J28" s="38"/>
      <c r="K28" s="38"/>
      <c r="L28" s="21"/>
      <c r="M28" s="23" t="str">
        <f t="shared" ref="M28" si="8">IF(H28="","",D28*H28)</f>
        <v/>
      </c>
      <c r="P28" s="29"/>
      <c r="T28" s="25"/>
      <c r="V28" s="29"/>
      <c r="X28" s="25"/>
      <c r="Z28" s="29"/>
      <c r="AB28" s="25"/>
      <c r="AD28" s="29"/>
      <c r="AF28" s="25"/>
    </row>
    <row r="29" spans="1:32">
      <c r="B29" s="21"/>
      <c r="C29" s="21"/>
      <c r="D29" s="21"/>
      <c r="E29" s="21"/>
      <c r="F29" s="21"/>
      <c r="G29" s="21"/>
      <c r="H29" s="23"/>
      <c r="I29" s="21"/>
      <c r="J29" s="21"/>
      <c r="K29" s="21"/>
      <c r="L29" s="21"/>
      <c r="M29" s="23"/>
      <c r="P29" s="29"/>
      <c r="T29" s="25"/>
      <c r="V29" s="29"/>
      <c r="X29" s="25"/>
      <c r="Z29" s="29"/>
      <c r="AB29" s="25"/>
      <c r="AD29" s="29"/>
      <c r="AF29" s="25"/>
    </row>
    <row r="30" spans="1:32">
      <c r="B30" s="21"/>
      <c r="C30" s="21"/>
      <c r="D30" s="21"/>
      <c r="E30" s="21"/>
      <c r="F30" s="21"/>
      <c r="G30" s="21"/>
      <c r="H30" s="23"/>
      <c r="I30" s="21"/>
      <c r="J30" s="21"/>
      <c r="K30" s="21"/>
      <c r="L30" s="21"/>
      <c r="M30" s="23"/>
      <c r="P30" s="29"/>
      <c r="T30" s="25"/>
      <c r="V30" s="29"/>
      <c r="X30" s="25"/>
      <c r="Z30" s="29"/>
      <c r="AB30" s="25"/>
      <c r="AD30" s="29"/>
      <c r="AF30" s="25"/>
    </row>
    <row r="31" spans="1:32">
      <c r="B31" s="31"/>
      <c r="C31" s="21"/>
      <c r="D31" s="327">
        <v>0</v>
      </c>
      <c r="E31" s="14" t="s">
        <v>2013</v>
      </c>
      <c r="F31" s="14"/>
      <c r="G31" s="21"/>
      <c r="H31" s="26"/>
      <c r="I31" s="35" t="s">
        <v>44</v>
      </c>
      <c r="J31" s="35"/>
      <c r="K31" s="35"/>
      <c r="L31" s="22"/>
      <c r="M31" s="23"/>
      <c r="N31" s="24">
        <v>1</v>
      </c>
      <c r="O31" s="24" t="s">
        <v>68</v>
      </c>
      <c r="P31" s="29">
        <f>D31*N31</f>
        <v>0</v>
      </c>
      <c r="Q31" s="20" t="s">
        <v>31</v>
      </c>
      <c r="R31" s="27">
        <f>P31*S31</f>
        <v>0</v>
      </c>
      <c r="S31" s="43">
        <v>750</v>
      </c>
      <c r="T31" s="25" t="s">
        <v>66</v>
      </c>
      <c r="V31" s="29">
        <f>P31*W31</f>
        <v>0</v>
      </c>
      <c r="W31" s="24">
        <v>1</v>
      </c>
      <c r="X31" s="25" t="s">
        <v>66</v>
      </c>
      <c r="Z31" s="29">
        <f>P31*AA31</f>
        <v>0</v>
      </c>
      <c r="AA31" s="24">
        <v>0.25</v>
      </c>
      <c r="AB31" s="25" t="s">
        <v>66</v>
      </c>
      <c r="AD31" s="29">
        <f>P31*AE31</f>
        <v>0</v>
      </c>
      <c r="AE31" s="24">
        <v>0.25</v>
      </c>
      <c r="AF31" s="25" t="s">
        <v>66</v>
      </c>
    </row>
    <row r="32" spans="1:32" outlineLevel="1">
      <c r="A32" s="20" t="str">
        <f t="shared" ref="A32" si="9">E32&amp;F32</f>
        <v/>
      </c>
      <c r="B32" s="21" t="str">
        <f>IF(E32="","",VLOOKUP(A32,'[2]Parts List'!A:E,5,FALSE))</f>
        <v/>
      </c>
      <c r="C32" s="21"/>
      <c r="D32" s="38">
        <f>$D$31*I32</f>
        <v>0</v>
      </c>
      <c r="E32" s="21"/>
      <c r="F32" s="21"/>
      <c r="G32" s="21"/>
      <c r="H32" s="23" t="str">
        <f>IF(E32="","",VLOOKUP(A32,'[2]Parts List'!A:F,6,FALSE))</f>
        <v/>
      </c>
      <c r="I32" s="327">
        <v>1</v>
      </c>
      <c r="J32" s="38"/>
      <c r="K32" s="38"/>
      <c r="L32" s="21"/>
      <c r="M32" s="23" t="str">
        <f t="shared" ref="M32" si="10">IF(H32="","",D32*H32)</f>
        <v/>
      </c>
      <c r="P32" s="29"/>
      <c r="T32" s="25"/>
      <c r="V32" s="29"/>
      <c r="X32" s="25"/>
      <c r="Z32" s="29"/>
      <c r="AB32" s="25"/>
      <c r="AD32" s="29"/>
      <c r="AF32" s="25"/>
    </row>
    <row r="33" spans="1:32">
      <c r="B33" s="21"/>
      <c r="C33" s="21"/>
      <c r="D33" s="21"/>
      <c r="E33" s="21"/>
      <c r="F33" s="21"/>
      <c r="G33" s="21"/>
      <c r="H33" s="23"/>
      <c r="I33" s="21"/>
      <c r="J33" s="21"/>
      <c r="K33" s="21"/>
      <c r="L33" s="21"/>
      <c r="M33" s="23"/>
      <c r="P33" s="29"/>
      <c r="T33" s="25"/>
      <c r="V33" s="29"/>
      <c r="X33" s="25"/>
      <c r="Z33" s="29"/>
      <c r="AB33" s="25"/>
      <c r="AD33" s="29"/>
      <c r="AF33" s="25"/>
    </row>
    <row r="34" spans="1:32">
      <c r="B34" s="21"/>
      <c r="C34" s="21"/>
      <c r="D34" s="21"/>
      <c r="E34" s="21"/>
      <c r="F34" s="21"/>
      <c r="G34" s="21"/>
      <c r="H34" s="23"/>
      <c r="I34" s="21"/>
      <c r="J34" s="21"/>
      <c r="K34" s="21"/>
      <c r="L34" s="21"/>
      <c r="M34" s="23"/>
      <c r="P34" s="29"/>
      <c r="T34" s="25"/>
      <c r="V34" s="29"/>
      <c r="X34" s="25"/>
      <c r="Z34" s="29"/>
      <c r="AB34" s="25"/>
      <c r="AD34" s="29"/>
      <c r="AF34" s="25"/>
    </row>
    <row r="35" spans="1:32">
      <c r="B35" s="31"/>
      <c r="C35" s="21"/>
      <c r="D35" s="327">
        <v>0</v>
      </c>
      <c r="E35" s="14" t="s">
        <v>2014</v>
      </c>
      <c r="F35" s="14"/>
      <c r="G35" s="21"/>
      <c r="H35" s="26"/>
      <c r="I35" s="35" t="s">
        <v>44</v>
      </c>
      <c r="J35" s="35"/>
      <c r="K35" s="35"/>
      <c r="L35" s="22"/>
      <c r="M35" s="23"/>
      <c r="N35" s="24">
        <v>1</v>
      </c>
      <c r="O35" s="24" t="s">
        <v>68</v>
      </c>
      <c r="P35" s="29">
        <f>D35*N35</f>
        <v>0</v>
      </c>
      <c r="Q35" s="20" t="s">
        <v>31</v>
      </c>
      <c r="R35" s="27">
        <f>P35*S35</f>
        <v>0</v>
      </c>
      <c r="S35" s="43">
        <v>750</v>
      </c>
      <c r="T35" s="25" t="s">
        <v>66</v>
      </c>
      <c r="V35" s="29">
        <f>P35*W35</f>
        <v>0</v>
      </c>
      <c r="W35" s="24">
        <v>1</v>
      </c>
      <c r="X35" s="25" t="s">
        <v>66</v>
      </c>
      <c r="Z35" s="29">
        <f>P35*AA35</f>
        <v>0</v>
      </c>
      <c r="AA35" s="24">
        <v>0.25</v>
      </c>
      <c r="AB35" s="25" t="s">
        <v>66</v>
      </c>
      <c r="AD35" s="29">
        <f>P35*AE35</f>
        <v>0</v>
      </c>
      <c r="AE35" s="24">
        <v>0.25</v>
      </c>
      <c r="AF35" s="25" t="s">
        <v>66</v>
      </c>
    </row>
    <row r="36" spans="1:32" outlineLevel="1">
      <c r="A36" s="20" t="str">
        <f t="shared" ref="A36" si="11">E36&amp;F36</f>
        <v/>
      </c>
      <c r="B36" s="21" t="str">
        <f>IF(E36="","",VLOOKUP(A36,'[2]Parts List'!A:E,5,FALSE))</f>
        <v/>
      </c>
      <c r="C36" s="21"/>
      <c r="D36" s="38">
        <f>$D$35*I36</f>
        <v>0</v>
      </c>
      <c r="E36" s="21"/>
      <c r="F36" s="21"/>
      <c r="G36" s="21"/>
      <c r="H36" s="23" t="str">
        <f>IF(E36="","",VLOOKUP(A36,'[2]Parts List'!A:F,6,FALSE))</f>
        <v/>
      </c>
      <c r="I36" s="327">
        <v>1</v>
      </c>
      <c r="J36" s="38"/>
      <c r="K36" s="38"/>
      <c r="L36" s="21"/>
      <c r="M36" s="23" t="str">
        <f t="shared" ref="M36" si="12">IF(H36="","",D36*H36)</f>
        <v/>
      </c>
      <c r="P36" s="29"/>
      <c r="T36" s="25"/>
      <c r="V36" s="29"/>
      <c r="X36" s="25"/>
      <c r="Z36" s="29"/>
      <c r="AB36" s="25"/>
      <c r="AD36" s="29"/>
      <c r="AF36" s="25"/>
    </row>
    <row r="37" spans="1:32">
      <c r="B37" s="21"/>
      <c r="C37" s="21"/>
      <c r="D37" s="21"/>
      <c r="E37" s="21"/>
      <c r="F37" s="21"/>
      <c r="G37" s="21"/>
      <c r="H37" s="23"/>
      <c r="I37" s="21"/>
      <c r="J37" s="21"/>
      <c r="K37" s="21"/>
      <c r="L37" s="21"/>
      <c r="M37" s="23"/>
      <c r="P37" s="29"/>
      <c r="T37" s="25"/>
      <c r="V37" s="29"/>
      <c r="X37" s="25"/>
      <c r="Z37" s="29"/>
      <c r="AB37" s="25"/>
      <c r="AD37" s="29"/>
      <c r="AF37" s="25"/>
    </row>
    <row r="38" spans="1:32">
      <c r="B38" s="21"/>
      <c r="C38" s="21"/>
      <c r="D38" s="21"/>
      <c r="E38" s="21"/>
      <c r="F38" s="21"/>
      <c r="G38" s="21"/>
      <c r="H38" s="23"/>
      <c r="I38" s="21"/>
      <c r="J38" s="21"/>
      <c r="K38" s="21"/>
      <c r="L38" s="21"/>
      <c r="M38" s="23"/>
      <c r="P38" s="29"/>
      <c r="T38" s="25"/>
      <c r="V38" s="29"/>
      <c r="X38" s="25"/>
      <c r="Z38" s="29"/>
      <c r="AB38" s="25"/>
      <c r="AD38" s="29"/>
      <c r="AF38" s="25"/>
    </row>
    <row r="39" spans="1:32">
      <c r="B39" s="21"/>
      <c r="C39" s="21"/>
      <c r="D39" s="21"/>
      <c r="E39" s="21"/>
      <c r="F39" s="21"/>
      <c r="G39" s="21"/>
      <c r="H39" s="23"/>
      <c r="I39" s="21"/>
      <c r="J39" s="21"/>
      <c r="K39" s="21"/>
      <c r="L39" s="21"/>
      <c r="M39" s="23"/>
      <c r="P39" s="29"/>
      <c r="T39" s="25"/>
      <c r="V39" s="29"/>
      <c r="X39" s="25"/>
      <c r="Z39" s="29"/>
      <c r="AB39" s="25"/>
      <c r="AD39" s="29"/>
      <c r="AF39" s="25"/>
    </row>
    <row r="40" spans="1:32">
      <c r="A40" s="20" t="str">
        <f t="shared" ref="A40:A43" si="13">E40&amp;F40</f>
        <v>Cooling Only VAV Box Transformers</v>
      </c>
      <c r="B40" s="21"/>
      <c r="C40" s="21"/>
      <c r="D40" s="327">
        <v>0</v>
      </c>
      <c r="E40" s="14" t="s">
        <v>255</v>
      </c>
      <c r="F40" s="21"/>
      <c r="G40" s="21"/>
      <c r="H40" s="23"/>
      <c r="I40" s="35" t="s">
        <v>44</v>
      </c>
      <c r="J40" s="35"/>
      <c r="K40" s="35"/>
      <c r="L40" s="22"/>
      <c r="M40" s="23"/>
      <c r="N40" s="24">
        <f>SUM(I41:I43)</f>
        <v>0</v>
      </c>
      <c r="O40" s="24" t="s">
        <v>40</v>
      </c>
      <c r="P40" s="29">
        <f>D40*N40</f>
        <v>0</v>
      </c>
      <c r="Q40" s="20" t="s">
        <v>31</v>
      </c>
      <c r="R40" s="27">
        <f>P40*S40</f>
        <v>0</v>
      </c>
      <c r="S40" s="43">
        <v>550</v>
      </c>
      <c r="T40" s="25" t="s">
        <v>254</v>
      </c>
      <c r="V40" s="29">
        <f>P40*W40</f>
        <v>0</v>
      </c>
      <c r="W40" s="24">
        <v>0</v>
      </c>
      <c r="X40" s="25" t="s">
        <v>64</v>
      </c>
      <c r="Z40" s="29">
        <f>D40*AA40</f>
        <v>0</v>
      </c>
      <c r="AA40" s="24">
        <v>0</v>
      </c>
      <c r="AB40" s="25" t="s">
        <v>64</v>
      </c>
      <c r="AD40" s="29">
        <f>D40*AE40</f>
        <v>0</v>
      </c>
      <c r="AE40" s="24">
        <v>0</v>
      </c>
      <c r="AF40" s="25" t="s">
        <v>64</v>
      </c>
    </row>
    <row r="41" spans="1:32" outlineLevel="1">
      <c r="A41" s="20" t="str">
        <f t="shared" si="13"/>
        <v>Transformer(3) - 100 VA w Enclosure</v>
      </c>
      <c r="B41" s="21" t="str">
        <f>IF(E41="","",VLOOKUP(A41,'Parts List'!A:E,5,FALSE))</f>
        <v>PSH300A</v>
      </c>
      <c r="C41" s="21"/>
      <c r="D41" s="38">
        <f>$D$40*I41</f>
        <v>0</v>
      </c>
      <c r="E41" s="32" t="s">
        <v>21</v>
      </c>
      <c r="F41" s="105" t="s">
        <v>414</v>
      </c>
      <c r="G41" s="21"/>
      <c r="H41" s="23">
        <f>IF(E41="","",VLOOKUP(A41,'Parts List'!A:F,6,FALSE))</f>
        <v>314.8</v>
      </c>
      <c r="I41" s="327">
        <v>0</v>
      </c>
      <c r="J41" s="38"/>
      <c r="K41" s="38"/>
      <c r="L41" s="22"/>
      <c r="M41" s="23">
        <f t="shared" ref="M41:M44" si="14">IF(H41="","",D41*H41)</f>
        <v>0</v>
      </c>
      <c r="P41" s="29"/>
      <c r="R41" s="27"/>
      <c r="S41" s="27"/>
      <c r="T41" s="25"/>
      <c r="V41" s="29"/>
      <c r="X41" s="25"/>
      <c r="Z41" s="29"/>
      <c r="AB41" s="25"/>
      <c r="AD41" s="29"/>
      <c r="AF41" s="25"/>
    </row>
    <row r="42" spans="1:32" outlineLevel="1">
      <c r="A42" s="20" t="str">
        <f t="shared" si="13"/>
        <v>Transformer(5) - 100 VA w Enclosure</v>
      </c>
      <c r="B42" s="21" t="str">
        <f>IF(E42="","",VLOOKUP(A42,'Parts List'!A:E,5,FALSE))</f>
        <v>PSH500A</v>
      </c>
      <c r="C42" s="21"/>
      <c r="D42" s="38">
        <f t="shared" ref="D42:D43" si="15">$D$40*I42</f>
        <v>0</v>
      </c>
      <c r="E42" s="32" t="s">
        <v>21</v>
      </c>
      <c r="F42" s="105" t="s">
        <v>415</v>
      </c>
      <c r="G42" s="21"/>
      <c r="H42" s="23">
        <f>IF(E42="","",VLOOKUP(A42,'Parts List'!A:F,6,FALSE))</f>
        <v>430.65</v>
      </c>
      <c r="I42" s="327">
        <v>0</v>
      </c>
      <c r="J42" s="38"/>
      <c r="K42" s="38"/>
      <c r="L42" s="22"/>
      <c r="M42" s="23">
        <f t="shared" si="14"/>
        <v>0</v>
      </c>
      <c r="P42" s="29"/>
      <c r="R42" s="27"/>
      <c r="S42" s="27"/>
      <c r="T42" s="25"/>
      <c r="V42" s="29"/>
      <c r="X42" s="25"/>
      <c r="Z42" s="29"/>
      <c r="AB42" s="25"/>
      <c r="AD42" s="29"/>
      <c r="AF42" s="25"/>
    </row>
    <row r="43" spans="1:32" outlineLevel="1">
      <c r="A43" s="20" t="str">
        <f t="shared" si="13"/>
        <v/>
      </c>
      <c r="B43" s="21" t="str">
        <f>IF(E43="","",VLOOKUP(A43,'Parts List'!A:E,5,FALSE))</f>
        <v/>
      </c>
      <c r="C43" s="21"/>
      <c r="D43" s="38">
        <f t="shared" si="15"/>
        <v>0</v>
      </c>
      <c r="E43" s="21"/>
      <c r="F43" s="21"/>
      <c r="G43" s="21"/>
      <c r="H43" s="23" t="str">
        <f>IF(E43="","",VLOOKUP(A43,'Parts List'!A:F,6,FALSE))</f>
        <v/>
      </c>
      <c r="I43" s="327">
        <v>0</v>
      </c>
      <c r="J43" s="38"/>
      <c r="K43" s="38"/>
      <c r="L43" s="21"/>
      <c r="M43" s="23" t="str">
        <f t="shared" si="14"/>
        <v/>
      </c>
      <c r="P43" s="29"/>
      <c r="T43" s="25"/>
      <c r="V43" s="29"/>
      <c r="X43" s="25"/>
      <c r="Z43" s="29"/>
      <c r="AB43" s="25"/>
      <c r="AD43" s="29"/>
      <c r="AF43" s="25"/>
    </row>
    <row r="44" spans="1:32">
      <c r="B44" s="21" t="str">
        <f>IF(E44="","",VLOOKUP(A44,'Parts List'!A:E,5,FALSE))</f>
        <v/>
      </c>
      <c r="C44" s="21"/>
      <c r="D44" s="21"/>
      <c r="E44" s="21"/>
      <c r="F44" s="21"/>
      <c r="G44" s="21"/>
      <c r="H44" s="23" t="str">
        <f>IF(E44="","",VLOOKUP(A44,'Parts List'!A:F,6,FALSE))</f>
        <v/>
      </c>
      <c r="I44" s="21"/>
      <c r="J44" s="21"/>
      <c r="K44" s="21"/>
      <c r="L44" s="21"/>
      <c r="M44" s="23" t="str">
        <f t="shared" si="14"/>
        <v/>
      </c>
      <c r="P44" s="29"/>
      <c r="T44" s="25"/>
      <c r="V44" s="29"/>
      <c r="X44" s="25"/>
      <c r="Z44" s="29"/>
      <c r="AB44" s="25"/>
      <c r="AD44" s="29"/>
      <c r="AF44" s="25"/>
    </row>
    <row r="45" spans="1:32">
      <c r="B45" s="21"/>
      <c r="C45" s="21"/>
      <c r="D45" s="21"/>
      <c r="E45" s="21"/>
      <c r="F45" s="21"/>
      <c r="G45" s="21"/>
      <c r="H45" s="23"/>
      <c r="I45" s="21"/>
      <c r="J45" s="21"/>
      <c r="K45" s="21"/>
      <c r="L45" s="21"/>
      <c r="M45" s="23"/>
      <c r="P45" s="29"/>
      <c r="T45" s="25"/>
      <c r="V45" s="29"/>
      <c r="X45" s="25"/>
      <c r="Z45" s="29"/>
      <c r="AB45" s="25"/>
      <c r="AD45" s="29"/>
      <c r="AF45" s="25"/>
    </row>
    <row r="46" spans="1:32">
      <c r="A46" s="20" t="str">
        <f t="shared" si="0"/>
        <v>VAV Air Handling Unit</v>
      </c>
      <c r="B46" s="21"/>
      <c r="C46" s="21"/>
      <c r="D46" s="327">
        <v>0</v>
      </c>
      <c r="E46" s="14" t="s">
        <v>72</v>
      </c>
      <c r="F46" s="21"/>
      <c r="G46" s="21"/>
      <c r="H46" s="23"/>
      <c r="I46" s="35" t="s">
        <v>44</v>
      </c>
      <c r="J46" s="35"/>
      <c r="K46" s="35"/>
      <c r="L46" s="22"/>
      <c r="M46" s="23"/>
      <c r="N46" s="24">
        <f>SUM(I57:I73)+I52</f>
        <v>1</v>
      </c>
      <c r="O46" s="24" t="s">
        <v>40</v>
      </c>
      <c r="P46" s="29">
        <f>D46*N46</f>
        <v>0</v>
      </c>
      <c r="Q46" s="20" t="s">
        <v>31</v>
      </c>
      <c r="R46" s="27">
        <f>P46*S46</f>
        <v>0</v>
      </c>
      <c r="S46" s="43">
        <v>350</v>
      </c>
      <c r="T46" s="25" t="s">
        <v>30</v>
      </c>
      <c r="V46" s="29">
        <f>P46*W46</f>
        <v>0</v>
      </c>
      <c r="W46" s="24">
        <v>1</v>
      </c>
      <c r="X46" s="25" t="s">
        <v>30</v>
      </c>
      <c r="Z46" s="29">
        <f>D46*AA46</f>
        <v>0</v>
      </c>
      <c r="AA46" s="24">
        <v>4</v>
      </c>
      <c r="AB46" s="25" t="s">
        <v>64</v>
      </c>
      <c r="AD46" s="29">
        <f>D46*AE46</f>
        <v>0</v>
      </c>
      <c r="AE46" s="24">
        <v>6</v>
      </c>
      <c r="AF46" s="25" t="s">
        <v>64</v>
      </c>
    </row>
    <row r="47" spans="1:32" outlineLevel="1">
      <c r="A47" s="20" t="str">
        <f>E47&amp;F47</f>
        <v>ControllerOptimizer Plant Cntr, 1 IP, 3 Ethernet Switched+4 RS485 Ports</v>
      </c>
      <c r="B47" s="21" t="str">
        <f>IF(E47="","",VLOOKUP(A47,'Parts List'!A:E,5,FALSE))</f>
        <v>N-ADV-134-H-C</v>
      </c>
      <c r="C47" s="21"/>
      <c r="D47" s="38">
        <f>$D$46*I47</f>
        <v>0</v>
      </c>
      <c r="E47" s="21" t="s">
        <v>224</v>
      </c>
      <c r="F47" s="105" t="s">
        <v>2166</v>
      </c>
      <c r="G47" s="21"/>
      <c r="H47" s="23">
        <f>IF(E47="","",VLOOKUP(A47,'Parts List'!A:F,6,FALSE))</f>
        <v>875.14570000000003</v>
      </c>
      <c r="I47" s="327">
        <v>0</v>
      </c>
      <c r="J47" s="38">
        <f>D47</f>
        <v>0</v>
      </c>
      <c r="K47" s="38">
        <f>D47*70</f>
        <v>0</v>
      </c>
      <c r="L47" s="22"/>
      <c r="M47" s="23">
        <f t="shared" ref="M47:M56" si="16">IF(H47="","",D47*H47)</f>
        <v>0</v>
      </c>
      <c r="P47" s="29"/>
      <c r="R47" s="27"/>
      <c r="S47" s="44"/>
      <c r="T47" s="25"/>
      <c r="V47" s="29"/>
      <c r="X47" s="25"/>
      <c r="Z47" s="29"/>
      <c r="AB47" s="25"/>
      <c r="AD47" s="29"/>
      <c r="AF47" s="25"/>
    </row>
    <row r="48" spans="1:32" outlineLevel="1">
      <c r="A48" s="20" t="str">
        <f t="shared" ref="A48" si="17">E48&amp;F48</f>
        <v>Optimizer License with 18 Month SMA</v>
      </c>
      <c r="B48" s="21" t="str">
        <f>IF(E48="","",VLOOKUP(A48,'Parts List'!A:E,5,FALSE))</f>
        <v>Select Option</v>
      </c>
      <c r="C48" s="21"/>
      <c r="D48" s="38">
        <f>$D$46*I48</f>
        <v>0</v>
      </c>
      <c r="E48" s="32" t="s">
        <v>1917</v>
      </c>
      <c r="F48" s="105"/>
      <c r="G48" s="21"/>
      <c r="H48" s="23">
        <f>IF(E48="","",VLOOKUP(A48,'Parts List'!A:F,6,FALSE))</f>
        <v>0</v>
      </c>
      <c r="I48" s="327">
        <v>0</v>
      </c>
      <c r="J48" s="38">
        <f>D48</f>
        <v>0</v>
      </c>
      <c r="K48" s="38">
        <f>D48*70</f>
        <v>0</v>
      </c>
      <c r="L48" s="22"/>
      <c r="M48" s="23">
        <f t="shared" si="16"/>
        <v>0</v>
      </c>
      <c r="P48" s="29"/>
      <c r="R48" s="27"/>
      <c r="S48" s="44"/>
      <c r="T48" s="25"/>
      <c r="V48" s="29"/>
      <c r="X48" s="25"/>
      <c r="Z48" s="29"/>
      <c r="AB48" s="25"/>
      <c r="AD48" s="29"/>
      <c r="AF48" s="25"/>
    </row>
    <row r="49" spans="1:32" outlineLevel="1">
      <c r="A49" s="20" t="str">
        <f>E49&amp;F49</f>
        <v>I/O ModuleOptimzer Unitary Cntr 5-UI, 5-DI, 4-AO, 4-DO I/O Module</v>
      </c>
      <c r="B49" s="21" t="str">
        <f>IF(E49="","",VLOOKUP(A49,'Parts List'!A:E,5,FALSE))</f>
        <v>ISMA-B-MIX18</v>
      </c>
      <c r="C49" s="21"/>
      <c r="D49" s="38">
        <f t="shared" ref="D49:D75" si="18">$D$46*I49</f>
        <v>0</v>
      </c>
      <c r="E49" s="21" t="s">
        <v>176</v>
      </c>
      <c r="F49" s="105" t="s">
        <v>2002</v>
      </c>
      <c r="G49" s="21"/>
      <c r="H49" s="23">
        <f>IF(E49="","",VLOOKUP(A49,'Parts List'!A:F,6,FALSE))</f>
        <v>338.81</v>
      </c>
      <c r="I49" s="327">
        <v>0</v>
      </c>
      <c r="J49" s="38"/>
      <c r="K49" s="38"/>
      <c r="L49" s="22"/>
      <c r="M49" s="23">
        <f t="shared" si="16"/>
        <v>0</v>
      </c>
      <c r="P49" s="29"/>
      <c r="R49" s="27"/>
      <c r="S49" s="44"/>
      <c r="T49" s="25"/>
      <c r="V49" s="29"/>
      <c r="X49" s="25"/>
      <c r="Z49" s="29"/>
      <c r="AB49" s="25"/>
      <c r="AD49" s="29"/>
      <c r="AF49" s="25"/>
    </row>
    <row r="50" spans="1:32" outlineLevel="1">
      <c r="A50" s="20" t="str">
        <f>E50&amp;F50</f>
        <v>Phoenix Controller Core License</v>
      </c>
      <c r="B50" s="21" t="str">
        <f>IF(E50="","",VLOOKUP(A50,'Parts List'!A:E,5,FALSE))</f>
        <v>Select Option</v>
      </c>
      <c r="C50" s="21"/>
      <c r="D50" s="38">
        <f t="shared" si="18"/>
        <v>0</v>
      </c>
      <c r="E50" s="32" t="s">
        <v>2045</v>
      </c>
      <c r="F50" s="105"/>
      <c r="G50" s="21"/>
      <c r="H50" s="23">
        <f>IF(E50="","",VLOOKUP(A50,'Parts List'!A:F,6,FALSE))</f>
        <v>0</v>
      </c>
      <c r="I50" s="327">
        <v>0</v>
      </c>
      <c r="J50" s="38"/>
      <c r="K50" s="38"/>
      <c r="L50" s="22"/>
      <c r="M50" s="23">
        <f t="shared" si="16"/>
        <v>0</v>
      </c>
      <c r="P50" s="29"/>
      <c r="R50" s="27"/>
      <c r="S50" s="44"/>
      <c r="T50" s="25"/>
      <c r="V50" s="29"/>
      <c r="X50" s="25"/>
      <c r="Z50" s="29"/>
      <c r="AB50" s="25"/>
      <c r="AD50" s="29"/>
      <c r="AF50" s="25"/>
    </row>
    <row r="51" spans="1:32" outlineLevel="1">
      <c r="A51" s="20" t="str">
        <f>E51&amp;F51</f>
        <v>Phoenix ILC SMA</v>
      </c>
      <c r="B51" s="21" t="str">
        <f>IF(E51="","",VLOOKUP(A51,'Parts List'!A:E,5,FALSE))</f>
        <v>Select Option</v>
      </c>
      <c r="C51" s="21"/>
      <c r="D51" s="38">
        <f t="shared" si="18"/>
        <v>0</v>
      </c>
      <c r="E51" s="32" t="s">
        <v>2038</v>
      </c>
      <c r="F51" s="105"/>
      <c r="G51" s="21"/>
      <c r="H51" s="23">
        <f>IF(E51="","",VLOOKUP(A51,'Parts List'!A:F,6,FALSE))</f>
        <v>0</v>
      </c>
      <c r="I51" s="327">
        <v>0</v>
      </c>
      <c r="J51" s="38"/>
      <c r="K51" s="38"/>
      <c r="L51" s="22"/>
      <c r="M51" s="23">
        <f t="shared" si="16"/>
        <v>0</v>
      </c>
      <c r="P51" s="29"/>
      <c r="R51" s="27"/>
      <c r="S51" s="44"/>
      <c r="T51" s="25"/>
      <c r="V51" s="29"/>
      <c r="X51" s="25"/>
      <c r="Z51" s="29"/>
      <c r="AB51" s="25"/>
      <c r="AD51" s="29"/>
      <c r="AF51" s="25"/>
    </row>
    <row r="52" spans="1:32" outlineLevel="1">
      <c r="A52" s="20" t="str">
        <f t="shared" si="0"/>
        <v>Panel - Enclosure w SubpanelNema-1 Medium</v>
      </c>
      <c r="B52" s="21" t="str">
        <f>IF(E52="","",VLOOKUP(A52,'Parts List'!A:E,5,FALSE))</f>
        <v>RET1-262007BT-P</v>
      </c>
      <c r="C52" s="21"/>
      <c r="D52" s="38">
        <f t="shared" si="18"/>
        <v>0</v>
      </c>
      <c r="E52" s="21" t="s">
        <v>156</v>
      </c>
      <c r="F52" s="105" t="s">
        <v>184</v>
      </c>
      <c r="G52" s="21"/>
      <c r="H52" s="23">
        <f>IF(E52="","",VLOOKUP(A52,'Parts List'!A:F,6,FALSE))</f>
        <v>436.83</v>
      </c>
      <c r="I52" s="327">
        <v>0</v>
      </c>
      <c r="J52" s="38"/>
      <c r="K52" s="38"/>
      <c r="L52" s="22"/>
      <c r="M52" s="23">
        <f t="shared" si="16"/>
        <v>0</v>
      </c>
      <c r="P52" s="29"/>
      <c r="R52" s="27"/>
      <c r="S52" s="44"/>
      <c r="T52" s="25"/>
      <c r="V52" s="29"/>
      <c r="X52" s="25"/>
      <c r="Z52" s="29"/>
      <c r="AB52" s="25"/>
      <c r="AD52" s="29"/>
      <c r="AF52" s="25"/>
    </row>
    <row r="53" spans="1:32" outlineLevel="1">
      <c r="A53" s="20" t="str">
        <f t="shared" si="0"/>
        <v>Relay24VAC DPDT with Base</v>
      </c>
      <c r="B53" s="21" t="str">
        <f>IF(E53="","",VLOOKUP(A53,'Parts List'!A:E,5,FALSE))</f>
        <v>RH2B-UAC24 + SH2B-05</v>
      </c>
      <c r="C53" s="21"/>
      <c r="D53" s="38">
        <f t="shared" si="18"/>
        <v>0</v>
      </c>
      <c r="E53" s="21" t="s">
        <v>48</v>
      </c>
      <c r="F53" s="105" t="s">
        <v>195</v>
      </c>
      <c r="G53" s="21"/>
      <c r="H53" s="23">
        <f>IF(E53="","",VLOOKUP(A53,'Parts List'!A:F,6,FALSE))</f>
        <v>8.120000000000001</v>
      </c>
      <c r="I53" s="327">
        <v>0</v>
      </c>
      <c r="J53" s="38"/>
      <c r="K53" s="38"/>
      <c r="L53" s="22"/>
      <c r="M53" s="23">
        <f t="shared" si="16"/>
        <v>0</v>
      </c>
      <c r="P53" s="29"/>
      <c r="R53" s="27"/>
      <c r="S53" s="27"/>
      <c r="T53" s="25"/>
      <c r="V53" s="29"/>
      <c r="X53" s="25"/>
      <c r="Z53" s="29"/>
      <c r="AB53" s="25"/>
      <c r="AD53" s="29"/>
      <c r="AF53" s="25"/>
    </row>
    <row r="54" spans="1:32" outlineLevel="1">
      <c r="A54" s="20" t="str">
        <f t="shared" si="0"/>
        <v>Transformer75 VA with circuit breaker</v>
      </c>
      <c r="B54" s="21" t="str">
        <f>IF(E54="","",VLOOKUP(A54,'Parts List'!A:E,5,FALSE))</f>
        <v>TR75VA004</v>
      </c>
      <c r="C54" s="21"/>
      <c r="D54" s="38">
        <f t="shared" si="18"/>
        <v>0</v>
      </c>
      <c r="E54" s="32" t="s">
        <v>21</v>
      </c>
      <c r="F54" s="105" t="s">
        <v>409</v>
      </c>
      <c r="G54" s="21"/>
      <c r="H54" s="23">
        <f>IF(E54="","",VLOOKUP(A54,'Parts List'!A:F,6,FALSE))</f>
        <v>42.14</v>
      </c>
      <c r="I54" s="327">
        <v>0</v>
      </c>
      <c r="J54" s="38"/>
      <c r="K54" s="38"/>
      <c r="L54" s="22"/>
      <c r="M54" s="23">
        <f t="shared" si="16"/>
        <v>0</v>
      </c>
      <c r="P54" s="29"/>
      <c r="R54" s="27"/>
      <c r="S54" s="27"/>
      <c r="T54" s="25"/>
      <c r="V54" s="29"/>
      <c r="X54" s="25"/>
      <c r="Z54" s="29"/>
      <c r="AB54" s="25"/>
      <c r="AD54" s="29"/>
      <c r="AF54" s="25"/>
    </row>
    <row r="55" spans="1:32" outlineLevel="1">
      <c r="A55" s="20" t="str">
        <f t="shared" si="0"/>
        <v>Power Supply24VDC Panel Mounted - 1.3 A</v>
      </c>
      <c r="B55" s="21" t="str">
        <f>IF(E55="","",VLOOKUP(A55,'Parts List'!A:E,5,FALSE))</f>
        <v>PS5R-VB24</v>
      </c>
      <c r="C55" s="21"/>
      <c r="D55" s="38">
        <f t="shared" si="18"/>
        <v>0</v>
      </c>
      <c r="E55" s="21" t="s">
        <v>416</v>
      </c>
      <c r="F55" s="105" t="s">
        <v>418</v>
      </c>
      <c r="G55" s="21"/>
      <c r="H55" s="23">
        <f>IF(E55="","",VLOOKUP(A55,'Parts List'!A:F,6,FALSE))</f>
        <v>50.96</v>
      </c>
      <c r="I55" s="45">
        <v>0</v>
      </c>
      <c r="J55" s="38"/>
      <c r="K55" s="38"/>
      <c r="L55" s="22"/>
      <c r="M55" s="23">
        <f t="shared" si="16"/>
        <v>0</v>
      </c>
      <c r="P55" s="29"/>
      <c r="R55" s="27"/>
      <c r="S55" s="27"/>
      <c r="T55" s="25"/>
      <c r="V55" s="29"/>
      <c r="X55" s="25"/>
      <c r="Z55" s="29"/>
      <c r="AB55" s="25"/>
      <c r="AD55" s="29"/>
      <c r="AF55" s="25"/>
    </row>
    <row r="56" spans="1:32" outlineLevel="1">
      <c r="A56" s="20" t="str">
        <f t="shared" si="0"/>
        <v>Static Pressure TipsDuct Kit</v>
      </c>
      <c r="B56" s="21" t="str">
        <f>IF(E56="","",VLOOKUP(A56,'Parts List'!A:E,5,FALSE))</f>
        <v>A-302K + A-345k</v>
      </c>
      <c r="C56" s="21"/>
      <c r="D56" s="38">
        <f t="shared" si="18"/>
        <v>0</v>
      </c>
      <c r="E56" s="21" t="s">
        <v>259</v>
      </c>
      <c r="F56" s="105" t="s">
        <v>404</v>
      </c>
      <c r="G56" s="21"/>
      <c r="H56" s="23">
        <f>IF(E56="","",VLOOKUP(A56,'Parts List'!A:F,6,FALSE))</f>
        <v>17.899999999999999</v>
      </c>
      <c r="I56" s="327">
        <v>0</v>
      </c>
      <c r="J56" s="38"/>
      <c r="K56" s="38"/>
      <c r="L56" s="22"/>
      <c r="M56" s="23">
        <f t="shared" si="16"/>
        <v>0</v>
      </c>
      <c r="P56" s="29"/>
      <c r="R56" s="27"/>
      <c r="S56" s="27"/>
      <c r="T56" s="25"/>
      <c r="V56" s="29"/>
      <c r="X56" s="25"/>
      <c r="Z56" s="29"/>
      <c r="AB56" s="25"/>
      <c r="AD56" s="29"/>
      <c r="AF56" s="25"/>
    </row>
    <row r="57" spans="1:32" outlineLevel="1">
      <c r="A57" s="20" t="str">
        <f t="shared" si="0"/>
        <v>ThermostatLow Limit</v>
      </c>
      <c r="B57" s="21" t="str">
        <f>IF(E57="","",VLOOKUP(A57,'Parts List'!A:E,5,FALSE))</f>
        <v>A11A-1C</v>
      </c>
      <c r="C57" s="21"/>
      <c r="D57" s="38">
        <f t="shared" si="18"/>
        <v>0</v>
      </c>
      <c r="E57" s="21" t="s">
        <v>157</v>
      </c>
      <c r="F57" s="105" t="s">
        <v>63</v>
      </c>
      <c r="G57" s="21"/>
      <c r="H57" s="23">
        <f>IF(E57="","",VLOOKUP(A57,'Parts List'!A:F,6,FALSE))</f>
        <v>270.31</v>
      </c>
      <c r="I57" s="327">
        <v>0</v>
      </c>
      <c r="J57" s="38"/>
      <c r="K57" s="38"/>
      <c r="L57" s="22"/>
      <c r="M57" s="23">
        <f t="shared" si="2"/>
        <v>0</v>
      </c>
      <c r="P57" s="29"/>
      <c r="R57" s="27"/>
      <c r="S57" s="27"/>
      <c r="T57" s="25"/>
      <c r="V57" s="29"/>
      <c r="X57" s="25"/>
      <c r="Z57" s="29"/>
      <c r="AB57" s="25"/>
      <c r="AD57" s="29"/>
      <c r="AF57" s="25"/>
    </row>
    <row r="58" spans="1:32" outlineLevel="1">
      <c r="A58" s="20" t="str">
        <f t="shared" si="0"/>
        <v>Filter StatusDigital Status</v>
      </c>
      <c r="B58" s="21" t="str">
        <f>IF(E58="","",VLOOKUP(A58,'Parts List'!A:E,5,FALSE))</f>
        <v>AFS-145</v>
      </c>
      <c r="C58" s="21"/>
      <c r="D58" s="38">
        <f t="shared" si="18"/>
        <v>0</v>
      </c>
      <c r="E58" s="21" t="s">
        <v>393</v>
      </c>
      <c r="F58" s="105" t="s">
        <v>394</v>
      </c>
      <c r="G58" s="21"/>
      <c r="H58" s="23">
        <f>IF(E58="","",VLOOKUP(A58,'Parts List'!A:F,6,FALSE))</f>
        <v>40.9</v>
      </c>
      <c r="I58" s="327">
        <v>0</v>
      </c>
      <c r="J58" s="38"/>
      <c r="K58" s="38"/>
      <c r="L58" s="22"/>
      <c r="M58" s="23">
        <f t="shared" si="2"/>
        <v>0</v>
      </c>
      <c r="P58" s="29"/>
      <c r="R58" s="27"/>
      <c r="S58" s="27"/>
      <c r="T58" s="25"/>
      <c r="V58" s="29"/>
      <c r="X58" s="25"/>
      <c r="Z58" s="29"/>
      <c r="AB58" s="25"/>
      <c r="AD58" s="29"/>
      <c r="AF58" s="25"/>
    </row>
    <row r="59" spans="1:32" outlineLevel="1">
      <c r="A59" s="20" t="str">
        <f t="shared" si="0"/>
        <v>Press TransmitterDuct Static Air</v>
      </c>
      <c r="B59" s="21" t="str">
        <f>IF(E59="","",VLOOKUP(A59,'Parts List'!A:E,5,FALSE))</f>
        <v>PX3DXX02</v>
      </c>
      <c r="C59" s="21"/>
      <c r="D59" s="38">
        <f t="shared" si="18"/>
        <v>0</v>
      </c>
      <c r="E59" s="21" t="s">
        <v>160</v>
      </c>
      <c r="F59" s="105" t="s">
        <v>191</v>
      </c>
      <c r="G59" s="21"/>
      <c r="H59" s="23">
        <f>IF(E59="","",VLOOKUP(A59,'Parts List'!A:F,6,FALSE))</f>
        <v>130.12</v>
      </c>
      <c r="I59" s="45">
        <v>0</v>
      </c>
      <c r="J59" s="38"/>
      <c r="K59" s="38"/>
      <c r="L59" s="22"/>
      <c r="M59" s="23">
        <f t="shared" si="2"/>
        <v>0</v>
      </c>
      <c r="P59" s="29"/>
      <c r="R59" s="27"/>
      <c r="S59" s="27"/>
      <c r="T59" s="25"/>
      <c r="V59" s="29"/>
      <c r="X59" s="25"/>
      <c r="Z59" s="29"/>
      <c r="AB59" s="25"/>
      <c r="AD59" s="29"/>
      <c r="AF59" s="25"/>
    </row>
    <row r="60" spans="1:32" outlineLevel="1">
      <c r="A60" s="20" t="str">
        <f t="shared" si="0"/>
        <v>Press Transmitter</v>
      </c>
      <c r="B60" s="21" t="str">
        <f>IF(E60="","",VLOOKUP(A60,'Parts List'!A:E,5,FALSE))</f>
        <v>Select Option</v>
      </c>
      <c r="C60" s="21"/>
      <c r="D60" s="38">
        <f t="shared" si="18"/>
        <v>0</v>
      </c>
      <c r="E60" s="21" t="s">
        <v>160</v>
      </c>
      <c r="F60" s="105"/>
      <c r="G60" s="21"/>
      <c r="H60" s="23">
        <f>IF(E60="","",VLOOKUP(A60,'Parts List'!A:F,6,FALSE))</f>
        <v>0</v>
      </c>
      <c r="I60" s="45">
        <v>0</v>
      </c>
      <c r="J60" s="38"/>
      <c r="K60" s="38"/>
      <c r="L60" s="22"/>
      <c r="M60" s="23">
        <f t="shared" si="2"/>
        <v>0</v>
      </c>
      <c r="P60" s="29"/>
      <c r="R60" s="27"/>
      <c r="S60" s="27"/>
      <c r="T60" s="25"/>
      <c r="V60" s="29"/>
      <c r="X60" s="25"/>
      <c r="Z60" s="29"/>
      <c r="AB60" s="25"/>
      <c r="AD60" s="29"/>
      <c r="AF60" s="25"/>
    </row>
    <row r="61" spans="1:32" outlineLevel="1">
      <c r="A61" s="20" t="str">
        <f t="shared" si="0"/>
        <v>Press TransmitterHigh Static Limit Switch</v>
      </c>
      <c r="B61" s="21" t="str">
        <f>IF(E61="","",VLOOKUP(A61,'Parts List'!A:E,5,FALSE))</f>
        <v>1900-5-MR</v>
      </c>
      <c r="C61" s="21"/>
      <c r="D61" s="38">
        <f t="shared" si="18"/>
        <v>0</v>
      </c>
      <c r="E61" s="21" t="s">
        <v>160</v>
      </c>
      <c r="F61" s="105" t="s">
        <v>948</v>
      </c>
      <c r="G61" s="21"/>
      <c r="H61" s="23">
        <f>IF(E61="","",VLOOKUP(A61,'Parts List'!A:F,6,FALSE))</f>
        <v>111.93</v>
      </c>
      <c r="I61" s="45">
        <v>0</v>
      </c>
      <c r="J61" s="38"/>
      <c r="K61" s="38"/>
      <c r="L61" s="22"/>
      <c r="M61" s="23">
        <f t="shared" si="2"/>
        <v>0</v>
      </c>
      <c r="P61" s="29"/>
      <c r="R61" s="27"/>
      <c r="S61" s="27"/>
      <c r="T61" s="25"/>
      <c r="V61" s="29"/>
      <c r="X61" s="25"/>
      <c r="Z61" s="29"/>
      <c r="AB61" s="25"/>
      <c r="AD61" s="29"/>
      <c r="AF61" s="25"/>
    </row>
    <row r="62" spans="1:32" outlineLevel="1">
      <c r="A62" s="20" t="str">
        <f t="shared" si="0"/>
        <v>Current SwDigital for VFD Status</v>
      </c>
      <c r="B62" s="21" t="str">
        <f>IF(E62="","",VLOOKUP(A62,'Parts List'!A:E,5,FALSE))</f>
        <v>H904</v>
      </c>
      <c r="C62" s="21"/>
      <c r="D62" s="38">
        <f t="shared" si="18"/>
        <v>0</v>
      </c>
      <c r="E62" s="21" t="s">
        <v>158</v>
      </c>
      <c r="F62" s="105" t="s">
        <v>167</v>
      </c>
      <c r="G62" s="21"/>
      <c r="H62" s="23">
        <f>IF(E62="","",VLOOKUP(A62,'Parts List'!A:F,6,FALSE))</f>
        <v>88.31</v>
      </c>
      <c r="I62" s="327">
        <v>0</v>
      </c>
      <c r="J62" s="38"/>
      <c r="K62" s="38"/>
      <c r="L62" s="22"/>
      <c r="M62" s="23">
        <f t="shared" si="2"/>
        <v>0</v>
      </c>
      <c r="P62" s="29"/>
      <c r="R62" s="27"/>
      <c r="S62" s="27"/>
      <c r="T62" s="25"/>
      <c r="V62" s="29"/>
      <c r="X62" s="25"/>
      <c r="Z62" s="29"/>
      <c r="AB62" s="25"/>
      <c r="AD62" s="29"/>
      <c r="AF62" s="25"/>
    </row>
    <row r="63" spans="1:32" outlineLevel="1">
      <c r="A63" s="20" t="str">
        <f t="shared" si="0"/>
        <v>Damper ActuatorLarge - Spring Return</v>
      </c>
      <c r="B63" s="21" t="str">
        <f>IF(E63="","",VLOOKUP(A63,'Parts List'!A:E,5,FALSE))</f>
        <v>MS7520A2007</v>
      </c>
      <c r="C63" s="21"/>
      <c r="D63" s="38">
        <f t="shared" si="18"/>
        <v>0</v>
      </c>
      <c r="E63" s="21" t="s">
        <v>26</v>
      </c>
      <c r="F63" s="105" t="s">
        <v>173</v>
      </c>
      <c r="G63" s="21"/>
      <c r="H63" s="23">
        <f>IF(E63="","",VLOOKUP(A63,'Parts List'!A:F,6,FALSE))</f>
        <v>446.4658</v>
      </c>
      <c r="I63" s="327">
        <v>0</v>
      </c>
      <c r="J63" s="38"/>
      <c r="K63" s="38"/>
      <c r="L63" s="22"/>
      <c r="M63" s="23">
        <f t="shared" si="2"/>
        <v>0</v>
      </c>
      <c r="P63" s="29"/>
      <c r="R63" s="27"/>
      <c r="S63" s="27"/>
      <c r="T63" s="25"/>
      <c r="V63" s="29"/>
      <c r="X63" s="25"/>
      <c r="Z63" s="29"/>
      <c r="AB63" s="25"/>
      <c r="AD63" s="29"/>
      <c r="AF63" s="25"/>
    </row>
    <row r="64" spans="1:32" outlineLevel="1">
      <c r="A64" s="20" t="str">
        <f t="shared" si="0"/>
        <v>Temp SensorAveraging Sensor</v>
      </c>
      <c r="B64" s="21" t="str">
        <f>IF(E64="","",VLOOKUP(A64,'Parts List'!A:E,5,FALSE))</f>
        <v>C7041R2018</v>
      </c>
      <c r="C64" s="21"/>
      <c r="D64" s="38">
        <f t="shared" si="18"/>
        <v>0</v>
      </c>
      <c r="E64" s="21" t="s">
        <v>155</v>
      </c>
      <c r="F64" s="105" t="s">
        <v>734</v>
      </c>
      <c r="G64" s="21"/>
      <c r="H64" s="23">
        <f>IF(E64="","",VLOOKUP(A64,'Parts List'!A:F,6,FALSE))</f>
        <v>166.92830000000001</v>
      </c>
      <c r="I64" s="327">
        <v>0</v>
      </c>
      <c r="J64" s="38"/>
      <c r="K64" s="38"/>
      <c r="L64" s="22"/>
      <c r="M64" s="23">
        <f t="shared" si="2"/>
        <v>0</v>
      </c>
      <c r="P64" s="29"/>
      <c r="R64" s="27"/>
      <c r="S64" s="27"/>
      <c r="T64" s="25"/>
      <c r="V64" s="29"/>
      <c r="X64" s="25"/>
      <c r="Z64" s="29"/>
      <c r="AB64" s="25"/>
      <c r="AD64" s="29"/>
      <c r="AF64" s="25"/>
    </row>
    <row r="65" spans="1:32" outlineLevel="1">
      <c r="A65" s="20" t="str">
        <f t="shared" si="0"/>
        <v>Temp SensorDuct Temp/Humidity</v>
      </c>
      <c r="B65" s="21" t="str">
        <f>IF(E65="","",VLOOKUP(A65,'Parts List'!A:E,5,FALSE))</f>
        <v>H7735B2018</v>
      </c>
      <c r="C65" s="21"/>
      <c r="D65" s="38">
        <f t="shared" si="18"/>
        <v>0</v>
      </c>
      <c r="E65" s="21" t="s">
        <v>155</v>
      </c>
      <c r="F65" s="105" t="s">
        <v>215</v>
      </c>
      <c r="G65" s="21"/>
      <c r="H65" s="23">
        <f>IF(E65="","",VLOOKUP(A65,'Parts List'!A:F,6,FALSE))</f>
        <v>266.23464999999999</v>
      </c>
      <c r="I65" s="327">
        <v>0</v>
      </c>
      <c r="J65" s="38"/>
      <c r="K65" s="38"/>
      <c r="L65" s="22"/>
      <c r="M65" s="23">
        <f t="shared" si="2"/>
        <v>0</v>
      </c>
      <c r="P65" s="29"/>
      <c r="R65" s="27"/>
      <c r="S65" s="27"/>
      <c r="T65" s="25"/>
      <c r="V65" s="29"/>
      <c r="X65" s="25"/>
      <c r="Z65" s="29"/>
      <c r="AB65" s="25"/>
      <c r="AD65" s="29"/>
      <c r="AF65" s="25"/>
    </row>
    <row r="66" spans="1:32" outlineLevel="1">
      <c r="A66" s="20" t="str">
        <f t="shared" si="0"/>
        <v>Humidity</v>
      </c>
      <c r="B66" s="21" t="str">
        <f>IF(E66="","",VLOOKUP(A66,'Parts List'!A:E,5,FALSE))</f>
        <v>Select Option</v>
      </c>
      <c r="C66" s="21"/>
      <c r="D66" s="38">
        <f t="shared" si="18"/>
        <v>0</v>
      </c>
      <c r="E66" s="21" t="s">
        <v>453</v>
      </c>
      <c r="F66" s="105"/>
      <c r="G66" s="21"/>
      <c r="H66" s="23">
        <f>IF(E66="","",VLOOKUP(A66,'Parts List'!A:F,6,FALSE))</f>
        <v>0</v>
      </c>
      <c r="I66" s="327">
        <v>0</v>
      </c>
      <c r="J66" s="38"/>
      <c r="K66" s="38"/>
      <c r="L66" s="22"/>
      <c r="M66" s="23">
        <f t="shared" si="2"/>
        <v>0</v>
      </c>
      <c r="P66" s="29"/>
      <c r="R66" s="27"/>
      <c r="S66" s="27"/>
      <c r="T66" s="25"/>
      <c r="V66" s="29"/>
      <c r="X66" s="25"/>
      <c r="Z66" s="29"/>
      <c r="AB66" s="25"/>
      <c r="AD66" s="29"/>
      <c r="AF66" s="25"/>
    </row>
    <row r="67" spans="1:32" outlineLevel="1">
      <c r="A67" s="20" t="str">
        <f t="shared" si="0"/>
        <v>Humidity</v>
      </c>
      <c r="B67" s="21" t="str">
        <f>IF(E67="","",VLOOKUP(A67,'Parts List'!A:E,5,FALSE))</f>
        <v>Select Option</v>
      </c>
      <c r="C67" s="21"/>
      <c r="D67" s="38">
        <f t="shared" si="18"/>
        <v>0</v>
      </c>
      <c r="E67" s="21" t="s">
        <v>453</v>
      </c>
      <c r="F67" s="105"/>
      <c r="G67" s="21"/>
      <c r="H67" s="23">
        <f>IF(E67="","",VLOOKUP(A67,'Parts List'!A:F,6,FALSE))</f>
        <v>0</v>
      </c>
      <c r="I67" s="327">
        <v>0</v>
      </c>
      <c r="J67" s="38"/>
      <c r="K67" s="38"/>
      <c r="L67" s="22"/>
      <c r="M67" s="23">
        <f t="shared" si="2"/>
        <v>0</v>
      </c>
      <c r="P67" s="29"/>
      <c r="R67" s="27"/>
      <c r="S67" s="27"/>
      <c r="T67" s="25"/>
      <c r="V67" s="29"/>
      <c r="X67" s="25"/>
      <c r="Z67" s="29"/>
      <c r="AB67" s="25"/>
      <c r="AD67" s="29"/>
      <c r="AF67" s="25"/>
    </row>
    <row r="68" spans="1:32" outlineLevel="1">
      <c r="A68" s="20" t="str">
        <f t="shared" si="0"/>
        <v>Carbon Dioxide SensorSpace CO2 wo LCD</v>
      </c>
      <c r="B68" s="21" t="str">
        <f>IF(E68="","",VLOOKUP(A68,'Parts List'!A:E,5,FALSE))</f>
        <v>C7263A1008</v>
      </c>
      <c r="C68" s="21"/>
      <c r="D68" s="38">
        <f t="shared" si="18"/>
        <v>0</v>
      </c>
      <c r="E68" s="21" t="s">
        <v>375</v>
      </c>
      <c r="F68" s="105" t="s">
        <v>422</v>
      </c>
      <c r="G68" s="21"/>
      <c r="H68" s="23">
        <f>IF(E68="","",VLOOKUP(A68,'Parts List'!A:F,6,FALSE))</f>
        <v>355.7389</v>
      </c>
      <c r="I68" s="45">
        <v>0</v>
      </c>
      <c r="J68" s="38"/>
      <c r="K68" s="38"/>
      <c r="L68" s="22"/>
      <c r="M68" s="23">
        <f t="shared" si="2"/>
        <v>0</v>
      </c>
      <c r="P68" s="29"/>
      <c r="R68" s="27"/>
      <c r="S68" s="27"/>
      <c r="T68" s="25"/>
      <c r="V68" s="29"/>
      <c r="X68" s="25"/>
      <c r="Z68" s="29"/>
      <c r="AB68" s="25"/>
      <c r="AD68" s="29"/>
      <c r="AF68" s="25"/>
    </row>
    <row r="69" spans="1:32" outlineLevel="1">
      <c r="A69" s="20" t="str">
        <f t="shared" si="0"/>
        <v>Carbon Dioxide SensorDuct CO2 wo LCD</v>
      </c>
      <c r="B69" s="21" t="str">
        <f>IF(E69="","",VLOOKUP(A69,'Parts List'!A:E,5,FALSE))</f>
        <v>C7632B1002</v>
      </c>
      <c r="C69" s="21"/>
      <c r="D69" s="38">
        <f t="shared" si="18"/>
        <v>0</v>
      </c>
      <c r="E69" s="21" t="s">
        <v>375</v>
      </c>
      <c r="F69" s="105" t="s">
        <v>423</v>
      </c>
      <c r="G69" s="21"/>
      <c r="H69" s="23">
        <f>IF(E69="","",VLOOKUP(A69,'Parts List'!A:F,6,FALSE))</f>
        <v>331.2441</v>
      </c>
      <c r="I69" s="45">
        <v>0</v>
      </c>
      <c r="J69" s="38"/>
      <c r="K69" s="38"/>
      <c r="L69" s="22"/>
      <c r="M69" s="23">
        <f t="shared" si="2"/>
        <v>0</v>
      </c>
      <c r="P69" s="29"/>
      <c r="R69" s="27"/>
      <c r="S69" s="27"/>
      <c r="T69" s="25"/>
      <c r="V69" s="29"/>
      <c r="X69" s="25"/>
      <c r="Z69" s="29"/>
      <c r="AB69" s="25"/>
      <c r="AD69" s="29"/>
      <c r="AF69" s="25"/>
    </row>
    <row r="70" spans="1:32" outlineLevel="1">
      <c r="A70" s="20" t="str">
        <f t="shared" ref="A70:A105" si="19">E70&amp;F70</f>
        <v>Emergency Stop SwitchFlush Mtd</v>
      </c>
      <c r="B70" s="21" t="str">
        <f>IF(E70="","",VLOOKUP(A70,'Parts List'!A:E,5,FALSE))</f>
        <v>AOW401R + SSG1-67</v>
      </c>
      <c r="C70" s="21"/>
      <c r="D70" s="38">
        <f t="shared" si="18"/>
        <v>0</v>
      </c>
      <c r="E70" s="21" t="s">
        <v>71</v>
      </c>
      <c r="F70" s="105" t="s">
        <v>163</v>
      </c>
      <c r="G70" s="21"/>
      <c r="H70" s="23">
        <f>IF(E70="","",VLOOKUP(A70,'Parts List'!A:F,6,FALSE))</f>
        <v>75.690000000000012</v>
      </c>
      <c r="I70" s="45">
        <v>0</v>
      </c>
      <c r="J70" s="38"/>
      <c r="K70" s="38"/>
      <c r="L70" s="22"/>
      <c r="M70" s="23">
        <f t="shared" ref="M70:M105" si="20">IF(H70="","",D70*H70)</f>
        <v>0</v>
      </c>
      <c r="P70" s="29"/>
      <c r="R70" s="27"/>
      <c r="S70" s="27"/>
      <c r="T70" s="25"/>
      <c r="V70" s="29"/>
      <c r="X70" s="25"/>
      <c r="Z70" s="29"/>
      <c r="AB70" s="25"/>
      <c r="AD70" s="29"/>
      <c r="AF70" s="25"/>
    </row>
    <row r="71" spans="1:32" outlineLevel="1">
      <c r="A71" s="20" t="str">
        <f t="shared" si="19"/>
        <v>Air Flow Monitor</v>
      </c>
      <c r="B71" s="21" t="str">
        <f>IF(E71="","",VLOOKUP(A71,'Parts List'!A:E,5,FALSE))</f>
        <v>Select Option</v>
      </c>
      <c r="C71" s="21"/>
      <c r="D71" s="38">
        <f t="shared" si="18"/>
        <v>0</v>
      </c>
      <c r="E71" s="21" t="s">
        <v>104</v>
      </c>
      <c r="F71" s="105"/>
      <c r="G71" s="21"/>
      <c r="H71" s="23">
        <f>IF(E71="","",VLOOKUP(A71,'Parts List'!A:F,6,FALSE))</f>
        <v>0</v>
      </c>
      <c r="I71" s="327">
        <v>0</v>
      </c>
      <c r="J71" s="38"/>
      <c r="K71" s="38"/>
      <c r="L71" s="22"/>
      <c r="M71" s="23">
        <f t="shared" si="20"/>
        <v>0</v>
      </c>
      <c r="P71" s="29"/>
      <c r="R71" s="27"/>
      <c r="S71" s="27"/>
      <c r="T71" s="25"/>
      <c r="V71" s="29"/>
      <c r="X71" s="25"/>
      <c r="Z71" s="29"/>
      <c r="AB71" s="25"/>
      <c r="AD71" s="29"/>
      <c r="AF71" s="25"/>
    </row>
    <row r="72" spans="1:32" outlineLevel="1">
      <c r="A72" s="20" t="str">
        <f t="shared" si="19"/>
        <v>See Valve Quote</v>
      </c>
      <c r="B72" s="21" t="str">
        <f>IF(E72="","",VLOOKUP(A72,'Parts List'!A:E,5,FALSE))</f>
        <v>N/A</v>
      </c>
      <c r="C72" s="21"/>
      <c r="D72" s="38">
        <f t="shared" si="18"/>
        <v>0</v>
      </c>
      <c r="E72" s="21" t="s">
        <v>67</v>
      </c>
      <c r="F72" s="21"/>
      <c r="G72" s="21"/>
      <c r="H72" s="23">
        <f>IF(E72="","",VLOOKUP(A72,'Parts List'!A:F,6,FALSE))</f>
        <v>0</v>
      </c>
      <c r="I72" s="327">
        <v>0</v>
      </c>
      <c r="J72" s="38"/>
      <c r="K72" s="38"/>
      <c r="L72" s="22"/>
      <c r="M72" s="23">
        <f t="shared" si="20"/>
        <v>0</v>
      </c>
      <c r="P72" s="29"/>
      <c r="R72" s="27"/>
      <c r="S72" s="27"/>
      <c r="T72" s="25"/>
      <c r="V72" s="29"/>
      <c r="X72" s="25"/>
      <c r="Z72" s="29"/>
      <c r="AB72" s="25"/>
      <c r="AD72" s="29"/>
      <c r="AF72" s="25"/>
    </row>
    <row r="73" spans="1:32" outlineLevel="1">
      <c r="A73" s="20" t="str">
        <f t="shared" si="19"/>
        <v/>
      </c>
      <c r="B73" s="21" t="str">
        <f>IF(E73="","",VLOOKUP(A73,'Parts List'!A:E,5,FALSE))</f>
        <v/>
      </c>
      <c r="C73" s="21"/>
      <c r="D73" s="38">
        <f t="shared" si="18"/>
        <v>0</v>
      </c>
      <c r="E73" s="21"/>
      <c r="F73" s="21"/>
      <c r="G73" s="21"/>
      <c r="H73" s="23" t="str">
        <f>IF(E73="","",VLOOKUP(A73,'Parts List'!A:F,6,FALSE))</f>
        <v/>
      </c>
      <c r="I73" s="327">
        <v>1</v>
      </c>
      <c r="J73" s="38"/>
      <c r="K73" s="38"/>
      <c r="L73" s="21"/>
      <c r="M73" s="23" t="str">
        <f t="shared" si="20"/>
        <v/>
      </c>
      <c r="N73" s="20" t="s">
        <v>1955</v>
      </c>
      <c r="P73" s="29"/>
      <c r="T73" s="25"/>
      <c r="V73" s="29"/>
      <c r="X73" s="25"/>
      <c r="Z73" s="29"/>
      <c r="AB73" s="25"/>
      <c r="AD73" s="29"/>
      <c r="AF73" s="25"/>
    </row>
    <row r="74" spans="1:32" outlineLevel="1">
      <c r="A74" s="20" t="str">
        <f t="shared" si="19"/>
        <v/>
      </c>
      <c r="B74" s="21" t="str">
        <f>IF(E74="","",VLOOKUP(A74,'Parts List'!A:E,5,FALSE))</f>
        <v/>
      </c>
      <c r="C74" s="21"/>
      <c r="D74" s="38">
        <f t="shared" si="18"/>
        <v>0</v>
      </c>
      <c r="E74" s="21"/>
      <c r="F74" s="21"/>
      <c r="G74" s="21"/>
      <c r="H74" s="23" t="str">
        <f>IF(E74="","",VLOOKUP(A74,'Parts List'!A:F,6,FALSE))</f>
        <v/>
      </c>
      <c r="I74" s="327">
        <v>0</v>
      </c>
      <c r="J74" s="38"/>
      <c r="K74" s="38"/>
      <c r="L74" s="21"/>
      <c r="M74" s="23" t="str">
        <f t="shared" si="20"/>
        <v/>
      </c>
      <c r="P74" s="29"/>
      <c r="T74" s="25"/>
      <c r="V74" s="29"/>
      <c r="X74" s="25"/>
      <c r="Z74" s="29"/>
      <c r="AB74" s="25"/>
      <c r="AD74" s="29"/>
      <c r="AF74" s="25"/>
    </row>
    <row r="75" spans="1:32" outlineLevel="1">
      <c r="A75" s="20" t="str">
        <f t="shared" si="19"/>
        <v/>
      </c>
      <c r="B75" s="21" t="str">
        <f>IF(E75="","",VLOOKUP(A75,'Parts List'!A:E,5,FALSE))</f>
        <v/>
      </c>
      <c r="C75" s="21"/>
      <c r="D75" s="38">
        <f t="shared" si="18"/>
        <v>0</v>
      </c>
      <c r="E75" s="21"/>
      <c r="F75" s="21"/>
      <c r="G75" s="21"/>
      <c r="H75" s="23" t="str">
        <f>IF(E75="","",VLOOKUP(A75,'Parts List'!A:F,6,FALSE))</f>
        <v/>
      </c>
      <c r="I75" s="327">
        <v>0</v>
      </c>
      <c r="J75" s="38"/>
      <c r="K75" s="38"/>
      <c r="L75" s="21"/>
      <c r="M75" s="23" t="str">
        <f t="shared" si="20"/>
        <v/>
      </c>
      <c r="P75" s="29"/>
      <c r="T75" s="25"/>
      <c r="V75" s="29"/>
      <c r="X75" s="25"/>
      <c r="Z75" s="29"/>
      <c r="AB75" s="25"/>
      <c r="AD75" s="29"/>
      <c r="AF75" s="25"/>
    </row>
    <row r="76" spans="1:32">
      <c r="A76" s="20" t="str">
        <f t="shared" si="19"/>
        <v/>
      </c>
      <c r="B76" s="21" t="str">
        <f>IF(E76="","",VLOOKUP(A76,'Parts List'!A:E,5,FALSE))</f>
        <v/>
      </c>
      <c r="C76" s="21"/>
      <c r="D76" s="21"/>
      <c r="E76" s="21"/>
      <c r="F76" s="21"/>
      <c r="G76" s="21"/>
      <c r="H76" s="23" t="str">
        <f>IF(E76="","",VLOOKUP(A76,'Parts List'!A:F,6,FALSE))</f>
        <v/>
      </c>
      <c r="I76" s="21"/>
      <c r="J76" s="21"/>
      <c r="K76" s="21"/>
      <c r="L76" s="21"/>
      <c r="M76" s="23" t="str">
        <f t="shared" si="20"/>
        <v/>
      </c>
      <c r="P76" s="29"/>
      <c r="T76" s="25"/>
      <c r="V76" s="29"/>
      <c r="X76" s="25"/>
      <c r="Z76" s="29"/>
      <c r="AB76" s="25"/>
      <c r="AD76" s="29"/>
      <c r="AF76" s="25"/>
    </row>
    <row r="77" spans="1:32">
      <c r="A77" s="20" t="str">
        <f t="shared" si="19"/>
        <v>Constant Volume Air Handling Units</v>
      </c>
      <c r="B77" s="21"/>
      <c r="C77" s="21"/>
      <c r="D77" s="327">
        <v>0</v>
      </c>
      <c r="E77" s="14" t="s">
        <v>79</v>
      </c>
      <c r="F77" s="21"/>
      <c r="G77" s="21"/>
      <c r="H77" s="23"/>
      <c r="I77" s="35" t="s">
        <v>44</v>
      </c>
      <c r="J77" s="35"/>
      <c r="K77" s="35"/>
      <c r="L77" s="22"/>
      <c r="M77" s="23"/>
      <c r="N77" s="24">
        <f>SUM(I88:I102)+I83</f>
        <v>1</v>
      </c>
      <c r="O77" s="24" t="s">
        <v>40</v>
      </c>
      <c r="P77" s="29">
        <f>D77*N77</f>
        <v>0</v>
      </c>
      <c r="Q77" s="20" t="s">
        <v>65</v>
      </c>
      <c r="R77" s="27">
        <f>P77*S77</f>
        <v>0</v>
      </c>
      <c r="S77" s="43">
        <v>350</v>
      </c>
      <c r="T77" s="25" t="s">
        <v>30</v>
      </c>
      <c r="V77" s="29">
        <f>P77*W77</f>
        <v>0</v>
      </c>
      <c r="W77" s="24">
        <v>1</v>
      </c>
      <c r="X77" s="25" t="s">
        <v>30</v>
      </c>
      <c r="Z77" s="29">
        <f>D77*AA77</f>
        <v>0</v>
      </c>
      <c r="AA77" s="24">
        <v>4</v>
      </c>
      <c r="AB77" s="25" t="s">
        <v>64</v>
      </c>
      <c r="AD77" s="29">
        <f>D77*AE77</f>
        <v>0</v>
      </c>
      <c r="AE77" s="24">
        <v>6</v>
      </c>
      <c r="AF77" s="25" t="s">
        <v>64</v>
      </c>
    </row>
    <row r="78" spans="1:32" outlineLevel="1">
      <c r="A78" s="20" t="str">
        <f t="shared" si="19"/>
        <v>ControllerOptimizer Plant Cntr, 1 IP, 3 Ethernet Switched+4 RS485 Ports</v>
      </c>
      <c r="B78" s="21" t="str">
        <f>IF(E78="","",VLOOKUP(A78,'Parts List'!A:E,5,FALSE))</f>
        <v>N-ADV-134-H-C</v>
      </c>
      <c r="C78" s="21"/>
      <c r="D78" s="38">
        <f>$D$77*I78</f>
        <v>0</v>
      </c>
      <c r="E78" s="21" t="s">
        <v>224</v>
      </c>
      <c r="F78" s="105" t="s">
        <v>2166</v>
      </c>
      <c r="G78" s="21"/>
      <c r="H78" s="23">
        <f>IF(E78="","",VLOOKUP(A78,'Parts List'!A:F,6,FALSE))</f>
        <v>875.14570000000003</v>
      </c>
      <c r="I78" s="327">
        <v>0</v>
      </c>
      <c r="J78" s="38">
        <f>D78</f>
        <v>0</v>
      </c>
      <c r="K78" s="38">
        <f>D78*70</f>
        <v>0</v>
      </c>
      <c r="L78" s="22"/>
      <c r="M78" s="23">
        <f t="shared" ref="M78:M100" si="21">IF(H78="","",D78*H78)</f>
        <v>0</v>
      </c>
      <c r="P78" s="29"/>
      <c r="R78" s="27"/>
      <c r="S78" s="44"/>
      <c r="T78" s="25"/>
      <c r="V78" s="29"/>
      <c r="X78" s="25"/>
      <c r="Z78" s="29"/>
      <c r="AB78" s="25"/>
      <c r="AD78" s="29"/>
      <c r="AF78" s="25"/>
    </row>
    <row r="79" spans="1:32" outlineLevel="1">
      <c r="A79" s="20" t="str">
        <f t="shared" si="19"/>
        <v>Optimizer License with 18 Month SMA</v>
      </c>
      <c r="B79" s="21" t="str">
        <f>IF(E79="","",VLOOKUP(A79,'Parts List'!A:E,5,FALSE))</f>
        <v>Select Option</v>
      </c>
      <c r="C79" s="21"/>
      <c r="D79" s="38">
        <f t="shared" ref="D79:D104" si="22">$D$77*I79</f>
        <v>0</v>
      </c>
      <c r="E79" s="32" t="s">
        <v>1917</v>
      </c>
      <c r="F79" s="105"/>
      <c r="G79" s="21"/>
      <c r="H79" s="23">
        <f>IF(E79="","",VLOOKUP(A79,'Parts List'!A:F,6,FALSE))</f>
        <v>0</v>
      </c>
      <c r="I79" s="327">
        <v>0</v>
      </c>
      <c r="J79" s="38">
        <f>D79</f>
        <v>0</v>
      </c>
      <c r="K79" s="38">
        <f>D79*70</f>
        <v>0</v>
      </c>
      <c r="L79" s="22"/>
      <c r="M79" s="23">
        <f t="shared" si="21"/>
        <v>0</v>
      </c>
      <c r="P79" s="29"/>
      <c r="R79" s="27"/>
      <c r="S79" s="44"/>
      <c r="T79" s="25"/>
      <c r="V79" s="29"/>
      <c r="X79" s="25"/>
      <c r="Z79" s="29"/>
      <c r="AB79" s="25"/>
      <c r="AD79" s="29"/>
      <c r="AF79" s="25"/>
    </row>
    <row r="80" spans="1:32" outlineLevel="1">
      <c r="A80" s="20" t="str">
        <f>E80&amp;F80</f>
        <v>I/O ModuleOptimzer Unitary Cntr 5-UI, 5-DI, 4-AO, 4-DO I/O Module</v>
      </c>
      <c r="B80" s="21" t="str">
        <f>IF(E80="","",VLOOKUP(A80,'Parts List'!A:E,5,FALSE))</f>
        <v>ISMA-B-MIX18</v>
      </c>
      <c r="C80" s="21"/>
      <c r="D80" s="38">
        <f t="shared" si="22"/>
        <v>0</v>
      </c>
      <c r="E80" s="21" t="s">
        <v>176</v>
      </c>
      <c r="F80" s="105" t="s">
        <v>2002</v>
      </c>
      <c r="G80" s="21"/>
      <c r="H80" s="23">
        <f>IF(E80="","",VLOOKUP(A80,'Parts List'!A:F,6,FALSE))</f>
        <v>338.81</v>
      </c>
      <c r="I80" s="327">
        <v>0</v>
      </c>
      <c r="J80" s="38"/>
      <c r="K80" s="38"/>
      <c r="L80" s="22"/>
      <c r="M80" s="23">
        <f t="shared" si="21"/>
        <v>0</v>
      </c>
      <c r="P80" s="29"/>
      <c r="R80" s="27"/>
      <c r="S80" s="44"/>
      <c r="T80" s="25"/>
      <c r="V80" s="29"/>
      <c r="X80" s="25"/>
      <c r="Z80" s="29"/>
      <c r="AB80" s="25"/>
      <c r="AD80" s="29"/>
      <c r="AF80" s="25"/>
    </row>
    <row r="81" spans="1:32" outlineLevel="1">
      <c r="A81" s="20" t="str">
        <f>E81&amp;F81</f>
        <v>Phoenix Controller Core License</v>
      </c>
      <c r="B81" s="21" t="str">
        <f>IF(E81="","",VLOOKUP(A81,'Parts List'!A:E,5,FALSE))</f>
        <v>Select Option</v>
      </c>
      <c r="C81" s="21"/>
      <c r="D81" s="38">
        <f t="shared" si="22"/>
        <v>0</v>
      </c>
      <c r="E81" s="32" t="s">
        <v>2045</v>
      </c>
      <c r="F81" s="105"/>
      <c r="G81" s="21"/>
      <c r="H81" s="23">
        <f>IF(E81="","",VLOOKUP(A81,'Parts List'!A:F,6,FALSE))</f>
        <v>0</v>
      </c>
      <c r="I81" s="327">
        <v>0</v>
      </c>
      <c r="J81" s="38"/>
      <c r="K81" s="38"/>
      <c r="L81" s="22"/>
      <c r="M81" s="23">
        <f t="shared" si="21"/>
        <v>0</v>
      </c>
      <c r="P81" s="29"/>
      <c r="R81" s="27"/>
      <c r="S81" s="44"/>
      <c r="T81" s="25"/>
      <c r="V81" s="29"/>
      <c r="X81" s="25"/>
      <c r="Z81" s="29"/>
      <c r="AB81" s="25"/>
      <c r="AD81" s="29"/>
      <c r="AF81" s="25"/>
    </row>
    <row r="82" spans="1:32" outlineLevel="1">
      <c r="A82" s="20" t="str">
        <f>E82&amp;F82</f>
        <v>Phoenix ILC SMA</v>
      </c>
      <c r="B82" s="21" t="str">
        <f>IF(E82="","",VLOOKUP(A82,'Parts List'!A:E,5,FALSE))</f>
        <v>Select Option</v>
      </c>
      <c r="C82" s="21"/>
      <c r="D82" s="38">
        <f t="shared" si="22"/>
        <v>0</v>
      </c>
      <c r="E82" s="32" t="s">
        <v>2038</v>
      </c>
      <c r="F82" s="105"/>
      <c r="G82" s="21"/>
      <c r="H82" s="23">
        <f>IF(E82="","",VLOOKUP(A82,'Parts List'!A:F,6,FALSE))</f>
        <v>0</v>
      </c>
      <c r="I82" s="327">
        <v>0</v>
      </c>
      <c r="J82" s="38"/>
      <c r="K82" s="38"/>
      <c r="L82" s="22"/>
      <c r="M82" s="23">
        <f t="shared" si="21"/>
        <v>0</v>
      </c>
      <c r="P82" s="29"/>
      <c r="R82" s="27"/>
      <c r="S82" s="44"/>
      <c r="T82" s="25"/>
      <c r="V82" s="29"/>
      <c r="X82" s="25"/>
      <c r="Z82" s="29"/>
      <c r="AB82" s="25"/>
      <c r="AD82" s="29"/>
      <c r="AF82" s="25"/>
    </row>
    <row r="83" spans="1:32" outlineLevel="1">
      <c r="A83" s="20" t="str">
        <f t="shared" ref="A83:A100" si="23">E83&amp;F83</f>
        <v>Panel - Enclosure w SubpanelNema-1 Medium</v>
      </c>
      <c r="B83" s="21" t="str">
        <f>IF(E83="","",VLOOKUP(A83,'Parts List'!A:E,5,FALSE))</f>
        <v>RET1-262007BT-P</v>
      </c>
      <c r="C83" s="21"/>
      <c r="D83" s="38">
        <f t="shared" si="22"/>
        <v>0</v>
      </c>
      <c r="E83" s="21" t="s">
        <v>156</v>
      </c>
      <c r="F83" s="105" t="s">
        <v>184</v>
      </c>
      <c r="G83" s="21"/>
      <c r="H83" s="23">
        <f>IF(E83="","",VLOOKUP(A83,'Parts List'!A:F,6,FALSE))</f>
        <v>436.83</v>
      </c>
      <c r="I83" s="327">
        <v>0</v>
      </c>
      <c r="J83" s="38"/>
      <c r="K83" s="38"/>
      <c r="L83" s="22"/>
      <c r="M83" s="23">
        <f t="shared" si="21"/>
        <v>0</v>
      </c>
      <c r="P83" s="29"/>
      <c r="R83" s="27"/>
      <c r="S83" s="44"/>
      <c r="T83" s="25"/>
      <c r="V83" s="29"/>
      <c r="X83" s="25"/>
      <c r="Z83" s="29"/>
      <c r="AB83" s="25"/>
      <c r="AD83" s="29"/>
      <c r="AF83" s="25"/>
    </row>
    <row r="84" spans="1:32" outlineLevel="1">
      <c r="A84" s="20" t="str">
        <f t="shared" si="23"/>
        <v>Relay24VAC DPDT with Base</v>
      </c>
      <c r="B84" s="21" t="str">
        <f>IF(E84="","",VLOOKUP(A84,'Parts List'!A:E,5,FALSE))</f>
        <v>RH2B-UAC24 + SH2B-05</v>
      </c>
      <c r="C84" s="21"/>
      <c r="D84" s="38">
        <f t="shared" si="22"/>
        <v>0</v>
      </c>
      <c r="E84" s="21" t="s">
        <v>48</v>
      </c>
      <c r="F84" s="105" t="s">
        <v>195</v>
      </c>
      <c r="G84" s="21"/>
      <c r="H84" s="23">
        <f>IF(E84="","",VLOOKUP(A84,'Parts List'!A:F,6,FALSE))</f>
        <v>8.120000000000001</v>
      </c>
      <c r="I84" s="327">
        <v>0</v>
      </c>
      <c r="J84" s="38"/>
      <c r="K84" s="38"/>
      <c r="L84" s="22"/>
      <c r="M84" s="23">
        <f t="shared" si="21"/>
        <v>0</v>
      </c>
      <c r="P84" s="29"/>
      <c r="R84" s="27"/>
      <c r="S84" s="27"/>
      <c r="T84" s="25"/>
      <c r="V84" s="29"/>
      <c r="X84" s="25"/>
      <c r="Z84" s="29"/>
      <c r="AB84" s="25"/>
      <c r="AD84" s="29"/>
      <c r="AF84" s="25"/>
    </row>
    <row r="85" spans="1:32" outlineLevel="1">
      <c r="A85" s="20" t="str">
        <f t="shared" si="23"/>
        <v>Transformer75 VA with circuit breaker</v>
      </c>
      <c r="B85" s="21" t="str">
        <f>IF(E85="","",VLOOKUP(A85,'Parts List'!A:E,5,FALSE))</f>
        <v>TR75VA004</v>
      </c>
      <c r="C85" s="21"/>
      <c r="D85" s="38">
        <f t="shared" si="22"/>
        <v>0</v>
      </c>
      <c r="E85" s="32" t="s">
        <v>21</v>
      </c>
      <c r="F85" s="105" t="s">
        <v>409</v>
      </c>
      <c r="G85" s="21"/>
      <c r="H85" s="23">
        <f>IF(E85="","",VLOOKUP(A85,'Parts List'!A:F,6,FALSE))</f>
        <v>42.14</v>
      </c>
      <c r="I85" s="327">
        <v>0</v>
      </c>
      <c r="J85" s="38"/>
      <c r="K85" s="38"/>
      <c r="L85" s="22"/>
      <c r="M85" s="23">
        <f t="shared" si="21"/>
        <v>0</v>
      </c>
      <c r="P85" s="29"/>
      <c r="R85" s="27"/>
      <c r="S85" s="27"/>
      <c r="T85" s="25"/>
      <c r="V85" s="29"/>
      <c r="X85" s="25"/>
      <c r="Z85" s="29"/>
      <c r="AB85" s="25"/>
      <c r="AD85" s="29"/>
      <c r="AF85" s="25"/>
    </row>
    <row r="86" spans="1:32" outlineLevel="1">
      <c r="A86" s="20" t="str">
        <f t="shared" si="23"/>
        <v>Power Supply24VDC Panel Mounted - 1.3 A</v>
      </c>
      <c r="B86" s="21" t="str">
        <f>IF(E86="","",VLOOKUP(A86,'Parts List'!A:E,5,FALSE))</f>
        <v>PS5R-VB24</v>
      </c>
      <c r="C86" s="21"/>
      <c r="D86" s="38">
        <f t="shared" si="22"/>
        <v>0</v>
      </c>
      <c r="E86" s="21" t="s">
        <v>416</v>
      </c>
      <c r="F86" s="105" t="s">
        <v>418</v>
      </c>
      <c r="G86" s="21"/>
      <c r="H86" s="23">
        <f>IF(E86="","",VLOOKUP(A86,'Parts List'!A:F,6,FALSE))</f>
        <v>50.96</v>
      </c>
      <c r="I86" s="45">
        <v>0</v>
      </c>
      <c r="J86" s="38"/>
      <c r="K86" s="38"/>
      <c r="L86" s="22"/>
      <c r="M86" s="23">
        <f t="shared" si="21"/>
        <v>0</v>
      </c>
      <c r="P86" s="29"/>
      <c r="R86" s="27"/>
      <c r="S86" s="27"/>
      <c r="T86" s="25"/>
      <c r="V86" s="29"/>
      <c r="X86" s="25"/>
      <c r="Z86" s="29"/>
      <c r="AB86" s="25"/>
      <c r="AD86" s="29"/>
      <c r="AF86" s="25"/>
    </row>
    <row r="87" spans="1:32" outlineLevel="1">
      <c r="A87" s="20" t="str">
        <f t="shared" si="23"/>
        <v>Static Pressure TipsDuct Kit</v>
      </c>
      <c r="B87" s="21" t="str">
        <f>IF(E87="","",VLOOKUP(A87,'Parts List'!A:E,5,FALSE))</f>
        <v>A-302K + A-345k</v>
      </c>
      <c r="C87" s="21"/>
      <c r="D87" s="38">
        <f t="shared" si="22"/>
        <v>0</v>
      </c>
      <c r="E87" s="21" t="s">
        <v>259</v>
      </c>
      <c r="F87" s="105" t="s">
        <v>404</v>
      </c>
      <c r="G87" s="21"/>
      <c r="H87" s="23">
        <f>IF(E87="","",VLOOKUP(A87,'Parts List'!A:F,6,FALSE))</f>
        <v>17.899999999999999</v>
      </c>
      <c r="I87" s="327">
        <v>0</v>
      </c>
      <c r="J87" s="38"/>
      <c r="K87" s="38"/>
      <c r="L87" s="22"/>
      <c r="M87" s="23">
        <f t="shared" si="21"/>
        <v>0</v>
      </c>
      <c r="P87" s="29"/>
      <c r="R87" s="27"/>
      <c r="S87" s="27"/>
      <c r="T87" s="25"/>
      <c r="V87" s="29"/>
      <c r="X87" s="25"/>
      <c r="Z87" s="29"/>
      <c r="AB87" s="25"/>
      <c r="AD87" s="29"/>
      <c r="AF87" s="25"/>
    </row>
    <row r="88" spans="1:32" outlineLevel="1">
      <c r="A88" s="20" t="str">
        <f t="shared" si="23"/>
        <v>ThermostatLow Limit</v>
      </c>
      <c r="B88" s="21" t="str">
        <f>IF(E88="","",VLOOKUP(A88,'Parts List'!A:E,5,FALSE))</f>
        <v>A11A-1C</v>
      </c>
      <c r="C88" s="21"/>
      <c r="D88" s="38">
        <f t="shared" si="22"/>
        <v>0</v>
      </c>
      <c r="E88" s="21" t="s">
        <v>157</v>
      </c>
      <c r="F88" s="105" t="s">
        <v>63</v>
      </c>
      <c r="G88" s="21"/>
      <c r="H88" s="23">
        <f>IF(E88="","",VLOOKUP(A88,'Parts List'!A:F,6,FALSE))</f>
        <v>270.31</v>
      </c>
      <c r="I88" s="327">
        <v>0</v>
      </c>
      <c r="J88" s="38"/>
      <c r="K88" s="38"/>
      <c r="L88" s="22"/>
      <c r="M88" s="23">
        <f t="shared" si="21"/>
        <v>0</v>
      </c>
      <c r="P88" s="29"/>
      <c r="R88" s="27"/>
      <c r="S88" s="27"/>
      <c r="T88" s="25"/>
      <c r="V88" s="29"/>
      <c r="X88" s="25"/>
      <c r="Z88" s="29"/>
      <c r="AB88" s="25"/>
      <c r="AD88" s="29"/>
      <c r="AF88" s="25"/>
    </row>
    <row r="89" spans="1:32" outlineLevel="1">
      <c r="A89" s="20" t="str">
        <f t="shared" si="23"/>
        <v>Filter StatusDigital Status</v>
      </c>
      <c r="B89" s="21" t="str">
        <f>IF(E89="","",VLOOKUP(A89,'Parts List'!A:E,5,FALSE))</f>
        <v>AFS-145</v>
      </c>
      <c r="C89" s="21"/>
      <c r="D89" s="38">
        <f t="shared" si="22"/>
        <v>0</v>
      </c>
      <c r="E89" s="21" t="s">
        <v>393</v>
      </c>
      <c r="F89" s="105" t="s">
        <v>394</v>
      </c>
      <c r="G89" s="21"/>
      <c r="H89" s="23">
        <f>IF(E89="","",VLOOKUP(A89,'Parts List'!A:F,6,FALSE))</f>
        <v>40.9</v>
      </c>
      <c r="I89" s="327">
        <v>0</v>
      </c>
      <c r="J89" s="38"/>
      <c r="K89" s="38"/>
      <c r="L89" s="22"/>
      <c r="M89" s="23">
        <f t="shared" si="21"/>
        <v>0</v>
      </c>
      <c r="P89" s="29"/>
      <c r="R89" s="27"/>
      <c r="S89" s="27"/>
      <c r="T89" s="25"/>
      <c r="V89" s="29"/>
      <c r="X89" s="25"/>
      <c r="Z89" s="29"/>
      <c r="AB89" s="25"/>
      <c r="AD89" s="29"/>
      <c r="AF89" s="25"/>
    </row>
    <row r="90" spans="1:32" outlineLevel="1">
      <c r="A90" s="20" t="str">
        <f t="shared" si="23"/>
        <v>Press TransmitterDuct Static Air</v>
      </c>
      <c r="B90" s="21" t="str">
        <f>IF(E90="","",VLOOKUP(A90,'Parts List'!A:E,5,FALSE))</f>
        <v>PX3DXX02</v>
      </c>
      <c r="C90" s="21"/>
      <c r="D90" s="38">
        <f t="shared" si="22"/>
        <v>0</v>
      </c>
      <c r="E90" s="21" t="s">
        <v>160</v>
      </c>
      <c r="F90" s="105" t="s">
        <v>191</v>
      </c>
      <c r="G90" s="21"/>
      <c r="H90" s="23">
        <f>IF(E90="","",VLOOKUP(A90,'Parts List'!A:F,6,FALSE))</f>
        <v>130.12</v>
      </c>
      <c r="I90" s="45">
        <v>0</v>
      </c>
      <c r="J90" s="38"/>
      <c r="K90" s="38"/>
      <c r="L90" s="22"/>
      <c r="M90" s="23">
        <f t="shared" si="21"/>
        <v>0</v>
      </c>
      <c r="P90" s="29"/>
      <c r="R90" s="27"/>
      <c r="S90" s="27"/>
      <c r="T90" s="25"/>
      <c r="V90" s="29"/>
      <c r="X90" s="25"/>
      <c r="Z90" s="29"/>
      <c r="AB90" s="25"/>
      <c r="AD90" s="29"/>
      <c r="AF90" s="25"/>
    </row>
    <row r="91" spans="1:32" outlineLevel="1">
      <c r="A91" s="20" t="str">
        <f t="shared" si="23"/>
        <v>Current SwDigital for VFD Status</v>
      </c>
      <c r="B91" s="21" t="str">
        <f>IF(E91="","",VLOOKUP(A91,'Parts List'!A:E,5,FALSE))</f>
        <v>H904</v>
      </c>
      <c r="C91" s="21"/>
      <c r="D91" s="38">
        <f t="shared" si="22"/>
        <v>0</v>
      </c>
      <c r="E91" s="21" t="s">
        <v>158</v>
      </c>
      <c r="F91" s="105" t="s">
        <v>167</v>
      </c>
      <c r="G91" s="21"/>
      <c r="H91" s="23">
        <f>IF(E91="","",VLOOKUP(A91,'Parts List'!A:F,6,FALSE))</f>
        <v>88.31</v>
      </c>
      <c r="I91" s="327">
        <v>0</v>
      </c>
      <c r="J91" s="38"/>
      <c r="K91" s="38"/>
      <c r="L91" s="22"/>
      <c r="M91" s="23">
        <f t="shared" si="21"/>
        <v>0</v>
      </c>
      <c r="P91" s="29"/>
      <c r="R91" s="27"/>
      <c r="S91" s="27"/>
      <c r="T91" s="25"/>
      <c r="V91" s="29"/>
      <c r="X91" s="25"/>
      <c r="Z91" s="29"/>
      <c r="AB91" s="25"/>
      <c r="AD91" s="29"/>
      <c r="AF91" s="25"/>
    </row>
    <row r="92" spans="1:32" outlineLevel="1">
      <c r="A92" s="20" t="str">
        <f t="shared" si="23"/>
        <v>Damper ActuatorLarge - Spring Return</v>
      </c>
      <c r="B92" s="21" t="str">
        <f>IF(E92="","",VLOOKUP(A92,'Parts List'!A:E,5,FALSE))</f>
        <v>MS7520A2007</v>
      </c>
      <c r="C92" s="21"/>
      <c r="D92" s="38">
        <f t="shared" si="22"/>
        <v>0</v>
      </c>
      <c r="E92" s="21" t="s">
        <v>26</v>
      </c>
      <c r="F92" s="105" t="s">
        <v>173</v>
      </c>
      <c r="G92" s="21"/>
      <c r="H92" s="23">
        <f>IF(E92="","",VLOOKUP(A92,'Parts List'!A:F,6,FALSE))</f>
        <v>446.4658</v>
      </c>
      <c r="I92" s="327">
        <v>0</v>
      </c>
      <c r="J92" s="38"/>
      <c r="K92" s="38"/>
      <c r="L92" s="22"/>
      <c r="M92" s="23">
        <f t="shared" si="21"/>
        <v>0</v>
      </c>
      <c r="P92" s="29"/>
      <c r="R92" s="27"/>
      <c r="S92" s="27"/>
      <c r="T92" s="25"/>
      <c r="V92" s="29"/>
      <c r="X92" s="25"/>
      <c r="Z92" s="29"/>
      <c r="AB92" s="25"/>
      <c r="AD92" s="29"/>
      <c r="AF92" s="25"/>
    </row>
    <row r="93" spans="1:32" outlineLevel="1">
      <c r="A93" s="20" t="str">
        <f t="shared" si="23"/>
        <v>Temp SensorAveraging Sensor</v>
      </c>
      <c r="B93" s="21" t="str">
        <f>IF(E93="","",VLOOKUP(A93,'Parts List'!A:E,5,FALSE))</f>
        <v>C7041R2018</v>
      </c>
      <c r="C93" s="21"/>
      <c r="D93" s="38">
        <f t="shared" si="22"/>
        <v>0</v>
      </c>
      <c r="E93" s="21" t="s">
        <v>155</v>
      </c>
      <c r="F93" s="105" t="s">
        <v>734</v>
      </c>
      <c r="G93" s="21"/>
      <c r="H93" s="23">
        <f>IF(E93="","",VLOOKUP(A93,'Parts List'!A:F,6,FALSE))</f>
        <v>166.92830000000001</v>
      </c>
      <c r="I93" s="327">
        <v>0</v>
      </c>
      <c r="J93" s="38"/>
      <c r="K93" s="38"/>
      <c r="L93" s="22"/>
      <c r="M93" s="23">
        <f t="shared" si="21"/>
        <v>0</v>
      </c>
      <c r="P93" s="29"/>
      <c r="R93" s="27"/>
      <c r="S93" s="27"/>
      <c r="T93" s="25"/>
      <c r="V93" s="29"/>
      <c r="X93" s="25"/>
      <c r="Z93" s="29"/>
      <c r="AB93" s="25"/>
      <c r="AD93" s="29"/>
      <c r="AF93" s="25"/>
    </row>
    <row r="94" spans="1:32" outlineLevel="1">
      <c r="A94" s="20" t="str">
        <f t="shared" si="23"/>
        <v>Temp SensorDuct Temp/Humidity</v>
      </c>
      <c r="B94" s="21" t="str">
        <f>IF(E94="","",VLOOKUP(A94,'Parts List'!A:E,5,FALSE))</f>
        <v>H7735B2018</v>
      </c>
      <c r="C94" s="21"/>
      <c r="D94" s="38">
        <f t="shared" si="22"/>
        <v>0</v>
      </c>
      <c r="E94" s="21" t="s">
        <v>155</v>
      </c>
      <c r="F94" s="105" t="s">
        <v>215</v>
      </c>
      <c r="G94" s="21"/>
      <c r="H94" s="23">
        <f>IF(E94="","",VLOOKUP(A94,'Parts List'!A:F,6,FALSE))</f>
        <v>266.23464999999999</v>
      </c>
      <c r="I94" s="327">
        <v>0</v>
      </c>
      <c r="J94" s="38"/>
      <c r="K94" s="38"/>
      <c r="L94" s="22"/>
      <c r="M94" s="23">
        <f t="shared" si="21"/>
        <v>0</v>
      </c>
      <c r="P94" s="29"/>
      <c r="R94" s="27"/>
      <c r="S94" s="27"/>
      <c r="T94" s="25"/>
      <c r="V94" s="29"/>
      <c r="X94" s="25"/>
      <c r="Z94" s="29"/>
      <c r="AB94" s="25"/>
      <c r="AD94" s="29"/>
      <c r="AF94" s="25"/>
    </row>
    <row r="95" spans="1:32" outlineLevel="1">
      <c r="A95" s="20" t="str">
        <f t="shared" si="23"/>
        <v>Humidity</v>
      </c>
      <c r="B95" s="21" t="str">
        <f>IF(E95="","",VLOOKUP(A95,'Parts List'!A:E,5,FALSE))</f>
        <v>Select Option</v>
      </c>
      <c r="C95" s="21"/>
      <c r="D95" s="38">
        <f t="shared" si="22"/>
        <v>0</v>
      </c>
      <c r="E95" s="21" t="s">
        <v>453</v>
      </c>
      <c r="F95" s="105"/>
      <c r="G95" s="21"/>
      <c r="H95" s="23">
        <f>IF(E95="","",VLOOKUP(A95,'Parts List'!A:F,6,FALSE))</f>
        <v>0</v>
      </c>
      <c r="I95" s="327">
        <v>0</v>
      </c>
      <c r="J95" s="38"/>
      <c r="K95" s="38"/>
      <c r="L95" s="22"/>
      <c r="M95" s="23">
        <f t="shared" si="21"/>
        <v>0</v>
      </c>
      <c r="P95" s="29"/>
      <c r="R95" s="27"/>
      <c r="S95" s="27"/>
      <c r="T95" s="25"/>
      <c r="V95" s="29"/>
      <c r="X95" s="25"/>
      <c r="Z95" s="29"/>
      <c r="AB95" s="25"/>
      <c r="AD95" s="29"/>
      <c r="AF95" s="25"/>
    </row>
    <row r="96" spans="1:32" outlineLevel="1">
      <c r="A96" s="20" t="str">
        <f t="shared" si="23"/>
        <v>Humidity</v>
      </c>
      <c r="B96" s="21" t="str">
        <f>IF(E96="","",VLOOKUP(A96,'Parts List'!A:E,5,FALSE))</f>
        <v>Select Option</v>
      </c>
      <c r="C96" s="21"/>
      <c r="D96" s="38">
        <f t="shared" si="22"/>
        <v>0</v>
      </c>
      <c r="E96" s="21" t="s">
        <v>453</v>
      </c>
      <c r="F96" s="105"/>
      <c r="G96" s="21"/>
      <c r="H96" s="23">
        <f>IF(E96="","",VLOOKUP(A96,'Parts List'!A:F,6,FALSE))</f>
        <v>0</v>
      </c>
      <c r="I96" s="327">
        <v>0</v>
      </c>
      <c r="J96" s="38"/>
      <c r="K96" s="38"/>
      <c r="L96" s="22"/>
      <c r="M96" s="23">
        <f t="shared" si="21"/>
        <v>0</v>
      </c>
      <c r="P96" s="29"/>
      <c r="R96" s="27"/>
      <c r="S96" s="27"/>
      <c r="T96" s="25"/>
      <c r="V96" s="29"/>
      <c r="X96" s="25"/>
      <c r="Z96" s="29"/>
      <c r="AB96" s="25"/>
      <c r="AD96" s="29"/>
      <c r="AF96" s="25"/>
    </row>
    <row r="97" spans="1:32" outlineLevel="1">
      <c r="A97" s="20" t="str">
        <f t="shared" si="23"/>
        <v>Carbon Dioxide SensorSpace CO2 wo LCD</v>
      </c>
      <c r="B97" s="21" t="str">
        <f>IF(E97="","",VLOOKUP(A97,'Parts List'!A:E,5,FALSE))</f>
        <v>C7263A1008</v>
      </c>
      <c r="C97" s="21"/>
      <c r="D97" s="38">
        <f t="shared" si="22"/>
        <v>0</v>
      </c>
      <c r="E97" s="21" t="s">
        <v>375</v>
      </c>
      <c r="F97" s="105" t="s">
        <v>422</v>
      </c>
      <c r="G97" s="21"/>
      <c r="H97" s="23">
        <f>IF(E97="","",VLOOKUP(A97,'Parts List'!A:F,6,FALSE))</f>
        <v>355.7389</v>
      </c>
      <c r="I97" s="45">
        <v>0</v>
      </c>
      <c r="J97" s="38"/>
      <c r="K97" s="38"/>
      <c r="L97" s="22"/>
      <c r="M97" s="23">
        <f t="shared" si="21"/>
        <v>0</v>
      </c>
      <c r="P97" s="29"/>
      <c r="R97" s="27"/>
      <c r="S97" s="27"/>
      <c r="T97" s="25"/>
      <c r="V97" s="29"/>
      <c r="X97" s="25"/>
      <c r="Z97" s="29"/>
      <c r="AB97" s="25"/>
      <c r="AD97" s="29"/>
      <c r="AF97" s="25"/>
    </row>
    <row r="98" spans="1:32" outlineLevel="1">
      <c r="A98" s="20" t="str">
        <f t="shared" si="23"/>
        <v>Carbon Dioxide SensorDuct CO2 wo LCD</v>
      </c>
      <c r="B98" s="21" t="str">
        <f>IF(E98="","",VLOOKUP(A98,'Parts List'!A:E,5,FALSE))</f>
        <v>C7632B1002</v>
      </c>
      <c r="C98" s="21"/>
      <c r="D98" s="38">
        <f t="shared" si="22"/>
        <v>0</v>
      </c>
      <c r="E98" s="21" t="s">
        <v>375</v>
      </c>
      <c r="F98" s="105" t="s">
        <v>423</v>
      </c>
      <c r="G98" s="21"/>
      <c r="H98" s="23">
        <f>IF(E98="","",VLOOKUP(A98,'Parts List'!A:F,6,FALSE))</f>
        <v>331.2441</v>
      </c>
      <c r="I98" s="45">
        <v>0</v>
      </c>
      <c r="J98" s="38"/>
      <c r="K98" s="38"/>
      <c r="L98" s="22"/>
      <c r="M98" s="23">
        <f t="shared" si="21"/>
        <v>0</v>
      </c>
      <c r="P98" s="29"/>
      <c r="R98" s="27"/>
      <c r="S98" s="27"/>
      <c r="T98" s="25"/>
      <c r="V98" s="29"/>
      <c r="X98" s="25"/>
      <c r="Z98" s="29"/>
      <c r="AB98" s="25"/>
      <c r="AD98" s="29"/>
      <c r="AF98" s="25"/>
    </row>
    <row r="99" spans="1:32" outlineLevel="1">
      <c r="A99" s="20" t="str">
        <f t="shared" si="23"/>
        <v>Emergency Stop SwitchFlush Mtd</v>
      </c>
      <c r="B99" s="21" t="str">
        <f>IF(E99="","",VLOOKUP(A99,'Parts List'!A:E,5,FALSE))</f>
        <v>AOW401R + SSG1-67</v>
      </c>
      <c r="C99" s="21"/>
      <c r="D99" s="38">
        <f t="shared" si="22"/>
        <v>0</v>
      </c>
      <c r="E99" s="21" t="s">
        <v>71</v>
      </c>
      <c r="F99" s="105" t="s">
        <v>163</v>
      </c>
      <c r="G99" s="21"/>
      <c r="H99" s="23">
        <f>IF(E99="","",VLOOKUP(A99,'Parts List'!A:F,6,FALSE))</f>
        <v>75.690000000000012</v>
      </c>
      <c r="I99" s="45">
        <v>0</v>
      </c>
      <c r="J99" s="38"/>
      <c r="K99" s="38"/>
      <c r="L99" s="22"/>
      <c r="M99" s="23">
        <f t="shared" si="21"/>
        <v>0</v>
      </c>
      <c r="P99" s="29"/>
      <c r="R99" s="27"/>
      <c r="S99" s="27"/>
      <c r="T99" s="25"/>
      <c r="V99" s="29"/>
      <c r="X99" s="25"/>
      <c r="Z99" s="29"/>
      <c r="AB99" s="25"/>
      <c r="AD99" s="29"/>
      <c r="AF99" s="25"/>
    </row>
    <row r="100" spans="1:32" outlineLevel="1">
      <c r="A100" s="20" t="str">
        <f t="shared" si="23"/>
        <v>Air Flow Monitor</v>
      </c>
      <c r="B100" s="21" t="str">
        <f>IF(E100="","",VLOOKUP(A100,'Parts List'!A:E,5,FALSE))</f>
        <v>Select Option</v>
      </c>
      <c r="C100" s="21"/>
      <c r="D100" s="38">
        <f t="shared" si="22"/>
        <v>0</v>
      </c>
      <c r="E100" s="21" t="s">
        <v>104</v>
      </c>
      <c r="F100" s="105"/>
      <c r="G100" s="21"/>
      <c r="H100" s="23">
        <f>IF(E100="","",VLOOKUP(A100,'Parts List'!A:F,6,FALSE))</f>
        <v>0</v>
      </c>
      <c r="I100" s="327">
        <v>0</v>
      </c>
      <c r="J100" s="38"/>
      <c r="K100" s="38"/>
      <c r="L100" s="22"/>
      <c r="M100" s="23">
        <f t="shared" si="21"/>
        <v>0</v>
      </c>
      <c r="P100" s="29"/>
      <c r="R100" s="27"/>
      <c r="S100" s="27"/>
      <c r="T100" s="25"/>
      <c r="V100" s="29"/>
      <c r="X100" s="25"/>
      <c r="Z100" s="29"/>
      <c r="AB100" s="25"/>
      <c r="AD100" s="29"/>
      <c r="AF100" s="25"/>
    </row>
    <row r="101" spans="1:32" outlineLevel="1">
      <c r="A101" s="20" t="str">
        <f t="shared" si="19"/>
        <v>See Valve Quote</v>
      </c>
      <c r="B101" s="21" t="str">
        <f>IF(E101="","",VLOOKUP(A101,'Parts List'!A:E,5,FALSE))</f>
        <v>N/A</v>
      </c>
      <c r="C101" s="21"/>
      <c r="D101" s="38">
        <f t="shared" si="22"/>
        <v>0</v>
      </c>
      <c r="E101" s="21" t="s">
        <v>67</v>
      </c>
      <c r="F101" s="21"/>
      <c r="G101" s="21"/>
      <c r="H101" s="23">
        <f>IF(E101="","",VLOOKUP(A101,'Parts List'!A:F,6,FALSE))</f>
        <v>0</v>
      </c>
      <c r="I101" s="327">
        <v>0</v>
      </c>
      <c r="J101" s="38"/>
      <c r="K101" s="38"/>
      <c r="L101" s="22"/>
      <c r="M101" s="23">
        <f t="shared" si="20"/>
        <v>0</v>
      </c>
      <c r="P101" s="29"/>
      <c r="R101" s="27"/>
      <c r="S101" s="27"/>
      <c r="T101" s="25"/>
      <c r="V101" s="29"/>
      <c r="X101" s="25"/>
      <c r="Z101" s="29"/>
      <c r="AB101" s="25"/>
      <c r="AD101" s="29"/>
      <c r="AF101" s="25"/>
    </row>
    <row r="102" spans="1:32" outlineLevel="1">
      <c r="A102" s="20" t="str">
        <f t="shared" si="19"/>
        <v/>
      </c>
      <c r="B102" s="21" t="str">
        <f>IF(E102="","",VLOOKUP(A102,'Parts List'!A:E,5,FALSE))</f>
        <v/>
      </c>
      <c r="C102" s="21"/>
      <c r="D102" s="38">
        <f t="shared" si="22"/>
        <v>0</v>
      </c>
      <c r="E102" s="21"/>
      <c r="F102" s="21"/>
      <c r="G102" s="21"/>
      <c r="H102" s="23" t="str">
        <f>IF(E102="","",VLOOKUP(A102,'Parts List'!A:F,6,FALSE))</f>
        <v/>
      </c>
      <c r="I102" s="327">
        <v>1</v>
      </c>
      <c r="J102" s="38"/>
      <c r="K102" s="38"/>
      <c r="L102" s="21"/>
      <c r="M102" s="23" t="str">
        <f t="shared" si="20"/>
        <v/>
      </c>
      <c r="N102" s="20" t="s">
        <v>1955</v>
      </c>
      <c r="P102" s="29"/>
      <c r="T102" s="25"/>
      <c r="V102" s="29"/>
      <c r="X102" s="25"/>
      <c r="Z102" s="29"/>
      <c r="AB102" s="25"/>
      <c r="AD102" s="29"/>
      <c r="AF102" s="25"/>
    </row>
    <row r="103" spans="1:32" outlineLevel="1">
      <c r="A103" s="20" t="str">
        <f t="shared" si="19"/>
        <v/>
      </c>
      <c r="B103" s="21" t="str">
        <f>IF(E103="","",VLOOKUP(A103,'Parts List'!A:E,5,FALSE))</f>
        <v/>
      </c>
      <c r="C103" s="21"/>
      <c r="D103" s="38">
        <f t="shared" si="22"/>
        <v>0</v>
      </c>
      <c r="E103" s="21"/>
      <c r="F103" s="21"/>
      <c r="G103" s="21"/>
      <c r="H103" s="23" t="str">
        <f>IF(E103="","",VLOOKUP(A103,'Parts List'!A:F,6,FALSE))</f>
        <v/>
      </c>
      <c r="I103" s="327">
        <v>0</v>
      </c>
      <c r="J103" s="38"/>
      <c r="K103" s="38"/>
      <c r="L103" s="21"/>
      <c r="M103" s="23" t="str">
        <f t="shared" si="20"/>
        <v/>
      </c>
      <c r="P103" s="29"/>
      <c r="T103" s="25"/>
      <c r="V103" s="29"/>
      <c r="X103" s="25"/>
      <c r="Z103" s="29"/>
      <c r="AB103" s="25"/>
      <c r="AD103" s="29"/>
      <c r="AF103" s="25"/>
    </row>
    <row r="104" spans="1:32" outlineLevel="1">
      <c r="A104" s="20" t="str">
        <f t="shared" si="19"/>
        <v/>
      </c>
      <c r="B104" s="21" t="str">
        <f>IF(E104="","",VLOOKUP(A104,'Parts List'!A:E,5,FALSE))</f>
        <v/>
      </c>
      <c r="C104" s="21"/>
      <c r="D104" s="38">
        <f t="shared" si="22"/>
        <v>0</v>
      </c>
      <c r="E104" s="21"/>
      <c r="F104" s="21"/>
      <c r="G104" s="21"/>
      <c r="H104" s="23" t="str">
        <f>IF(E104="","",VLOOKUP(A104,'Parts List'!A:F,6,FALSE))</f>
        <v/>
      </c>
      <c r="I104" s="327">
        <v>0</v>
      </c>
      <c r="J104" s="38"/>
      <c r="K104" s="38"/>
      <c r="L104" s="21"/>
      <c r="M104" s="23" t="str">
        <f t="shared" si="20"/>
        <v/>
      </c>
      <c r="P104" s="29"/>
      <c r="T104" s="25"/>
      <c r="V104" s="29"/>
      <c r="X104" s="25"/>
      <c r="Z104" s="29"/>
      <c r="AB104" s="25"/>
      <c r="AD104" s="29"/>
      <c r="AF104" s="25"/>
    </row>
    <row r="105" spans="1:32">
      <c r="A105" s="20" t="str">
        <f t="shared" si="19"/>
        <v/>
      </c>
      <c r="B105" s="21" t="str">
        <f>IF(E105="","",VLOOKUP(A105,'Parts List'!A:E,5,FALSE))</f>
        <v/>
      </c>
      <c r="C105" s="21"/>
      <c r="D105" s="21"/>
      <c r="E105" s="21"/>
      <c r="F105" s="21"/>
      <c r="G105" s="21"/>
      <c r="H105" s="23" t="str">
        <f>IF(E105="","",VLOOKUP(A105,'Parts List'!A:F,6,FALSE))</f>
        <v/>
      </c>
      <c r="I105" s="21"/>
      <c r="J105" s="21"/>
      <c r="K105" s="21"/>
      <c r="L105" s="21"/>
      <c r="M105" s="23" t="str">
        <f t="shared" si="20"/>
        <v/>
      </c>
      <c r="P105" s="29"/>
      <c r="T105" s="25"/>
      <c r="V105" s="29"/>
      <c r="X105" s="25"/>
      <c r="Z105" s="29"/>
      <c r="AB105" s="25"/>
      <c r="AD105" s="29"/>
      <c r="AF105" s="25"/>
    </row>
    <row r="106" spans="1:32">
      <c r="A106" s="20" t="str">
        <f>E106&amp;F106</f>
        <v>Water Source Heat Pumps</v>
      </c>
      <c r="B106" s="21"/>
      <c r="C106" s="21"/>
      <c r="D106" s="327">
        <v>0</v>
      </c>
      <c r="E106" s="14" t="s">
        <v>53</v>
      </c>
      <c r="F106" s="21"/>
      <c r="G106" s="21"/>
      <c r="H106" s="23"/>
      <c r="I106" s="35" t="s">
        <v>44</v>
      </c>
      <c r="J106" s="35"/>
      <c r="K106" s="35"/>
      <c r="L106" s="22"/>
      <c r="M106" s="23"/>
      <c r="N106" s="24">
        <f>SUM(I112:I120)+I108</f>
        <v>0</v>
      </c>
      <c r="O106" s="24" t="s">
        <v>40</v>
      </c>
      <c r="P106" s="29">
        <f>D106*N106</f>
        <v>0</v>
      </c>
      <c r="Q106" s="20" t="s">
        <v>65</v>
      </c>
      <c r="R106" s="27">
        <f>D106*S106</f>
        <v>0</v>
      </c>
      <c r="S106" s="43">
        <v>1500</v>
      </c>
      <c r="T106" s="25" t="s">
        <v>64</v>
      </c>
      <c r="V106" s="29">
        <f>D106*W106</f>
        <v>0</v>
      </c>
      <c r="W106" s="24">
        <v>3</v>
      </c>
      <c r="X106" s="25" t="s">
        <v>64</v>
      </c>
      <c r="Z106" s="29">
        <f>D106*AA106</f>
        <v>0</v>
      </c>
      <c r="AA106" s="24">
        <v>1</v>
      </c>
      <c r="AB106" s="25" t="s">
        <v>64</v>
      </c>
      <c r="AD106" s="29">
        <f>D106*AE106</f>
        <v>0</v>
      </c>
      <c r="AE106" s="24">
        <v>1</v>
      </c>
      <c r="AF106" s="25" t="s">
        <v>64</v>
      </c>
    </row>
    <row r="107" spans="1:32" outlineLevel="1">
      <c r="A107" s="20" t="str">
        <f t="shared" ref="A107:A157" si="24">E107&amp;F107</f>
        <v>Controller</v>
      </c>
      <c r="B107" s="21" t="str">
        <f>IF(E107="","",VLOOKUP(A107,'Parts List'!A:E,5,FALSE))</f>
        <v>Select Option</v>
      </c>
      <c r="C107" s="21"/>
      <c r="D107" s="38">
        <f t="shared" ref="D107:D120" si="25">$D$106*I107</f>
        <v>0</v>
      </c>
      <c r="E107" s="21" t="s">
        <v>224</v>
      </c>
      <c r="F107" s="105"/>
      <c r="G107" s="21"/>
      <c r="H107" s="23">
        <f>IF(E107="","",VLOOKUP(A107,'Parts List'!A:F,6,FALSE))</f>
        <v>0</v>
      </c>
      <c r="I107" s="327">
        <v>0</v>
      </c>
      <c r="J107" s="38">
        <f>D107</f>
        <v>0</v>
      </c>
      <c r="K107" s="38">
        <f>D107*70</f>
        <v>0</v>
      </c>
      <c r="L107" s="22"/>
      <c r="M107" s="23">
        <f t="shared" ref="M107:M121" si="26">IF(H107="","",D107*H107)</f>
        <v>0</v>
      </c>
      <c r="P107" s="29"/>
      <c r="R107" s="27"/>
      <c r="S107" s="44"/>
      <c r="T107" s="25"/>
      <c r="V107" s="29"/>
      <c r="X107" s="25"/>
      <c r="Z107" s="29"/>
      <c r="AB107" s="25"/>
      <c r="AD107" s="29"/>
      <c r="AF107" s="25"/>
    </row>
    <row r="108" spans="1:32" outlineLevel="1">
      <c r="A108" s="20" t="str">
        <f t="shared" si="24"/>
        <v>Panel - Enclosure w Subpanel</v>
      </c>
      <c r="B108" s="21" t="str">
        <f>IF(E108="","",VLOOKUP(A108,'Parts List'!A:E,5,FALSE))</f>
        <v>Select Option</v>
      </c>
      <c r="C108" s="21"/>
      <c r="D108" s="38">
        <f t="shared" si="25"/>
        <v>0</v>
      </c>
      <c r="E108" s="21" t="s">
        <v>156</v>
      </c>
      <c r="F108" s="105"/>
      <c r="G108" s="21"/>
      <c r="H108" s="23">
        <f>IF(E108="","",VLOOKUP(A108,'Parts List'!A:F,6,FALSE))</f>
        <v>0</v>
      </c>
      <c r="I108" s="327">
        <v>0</v>
      </c>
      <c r="J108" s="38"/>
      <c r="K108" s="38"/>
      <c r="L108" s="22"/>
      <c r="M108" s="23">
        <f t="shared" si="26"/>
        <v>0</v>
      </c>
      <c r="P108" s="29"/>
      <c r="R108" s="27"/>
      <c r="S108" s="44"/>
      <c r="T108" s="25"/>
      <c r="V108" s="29"/>
      <c r="X108" s="25"/>
      <c r="Z108" s="29"/>
      <c r="AB108" s="25"/>
      <c r="AD108" s="29"/>
      <c r="AF108" s="25"/>
    </row>
    <row r="109" spans="1:32" outlineLevel="1">
      <c r="A109" s="20" t="str">
        <f t="shared" si="24"/>
        <v>Relay</v>
      </c>
      <c r="B109" s="21" t="str">
        <f>IF(E109="","",VLOOKUP(A109,'Parts List'!A:E,5,FALSE))</f>
        <v>Select Option</v>
      </c>
      <c r="C109" s="21"/>
      <c r="D109" s="38">
        <f t="shared" si="25"/>
        <v>0</v>
      </c>
      <c r="E109" s="21" t="s">
        <v>48</v>
      </c>
      <c r="F109" s="105"/>
      <c r="G109" s="21"/>
      <c r="H109" s="23">
        <f>IF(E109="","",VLOOKUP(A109,'Parts List'!A:F,6,FALSE))</f>
        <v>0</v>
      </c>
      <c r="I109" s="327">
        <v>0</v>
      </c>
      <c r="J109" s="38"/>
      <c r="K109" s="38"/>
      <c r="L109" s="22"/>
      <c r="M109" s="23">
        <f t="shared" si="26"/>
        <v>0</v>
      </c>
      <c r="P109" s="29"/>
      <c r="R109" s="27"/>
      <c r="S109" s="27"/>
      <c r="T109" s="25"/>
      <c r="V109" s="29"/>
      <c r="X109" s="25"/>
      <c r="Z109" s="29"/>
      <c r="AB109" s="25"/>
      <c r="AD109" s="29"/>
      <c r="AF109" s="25"/>
    </row>
    <row r="110" spans="1:32" outlineLevel="1">
      <c r="A110" s="20" t="str">
        <f t="shared" si="24"/>
        <v>Transformer</v>
      </c>
      <c r="B110" s="21" t="str">
        <f>IF(E110="","",VLOOKUP(A110,'Parts List'!A:E,5,FALSE))</f>
        <v>Select Option</v>
      </c>
      <c r="C110" s="21"/>
      <c r="D110" s="38">
        <f t="shared" si="25"/>
        <v>0</v>
      </c>
      <c r="E110" s="32" t="s">
        <v>21</v>
      </c>
      <c r="F110" s="105"/>
      <c r="G110" s="21"/>
      <c r="H110" s="23">
        <f>IF(E110="","",VLOOKUP(A110,'Parts List'!A:F,6,FALSE))</f>
        <v>0</v>
      </c>
      <c r="I110" s="327">
        <v>0</v>
      </c>
      <c r="J110" s="38"/>
      <c r="K110" s="38"/>
      <c r="L110" s="22"/>
      <c r="M110" s="23">
        <f t="shared" si="26"/>
        <v>0</v>
      </c>
      <c r="P110" s="29"/>
      <c r="R110" s="27"/>
      <c r="S110" s="27"/>
      <c r="T110" s="25"/>
      <c r="V110" s="29"/>
      <c r="X110" s="25"/>
      <c r="Z110" s="29"/>
      <c r="AB110" s="25"/>
      <c r="AD110" s="29"/>
      <c r="AF110" s="25"/>
    </row>
    <row r="111" spans="1:32" outlineLevel="1">
      <c r="A111" s="20" t="str">
        <f t="shared" si="24"/>
        <v>Static Pressure Tips</v>
      </c>
      <c r="B111" s="21" t="str">
        <f>IF(E111="","",VLOOKUP(A111,'Parts List'!A:E,5,FALSE))</f>
        <v>N/A</v>
      </c>
      <c r="C111" s="21"/>
      <c r="D111" s="38">
        <f t="shared" si="25"/>
        <v>0</v>
      </c>
      <c r="E111" s="21" t="s">
        <v>259</v>
      </c>
      <c r="F111" s="105"/>
      <c r="G111" s="21"/>
      <c r="H111" s="23">
        <f>IF(E111="","",VLOOKUP(A111,'Parts List'!A:F,6,FALSE))</f>
        <v>0</v>
      </c>
      <c r="I111" s="327">
        <v>0</v>
      </c>
      <c r="J111" s="38"/>
      <c r="K111" s="38"/>
      <c r="L111" s="22"/>
      <c r="M111" s="23">
        <f t="shared" si="26"/>
        <v>0</v>
      </c>
      <c r="P111" s="29"/>
      <c r="R111" s="27"/>
      <c r="S111" s="27"/>
      <c r="T111" s="25"/>
      <c r="V111" s="29"/>
      <c r="X111" s="25"/>
      <c r="Z111" s="29"/>
      <c r="AB111" s="25"/>
      <c r="AD111" s="29"/>
      <c r="AF111" s="25"/>
    </row>
    <row r="112" spans="1:32" outlineLevel="1">
      <c r="A112" s="20" t="str">
        <f t="shared" si="24"/>
        <v>Current Sw</v>
      </c>
      <c r="B112" s="21" t="str">
        <f>IF(E112="","",VLOOKUP(A112,'Parts List'!A:E,5,FALSE))</f>
        <v>Select Option</v>
      </c>
      <c r="C112" s="21"/>
      <c r="D112" s="38">
        <f t="shared" si="25"/>
        <v>0</v>
      </c>
      <c r="E112" s="21" t="s">
        <v>158</v>
      </c>
      <c r="F112" s="105"/>
      <c r="G112" s="21"/>
      <c r="H112" s="23">
        <f>IF(E112="","",VLOOKUP(A112,'Parts List'!A:F,6,FALSE))</f>
        <v>0</v>
      </c>
      <c r="I112" s="327">
        <v>0</v>
      </c>
      <c r="J112" s="38"/>
      <c r="K112" s="38"/>
      <c r="L112" s="22"/>
      <c r="M112" s="23">
        <f t="shared" si="26"/>
        <v>0</v>
      </c>
      <c r="P112" s="29"/>
      <c r="R112" s="27"/>
      <c r="S112" s="27"/>
      <c r="T112" s="25"/>
      <c r="V112" s="29"/>
      <c r="X112" s="25"/>
      <c r="Z112" s="29"/>
      <c r="AB112" s="25"/>
      <c r="AD112" s="29"/>
      <c r="AF112" s="25"/>
    </row>
    <row r="113" spans="1:32" outlineLevel="1">
      <c r="A113" s="20" t="str">
        <f t="shared" si="24"/>
        <v>Filter Status</v>
      </c>
      <c r="B113" s="21" t="str">
        <f>IF(E113="","",VLOOKUP(A113,'Parts List'!A:E,5,FALSE))</f>
        <v>Select Option</v>
      </c>
      <c r="C113" s="21"/>
      <c r="D113" s="38">
        <f t="shared" si="25"/>
        <v>0</v>
      </c>
      <c r="E113" s="21" t="s">
        <v>393</v>
      </c>
      <c r="F113" s="105"/>
      <c r="G113" s="21"/>
      <c r="H113" s="23">
        <f>IF(E113="","",VLOOKUP(A113,'Parts List'!A:F,6,FALSE))</f>
        <v>0</v>
      </c>
      <c r="I113" s="327">
        <v>0</v>
      </c>
      <c r="J113" s="38"/>
      <c r="K113" s="38"/>
      <c r="L113" s="22"/>
      <c r="M113" s="23">
        <f t="shared" si="26"/>
        <v>0</v>
      </c>
      <c r="P113" s="29"/>
      <c r="R113" s="27"/>
      <c r="S113" s="27"/>
      <c r="T113" s="25"/>
      <c r="V113" s="29"/>
      <c r="X113" s="25"/>
      <c r="Z113" s="29"/>
      <c r="AB113" s="25"/>
      <c r="AD113" s="29"/>
      <c r="AF113" s="25"/>
    </row>
    <row r="114" spans="1:32" outlineLevel="1">
      <c r="A114" s="20" t="str">
        <f t="shared" si="24"/>
        <v>Communicating Room Thermostat</v>
      </c>
      <c r="B114" s="21" t="str">
        <f>IF(E114="","",VLOOKUP(A114,'Parts List'!A:E,5,FALSE))</f>
        <v>Select Option</v>
      </c>
      <c r="C114" s="21"/>
      <c r="D114" s="38">
        <f t="shared" si="25"/>
        <v>0</v>
      </c>
      <c r="E114" s="21" t="s">
        <v>524</v>
      </c>
      <c r="F114" s="105"/>
      <c r="G114" s="21"/>
      <c r="H114" s="23">
        <f>IF(E114="","",VLOOKUP(A114,'Parts List'!A:F,6,FALSE))</f>
        <v>0</v>
      </c>
      <c r="I114" s="327">
        <v>0</v>
      </c>
      <c r="J114" s="38">
        <f>D114</f>
        <v>0</v>
      </c>
      <c r="K114" s="38">
        <f>D114*50</f>
        <v>0</v>
      </c>
      <c r="L114" s="22"/>
      <c r="M114" s="23">
        <f t="shared" si="26"/>
        <v>0</v>
      </c>
      <c r="P114" s="29"/>
      <c r="R114" s="27"/>
      <c r="S114" s="44"/>
      <c r="T114" s="25"/>
      <c r="V114" s="29"/>
      <c r="X114" s="25"/>
      <c r="Z114" s="29"/>
      <c r="AB114" s="25"/>
      <c r="AD114" s="29"/>
      <c r="AF114" s="25"/>
    </row>
    <row r="115" spans="1:32" outlineLevel="1">
      <c r="A115" s="20" t="str">
        <f t="shared" si="24"/>
        <v>Temp Sensor</v>
      </c>
      <c r="B115" s="21" t="str">
        <f>IF(E115="","",VLOOKUP(A115,'Parts List'!A:E,5,FALSE))</f>
        <v>Select Option</v>
      </c>
      <c r="C115" s="21"/>
      <c r="D115" s="38">
        <f t="shared" si="25"/>
        <v>0</v>
      </c>
      <c r="E115" s="21" t="s">
        <v>155</v>
      </c>
      <c r="F115" s="105"/>
      <c r="G115" s="21"/>
      <c r="H115" s="23">
        <f>IF(E115="","",VLOOKUP(A115,'Parts List'!A:F,6,FALSE))</f>
        <v>0</v>
      </c>
      <c r="I115" s="327">
        <v>0</v>
      </c>
      <c r="J115" s="38"/>
      <c r="K115" s="38"/>
      <c r="L115" s="22"/>
      <c r="M115" s="23">
        <f t="shared" si="26"/>
        <v>0</v>
      </c>
      <c r="P115" s="29"/>
      <c r="R115" s="27"/>
      <c r="S115" s="27"/>
      <c r="T115" s="25"/>
      <c r="V115" s="29"/>
      <c r="X115" s="25"/>
      <c r="Z115" s="29"/>
      <c r="AB115" s="25"/>
      <c r="AD115" s="29"/>
      <c r="AF115" s="25"/>
    </row>
    <row r="116" spans="1:32" outlineLevel="1">
      <c r="A116" s="20" t="str">
        <f t="shared" si="24"/>
        <v>Temp Sensor</v>
      </c>
      <c r="B116" s="21" t="str">
        <f>IF(E116="","",VLOOKUP(A116,'Parts List'!A:E,5,FALSE))</f>
        <v>Select Option</v>
      </c>
      <c r="C116" s="21"/>
      <c r="D116" s="38">
        <f t="shared" si="25"/>
        <v>0</v>
      </c>
      <c r="E116" s="21" t="s">
        <v>155</v>
      </c>
      <c r="F116" s="105"/>
      <c r="G116" s="21"/>
      <c r="H116" s="23">
        <f>IF(E116="","",VLOOKUP(A116,'Parts List'!A:F,6,FALSE))</f>
        <v>0</v>
      </c>
      <c r="I116" s="327">
        <v>0</v>
      </c>
      <c r="J116" s="38"/>
      <c r="K116" s="38"/>
      <c r="L116" s="22"/>
      <c r="M116" s="23">
        <f t="shared" si="26"/>
        <v>0</v>
      </c>
      <c r="P116" s="29"/>
      <c r="R116" s="27"/>
      <c r="S116" s="27"/>
      <c r="T116" s="25"/>
      <c r="V116" s="29"/>
      <c r="X116" s="25"/>
      <c r="Z116" s="29"/>
      <c r="AB116" s="25"/>
      <c r="AD116" s="29"/>
      <c r="AF116" s="25"/>
    </row>
    <row r="117" spans="1:32" outlineLevel="1">
      <c r="A117" s="20" t="str">
        <f t="shared" si="24"/>
        <v>Water Detection</v>
      </c>
      <c r="B117" s="21" t="str">
        <f>IF(E117="","",VLOOKUP(A117,'Parts List'!A:E,5,FALSE))</f>
        <v>Select Option</v>
      </c>
      <c r="C117" s="21"/>
      <c r="D117" s="38">
        <f t="shared" si="25"/>
        <v>0</v>
      </c>
      <c r="E117" s="21" t="s">
        <v>512</v>
      </c>
      <c r="F117" s="105"/>
      <c r="G117" s="21"/>
      <c r="H117" s="23">
        <f>IF(E117="","",VLOOKUP(A117,'Parts List'!A:F,6,FALSE))</f>
        <v>0</v>
      </c>
      <c r="I117" s="327">
        <v>0</v>
      </c>
      <c r="J117" s="38"/>
      <c r="K117" s="38"/>
      <c r="L117" s="22"/>
      <c r="M117" s="23">
        <f t="shared" si="26"/>
        <v>0</v>
      </c>
      <c r="P117" s="29"/>
      <c r="R117" s="27"/>
      <c r="S117" s="27"/>
      <c r="T117" s="25"/>
      <c r="V117" s="29"/>
      <c r="X117" s="25"/>
      <c r="Z117" s="29"/>
      <c r="AB117" s="25"/>
      <c r="AD117" s="29"/>
      <c r="AF117" s="25"/>
    </row>
    <row r="118" spans="1:32" outlineLevel="1">
      <c r="A118" s="20" t="str">
        <f t="shared" si="24"/>
        <v>See Valve Quote</v>
      </c>
      <c r="B118" s="21" t="str">
        <f>IF(E118="","",VLOOKUP(A118,'Parts List'!A:E,5,FALSE))</f>
        <v>N/A</v>
      </c>
      <c r="C118" s="21"/>
      <c r="D118" s="38">
        <f t="shared" si="25"/>
        <v>0</v>
      </c>
      <c r="E118" s="21" t="s">
        <v>67</v>
      </c>
      <c r="F118" s="21"/>
      <c r="G118" s="21"/>
      <c r="H118" s="23">
        <f>IF(E118="","",VLOOKUP(A118,'Parts List'!A:F,6,FALSE))</f>
        <v>0</v>
      </c>
      <c r="I118" s="45">
        <v>0</v>
      </c>
      <c r="J118" s="38"/>
      <c r="K118" s="38"/>
      <c r="L118" s="22"/>
      <c r="M118" s="23">
        <f t="shared" si="26"/>
        <v>0</v>
      </c>
      <c r="P118" s="29"/>
      <c r="R118" s="27"/>
      <c r="S118" s="27"/>
      <c r="T118" s="25"/>
      <c r="V118" s="29"/>
      <c r="X118" s="25"/>
      <c r="Z118" s="29"/>
      <c r="AB118" s="25"/>
      <c r="AD118" s="29"/>
      <c r="AF118" s="25"/>
    </row>
    <row r="119" spans="1:32" outlineLevel="1">
      <c r="A119" s="20" t="str">
        <f t="shared" si="24"/>
        <v/>
      </c>
      <c r="B119" s="21" t="str">
        <f>IF(E119="","",VLOOKUP(A119,'Parts List'!A:E,5,FALSE))</f>
        <v/>
      </c>
      <c r="C119" s="21"/>
      <c r="D119" s="38">
        <f t="shared" si="25"/>
        <v>0</v>
      </c>
      <c r="E119" s="21"/>
      <c r="F119" s="21"/>
      <c r="G119" s="21"/>
      <c r="H119" s="23" t="str">
        <f>IF(E119="","",VLOOKUP(A119,'Parts List'!A:F,6,FALSE))</f>
        <v/>
      </c>
      <c r="I119" s="45">
        <v>0</v>
      </c>
      <c r="J119" s="38"/>
      <c r="K119" s="38"/>
      <c r="L119" s="21"/>
      <c r="M119" s="23" t="str">
        <f t="shared" si="26"/>
        <v/>
      </c>
      <c r="P119" s="29"/>
      <c r="T119" s="25"/>
      <c r="V119" s="29"/>
      <c r="X119" s="25"/>
      <c r="Z119" s="29"/>
      <c r="AB119" s="25"/>
      <c r="AD119" s="29"/>
      <c r="AF119" s="25"/>
    </row>
    <row r="120" spans="1:32" outlineLevel="1">
      <c r="A120" s="20" t="str">
        <f t="shared" si="24"/>
        <v/>
      </c>
      <c r="B120" s="21" t="str">
        <f>IF(E120="","",VLOOKUP(A120,'Parts List'!A:E,5,FALSE))</f>
        <v/>
      </c>
      <c r="C120" s="21"/>
      <c r="D120" s="38">
        <f t="shared" si="25"/>
        <v>0</v>
      </c>
      <c r="E120" s="21"/>
      <c r="F120" s="21"/>
      <c r="G120" s="21"/>
      <c r="H120" s="23" t="str">
        <f>IF(E120="","",VLOOKUP(A120,'Parts List'!A:F,6,FALSE))</f>
        <v/>
      </c>
      <c r="I120" s="45">
        <v>0</v>
      </c>
      <c r="J120" s="38"/>
      <c r="K120" s="38"/>
      <c r="L120" s="21"/>
      <c r="M120" s="23" t="str">
        <f t="shared" si="26"/>
        <v/>
      </c>
      <c r="P120" s="29"/>
      <c r="T120" s="25"/>
      <c r="V120" s="29"/>
      <c r="X120" s="25"/>
      <c r="Z120" s="29"/>
      <c r="AB120" s="25"/>
      <c r="AD120" s="29"/>
      <c r="AF120" s="25"/>
    </row>
    <row r="121" spans="1:32">
      <c r="A121" s="20" t="str">
        <f t="shared" si="24"/>
        <v/>
      </c>
      <c r="B121" s="21" t="str">
        <f>IF(E121="","",VLOOKUP(A121,'Parts List'!A:E,5,FALSE))</f>
        <v/>
      </c>
      <c r="C121" s="21"/>
      <c r="D121" s="21"/>
      <c r="E121" s="21"/>
      <c r="F121" s="21"/>
      <c r="G121" s="21"/>
      <c r="H121" s="23" t="str">
        <f>IF(E121="","",VLOOKUP(A121,'Parts List'!A:F,6,FALSE))</f>
        <v/>
      </c>
      <c r="I121" s="21"/>
      <c r="J121" s="21"/>
      <c r="K121" s="21"/>
      <c r="L121" s="21"/>
      <c r="M121" s="23" t="str">
        <f t="shared" si="26"/>
        <v/>
      </c>
      <c r="P121" s="29"/>
      <c r="T121" s="25"/>
      <c r="V121" s="29"/>
      <c r="X121" s="25"/>
      <c r="Z121" s="29"/>
      <c r="AB121" s="25"/>
      <c r="AD121" s="29"/>
      <c r="AF121" s="25"/>
    </row>
    <row r="122" spans="1:32">
      <c r="A122" s="20" t="str">
        <f t="shared" si="24"/>
        <v>Fan Coil Units</v>
      </c>
      <c r="B122" s="21"/>
      <c r="C122" s="21"/>
      <c r="D122" s="327">
        <v>0</v>
      </c>
      <c r="E122" s="14" t="s">
        <v>226</v>
      </c>
      <c r="F122" s="21"/>
      <c r="G122" s="21"/>
      <c r="H122" s="23"/>
      <c r="I122" s="35" t="s">
        <v>44</v>
      </c>
      <c r="J122" s="35"/>
      <c r="K122" s="35"/>
      <c r="L122" s="22"/>
      <c r="M122" s="23"/>
      <c r="N122" s="24">
        <f>SUM(I128:I136)+I124</f>
        <v>0</v>
      </c>
      <c r="O122" s="24" t="s">
        <v>40</v>
      </c>
      <c r="P122" s="29">
        <f>D122*N122</f>
        <v>0</v>
      </c>
      <c r="Q122" s="20" t="s">
        <v>65</v>
      </c>
      <c r="R122" s="27">
        <f>D122*S122</f>
        <v>0</v>
      </c>
      <c r="S122" s="43">
        <v>1500</v>
      </c>
      <c r="T122" s="25" t="s">
        <v>64</v>
      </c>
      <c r="V122" s="29">
        <f>D122*W122</f>
        <v>0</v>
      </c>
      <c r="W122" s="24">
        <v>3</v>
      </c>
      <c r="X122" s="25" t="s">
        <v>64</v>
      </c>
      <c r="Z122" s="29">
        <f>D122*AA122</f>
        <v>0</v>
      </c>
      <c r="AA122" s="24">
        <v>1</v>
      </c>
      <c r="AB122" s="25" t="s">
        <v>64</v>
      </c>
      <c r="AD122" s="29">
        <f>D122*AE122</f>
        <v>0</v>
      </c>
      <c r="AE122" s="24">
        <v>1</v>
      </c>
      <c r="AF122" s="25" t="s">
        <v>64</v>
      </c>
    </row>
    <row r="123" spans="1:32" outlineLevel="1">
      <c r="A123" s="20" t="str">
        <f t="shared" si="24"/>
        <v>Controller</v>
      </c>
      <c r="B123" s="21" t="str">
        <f>IF(E123="","",VLOOKUP(A123,'Parts List'!A:E,5,FALSE))</f>
        <v>Select Option</v>
      </c>
      <c r="C123" s="21"/>
      <c r="D123" s="38">
        <f t="shared" ref="D123:D136" si="27">$D$122*I123</f>
        <v>0</v>
      </c>
      <c r="E123" s="21" t="s">
        <v>224</v>
      </c>
      <c r="F123" s="105"/>
      <c r="G123" s="21"/>
      <c r="H123" s="23">
        <f>IF(E123="","",VLOOKUP(A123,'Parts List'!A:F,6,FALSE))</f>
        <v>0</v>
      </c>
      <c r="I123" s="327">
        <v>0</v>
      </c>
      <c r="J123" s="38">
        <f>D123</f>
        <v>0</v>
      </c>
      <c r="K123" s="38">
        <f>D123*70</f>
        <v>0</v>
      </c>
      <c r="L123" s="22"/>
      <c r="M123" s="23">
        <f t="shared" ref="M123:M137" si="28">IF(H123="","",D123*H123)</f>
        <v>0</v>
      </c>
      <c r="P123" s="29"/>
      <c r="R123" s="27"/>
      <c r="S123" s="44"/>
      <c r="T123" s="25"/>
      <c r="V123" s="29"/>
      <c r="X123" s="25"/>
      <c r="Z123" s="29"/>
      <c r="AB123" s="25"/>
      <c r="AD123" s="29"/>
      <c r="AF123" s="25"/>
    </row>
    <row r="124" spans="1:32" outlineLevel="1">
      <c r="A124" s="20" t="str">
        <f t="shared" si="24"/>
        <v>Panel - Enclosure w Subpanel</v>
      </c>
      <c r="B124" s="21" t="str">
        <f>IF(E124="","",VLOOKUP(A124,'Parts List'!A:E,5,FALSE))</f>
        <v>Select Option</v>
      </c>
      <c r="C124" s="21"/>
      <c r="D124" s="38">
        <f t="shared" si="27"/>
        <v>0</v>
      </c>
      <c r="E124" s="21" t="s">
        <v>156</v>
      </c>
      <c r="F124" s="105"/>
      <c r="G124" s="21"/>
      <c r="H124" s="23">
        <f>IF(E124="","",VLOOKUP(A124,'Parts List'!A:F,6,FALSE))</f>
        <v>0</v>
      </c>
      <c r="I124" s="327">
        <v>0</v>
      </c>
      <c r="J124" s="38"/>
      <c r="K124" s="38"/>
      <c r="L124" s="22"/>
      <c r="M124" s="23">
        <f t="shared" si="28"/>
        <v>0</v>
      </c>
      <c r="P124" s="29"/>
      <c r="R124" s="27"/>
      <c r="S124" s="44"/>
      <c r="T124" s="25"/>
      <c r="V124" s="29"/>
      <c r="X124" s="25"/>
      <c r="Z124" s="29"/>
      <c r="AB124" s="25"/>
      <c r="AD124" s="29"/>
      <c r="AF124" s="25"/>
    </row>
    <row r="125" spans="1:32" outlineLevel="1">
      <c r="A125" s="20" t="str">
        <f t="shared" si="24"/>
        <v>Relay</v>
      </c>
      <c r="B125" s="21" t="str">
        <f>IF(E125="","",VLOOKUP(A125,'Parts List'!A:E,5,FALSE))</f>
        <v>Select Option</v>
      </c>
      <c r="C125" s="21"/>
      <c r="D125" s="38">
        <f t="shared" si="27"/>
        <v>0</v>
      </c>
      <c r="E125" s="21" t="s">
        <v>48</v>
      </c>
      <c r="F125" s="105"/>
      <c r="G125" s="21"/>
      <c r="H125" s="23">
        <f>IF(E125="","",VLOOKUP(A125,'Parts List'!A:F,6,FALSE))</f>
        <v>0</v>
      </c>
      <c r="I125" s="327">
        <v>0</v>
      </c>
      <c r="J125" s="38"/>
      <c r="K125" s="38"/>
      <c r="L125" s="22"/>
      <c r="M125" s="23">
        <f t="shared" si="28"/>
        <v>0</v>
      </c>
      <c r="P125" s="29"/>
      <c r="R125" s="27"/>
      <c r="S125" s="27"/>
      <c r="T125" s="25"/>
      <c r="V125" s="29"/>
      <c r="X125" s="25"/>
      <c r="Z125" s="29"/>
      <c r="AB125" s="25"/>
      <c r="AD125" s="29"/>
      <c r="AF125" s="25"/>
    </row>
    <row r="126" spans="1:32" outlineLevel="1">
      <c r="A126" s="20" t="str">
        <f t="shared" si="24"/>
        <v>Transformer</v>
      </c>
      <c r="B126" s="21" t="str">
        <f>IF(E126="","",VLOOKUP(A126,'Parts List'!A:E,5,FALSE))</f>
        <v>Select Option</v>
      </c>
      <c r="C126" s="21"/>
      <c r="D126" s="38">
        <f t="shared" si="27"/>
        <v>0</v>
      </c>
      <c r="E126" s="32" t="s">
        <v>21</v>
      </c>
      <c r="F126" s="105"/>
      <c r="G126" s="21"/>
      <c r="H126" s="23">
        <f>IF(E126="","",VLOOKUP(A126,'Parts List'!A:F,6,FALSE))</f>
        <v>0</v>
      </c>
      <c r="I126" s="327">
        <v>0</v>
      </c>
      <c r="J126" s="38"/>
      <c r="K126" s="38"/>
      <c r="L126" s="22"/>
      <c r="M126" s="23">
        <f t="shared" si="28"/>
        <v>0</v>
      </c>
      <c r="P126" s="29"/>
      <c r="R126" s="27"/>
      <c r="S126" s="27"/>
      <c r="T126" s="25"/>
      <c r="V126" s="29"/>
      <c r="X126" s="25"/>
      <c r="Z126" s="29"/>
      <c r="AB126" s="25"/>
      <c r="AD126" s="29"/>
      <c r="AF126" s="25"/>
    </row>
    <row r="127" spans="1:32" outlineLevel="1">
      <c r="A127" s="20" t="str">
        <f t="shared" si="24"/>
        <v>Static Pressure Tips</v>
      </c>
      <c r="B127" s="21" t="str">
        <f>IF(E127="","",VLOOKUP(A127,'Parts List'!A:E,5,FALSE))</f>
        <v>N/A</v>
      </c>
      <c r="C127" s="21"/>
      <c r="D127" s="38">
        <f t="shared" si="27"/>
        <v>0</v>
      </c>
      <c r="E127" s="21" t="s">
        <v>259</v>
      </c>
      <c r="F127" s="105"/>
      <c r="G127" s="21"/>
      <c r="H127" s="23">
        <f>IF(E127="","",VLOOKUP(A127,'Parts List'!A:F,6,FALSE))</f>
        <v>0</v>
      </c>
      <c r="I127" s="327">
        <v>0</v>
      </c>
      <c r="J127" s="38"/>
      <c r="K127" s="38"/>
      <c r="L127" s="22"/>
      <c r="M127" s="23">
        <f t="shared" si="28"/>
        <v>0</v>
      </c>
      <c r="P127" s="29"/>
      <c r="R127" s="27"/>
      <c r="S127" s="27"/>
      <c r="T127" s="25"/>
      <c r="V127" s="29"/>
      <c r="X127" s="25"/>
      <c r="Z127" s="29"/>
      <c r="AB127" s="25"/>
      <c r="AD127" s="29"/>
      <c r="AF127" s="25"/>
    </row>
    <row r="128" spans="1:32" outlineLevel="1">
      <c r="A128" s="20" t="str">
        <f t="shared" si="24"/>
        <v>Current Sw</v>
      </c>
      <c r="B128" s="21" t="str">
        <f>IF(E128="","",VLOOKUP(A128,'Parts List'!A:E,5,FALSE))</f>
        <v>Select Option</v>
      </c>
      <c r="C128" s="21"/>
      <c r="D128" s="38">
        <f t="shared" si="27"/>
        <v>0</v>
      </c>
      <c r="E128" s="21" t="s">
        <v>158</v>
      </c>
      <c r="F128" s="105"/>
      <c r="G128" s="21"/>
      <c r="H128" s="23">
        <f>IF(E128="","",VLOOKUP(A128,'Parts List'!A:F,6,FALSE))</f>
        <v>0</v>
      </c>
      <c r="I128" s="327">
        <v>0</v>
      </c>
      <c r="J128" s="38"/>
      <c r="K128" s="38"/>
      <c r="L128" s="22"/>
      <c r="M128" s="23">
        <f t="shared" si="28"/>
        <v>0</v>
      </c>
      <c r="P128" s="29"/>
      <c r="R128" s="27"/>
      <c r="S128" s="27"/>
      <c r="T128" s="25"/>
      <c r="V128" s="29"/>
      <c r="X128" s="25"/>
      <c r="Z128" s="29"/>
      <c r="AB128" s="25"/>
      <c r="AD128" s="29"/>
      <c r="AF128" s="25"/>
    </row>
    <row r="129" spans="1:32" outlineLevel="1">
      <c r="A129" s="20" t="str">
        <f t="shared" si="24"/>
        <v>Filter Status</v>
      </c>
      <c r="B129" s="21" t="str">
        <f>IF(E129="","",VLOOKUP(A129,'Parts List'!A:E,5,FALSE))</f>
        <v>Select Option</v>
      </c>
      <c r="C129" s="21"/>
      <c r="D129" s="38">
        <f t="shared" si="27"/>
        <v>0</v>
      </c>
      <c r="E129" s="21" t="s">
        <v>393</v>
      </c>
      <c r="F129" s="105"/>
      <c r="G129" s="21"/>
      <c r="H129" s="23">
        <f>IF(E129="","",VLOOKUP(A129,'Parts List'!A:F,6,FALSE))</f>
        <v>0</v>
      </c>
      <c r="I129" s="327">
        <v>0</v>
      </c>
      <c r="J129" s="38"/>
      <c r="K129" s="38"/>
      <c r="L129" s="22"/>
      <c r="M129" s="23">
        <f t="shared" si="28"/>
        <v>0</v>
      </c>
      <c r="P129" s="29"/>
      <c r="R129" s="27"/>
      <c r="S129" s="27"/>
      <c r="T129" s="25"/>
      <c r="V129" s="29"/>
      <c r="X129" s="25"/>
      <c r="Z129" s="29"/>
      <c r="AB129" s="25"/>
      <c r="AD129" s="29"/>
      <c r="AF129" s="25"/>
    </row>
    <row r="130" spans="1:32" outlineLevel="1">
      <c r="A130" s="20" t="str">
        <f t="shared" si="24"/>
        <v>Communicating Room Thermostat</v>
      </c>
      <c r="B130" s="21" t="str">
        <f>IF(E130="","",VLOOKUP(A130,'Parts List'!A:E,5,FALSE))</f>
        <v>Select Option</v>
      </c>
      <c r="C130" s="21"/>
      <c r="D130" s="38">
        <f t="shared" si="27"/>
        <v>0</v>
      </c>
      <c r="E130" s="21" t="s">
        <v>524</v>
      </c>
      <c r="F130" s="105"/>
      <c r="G130" s="21"/>
      <c r="H130" s="23">
        <f>IF(E130="","",VLOOKUP(A130,'Parts List'!A:F,6,FALSE))</f>
        <v>0</v>
      </c>
      <c r="I130" s="327">
        <v>0</v>
      </c>
      <c r="J130" s="38">
        <f>D130</f>
        <v>0</v>
      </c>
      <c r="K130" s="38">
        <f>D130*50</f>
        <v>0</v>
      </c>
      <c r="L130" s="22"/>
      <c r="M130" s="23">
        <f t="shared" si="28"/>
        <v>0</v>
      </c>
      <c r="P130" s="29"/>
      <c r="R130" s="27"/>
      <c r="S130" s="44"/>
      <c r="T130" s="25"/>
      <c r="V130" s="29"/>
      <c r="X130" s="25"/>
      <c r="Z130" s="29"/>
      <c r="AB130" s="25"/>
      <c r="AD130" s="29"/>
      <c r="AF130" s="25"/>
    </row>
    <row r="131" spans="1:32" outlineLevel="1">
      <c r="A131" s="20" t="str">
        <f t="shared" si="24"/>
        <v>Temp Sensor</v>
      </c>
      <c r="B131" s="21" t="str">
        <f>IF(E131="","",VLOOKUP(A131,'Parts List'!A:E,5,FALSE))</f>
        <v>Select Option</v>
      </c>
      <c r="C131" s="21"/>
      <c r="D131" s="38">
        <f t="shared" si="27"/>
        <v>0</v>
      </c>
      <c r="E131" s="21" t="s">
        <v>155</v>
      </c>
      <c r="F131" s="105"/>
      <c r="G131" s="21"/>
      <c r="H131" s="23">
        <f>IF(E131="","",VLOOKUP(A131,'Parts List'!A:F,6,FALSE))</f>
        <v>0</v>
      </c>
      <c r="I131" s="327">
        <v>0</v>
      </c>
      <c r="J131" s="38"/>
      <c r="K131" s="38"/>
      <c r="L131" s="22"/>
      <c r="M131" s="23">
        <f t="shared" si="28"/>
        <v>0</v>
      </c>
      <c r="P131" s="29"/>
      <c r="R131" s="27"/>
      <c r="S131" s="27"/>
      <c r="T131" s="25"/>
      <c r="V131" s="29"/>
      <c r="X131" s="25"/>
      <c r="Z131" s="29"/>
      <c r="AB131" s="25"/>
      <c r="AD131" s="29"/>
      <c r="AF131" s="25"/>
    </row>
    <row r="132" spans="1:32" outlineLevel="1">
      <c r="A132" s="20" t="str">
        <f t="shared" si="24"/>
        <v>Temp Sensor</v>
      </c>
      <c r="B132" s="21" t="str">
        <f>IF(E132="","",VLOOKUP(A132,'Parts List'!A:E,5,FALSE))</f>
        <v>Select Option</v>
      </c>
      <c r="C132" s="21"/>
      <c r="D132" s="38">
        <f t="shared" si="27"/>
        <v>0</v>
      </c>
      <c r="E132" s="21" t="s">
        <v>155</v>
      </c>
      <c r="F132" s="105"/>
      <c r="G132" s="21"/>
      <c r="H132" s="23">
        <f>IF(E132="","",VLOOKUP(A132,'Parts List'!A:F,6,FALSE))</f>
        <v>0</v>
      </c>
      <c r="I132" s="327">
        <v>0</v>
      </c>
      <c r="J132" s="38"/>
      <c r="K132" s="38"/>
      <c r="L132" s="22"/>
      <c r="M132" s="23">
        <f t="shared" si="28"/>
        <v>0</v>
      </c>
      <c r="P132" s="29"/>
      <c r="R132" s="27"/>
      <c r="S132" s="27"/>
      <c r="T132" s="25"/>
      <c r="V132" s="29"/>
      <c r="X132" s="25"/>
      <c r="Z132" s="29"/>
      <c r="AB132" s="25"/>
      <c r="AD132" s="29"/>
      <c r="AF132" s="25"/>
    </row>
    <row r="133" spans="1:32" outlineLevel="1">
      <c r="A133" s="20" t="str">
        <f t="shared" si="24"/>
        <v>Water Detection</v>
      </c>
      <c r="B133" s="21" t="str">
        <f>IF(E133="","",VLOOKUP(A133,'Parts List'!A:E,5,FALSE))</f>
        <v>Select Option</v>
      </c>
      <c r="C133" s="21"/>
      <c r="D133" s="38">
        <f t="shared" si="27"/>
        <v>0</v>
      </c>
      <c r="E133" s="21" t="s">
        <v>512</v>
      </c>
      <c r="F133" s="105"/>
      <c r="G133" s="21"/>
      <c r="H133" s="23">
        <f>IF(E133="","",VLOOKUP(A133,'Parts List'!A:F,6,FALSE))</f>
        <v>0</v>
      </c>
      <c r="I133" s="327">
        <v>0</v>
      </c>
      <c r="J133" s="38"/>
      <c r="K133" s="38"/>
      <c r="L133" s="22"/>
      <c r="M133" s="23">
        <f t="shared" si="28"/>
        <v>0</v>
      </c>
      <c r="P133" s="29"/>
      <c r="R133" s="27"/>
      <c r="S133" s="27"/>
      <c r="T133" s="25"/>
      <c r="V133" s="29"/>
      <c r="X133" s="25"/>
      <c r="Z133" s="29"/>
      <c r="AB133" s="25"/>
      <c r="AD133" s="29"/>
      <c r="AF133" s="25"/>
    </row>
    <row r="134" spans="1:32" outlineLevel="1">
      <c r="A134" s="20" t="str">
        <f t="shared" si="24"/>
        <v>See Valve Quote</v>
      </c>
      <c r="B134" s="21" t="str">
        <f>IF(E134="","",VLOOKUP(A134,'Parts List'!A:E,5,FALSE))</f>
        <v>N/A</v>
      </c>
      <c r="C134" s="21"/>
      <c r="D134" s="38">
        <f t="shared" si="27"/>
        <v>0</v>
      </c>
      <c r="E134" s="21" t="s">
        <v>67</v>
      </c>
      <c r="F134" s="21"/>
      <c r="G134" s="21"/>
      <c r="H134" s="23">
        <f>IF(E134="","",VLOOKUP(A134,'Parts List'!A:F,6,FALSE))</f>
        <v>0</v>
      </c>
      <c r="I134" s="45">
        <v>0</v>
      </c>
      <c r="J134" s="38"/>
      <c r="K134" s="38"/>
      <c r="L134" s="22"/>
      <c r="M134" s="23">
        <f t="shared" si="28"/>
        <v>0</v>
      </c>
      <c r="P134" s="29"/>
      <c r="R134" s="27"/>
      <c r="S134" s="27"/>
      <c r="T134" s="25"/>
      <c r="V134" s="29"/>
      <c r="X134" s="25"/>
      <c r="Z134" s="29"/>
      <c r="AB134" s="25"/>
      <c r="AD134" s="29"/>
      <c r="AF134" s="25"/>
    </row>
    <row r="135" spans="1:32" outlineLevel="1">
      <c r="A135" s="20" t="str">
        <f t="shared" si="24"/>
        <v/>
      </c>
      <c r="B135" s="21" t="str">
        <f>IF(E135="","",VLOOKUP(A135,'Parts List'!A:E,5,FALSE))</f>
        <v/>
      </c>
      <c r="C135" s="21"/>
      <c r="D135" s="38">
        <f t="shared" si="27"/>
        <v>0</v>
      </c>
      <c r="E135" s="21"/>
      <c r="F135" s="21"/>
      <c r="G135" s="21"/>
      <c r="H135" s="23" t="str">
        <f>IF(E135="","",VLOOKUP(A135,'Parts List'!A:F,6,FALSE))</f>
        <v/>
      </c>
      <c r="I135" s="45">
        <v>0</v>
      </c>
      <c r="J135" s="38"/>
      <c r="K135" s="38"/>
      <c r="L135" s="21"/>
      <c r="M135" s="23" t="str">
        <f t="shared" si="28"/>
        <v/>
      </c>
      <c r="P135" s="29"/>
      <c r="T135" s="25"/>
      <c r="V135" s="29"/>
      <c r="X135" s="25"/>
      <c r="Z135" s="29"/>
      <c r="AB135" s="25"/>
      <c r="AD135" s="29"/>
      <c r="AF135" s="25"/>
    </row>
    <row r="136" spans="1:32" outlineLevel="1">
      <c r="A136" s="20" t="str">
        <f t="shared" si="24"/>
        <v/>
      </c>
      <c r="B136" s="21" t="str">
        <f>IF(E136="","",VLOOKUP(A136,'Parts List'!A:E,5,FALSE))</f>
        <v/>
      </c>
      <c r="C136" s="21"/>
      <c r="D136" s="38">
        <f t="shared" si="27"/>
        <v>0</v>
      </c>
      <c r="E136" s="21"/>
      <c r="F136" s="21"/>
      <c r="G136" s="21"/>
      <c r="H136" s="23" t="str">
        <f>IF(E136="","",VLOOKUP(A136,'Parts List'!A:F,6,FALSE))</f>
        <v/>
      </c>
      <c r="I136" s="45">
        <v>0</v>
      </c>
      <c r="J136" s="38"/>
      <c r="K136" s="38"/>
      <c r="L136" s="21"/>
      <c r="M136" s="23" t="str">
        <f t="shared" si="28"/>
        <v/>
      </c>
      <c r="P136" s="29"/>
      <c r="T136" s="25"/>
      <c r="V136" s="29"/>
      <c r="X136" s="25"/>
      <c r="Z136" s="29"/>
      <c r="AB136" s="25"/>
      <c r="AD136" s="29"/>
      <c r="AF136" s="25"/>
    </row>
    <row r="137" spans="1:32">
      <c r="A137" s="20" t="str">
        <f t="shared" si="24"/>
        <v/>
      </c>
      <c r="B137" s="21" t="str">
        <f>IF(E137="","",VLOOKUP(A137,'Parts List'!A:E,5,FALSE))</f>
        <v/>
      </c>
      <c r="C137" s="21"/>
      <c r="D137" s="21"/>
      <c r="E137" s="21"/>
      <c r="F137" s="21"/>
      <c r="G137" s="21"/>
      <c r="H137" s="23" t="str">
        <f>IF(E137="","",VLOOKUP(A137,'Parts List'!A:F,6,FALSE))</f>
        <v/>
      </c>
      <c r="I137" s="21"/>
      <c r="J137" s="21"/>
      <c r="K137" s="21"/>
      <c r="L137" s="21"/>
      <c r="M137" s="23" t="str">
        <f t="shared" si="28"/>
        <v/>
      </c>
      <c r="P137" s="29"/>
      <c r="T137" s="25"/>
      <c r="V137" s="29"/>
      <c r="X137" s="25"/>
      <c r="Z137" s="29"/>
      <c r="AB137" s="25"/>
      <c r="AD137" s="29"/>
      <c r="AF137" s="25"/>
    </row>
    <row r="138" spans="1:32">
      <c r="A138" s="20" t="str">
        <f t="shared" si="24"/>
        <v>Unit Ventilators</v>
      </c>
      <c r="B138" s="21"/>
      <c r="C138" s="21"/>
      <c r="D138" s="327">
        <v>0</v>
      </c>
      <c r="E138" s="14" t="s">
        <v>227</v>
      </c>
      <c r="F138" s="21"/>
      <c r="G138" s="21"/>
      <c r="H138" s="23"/>
      <c r="I138" s="35" t="s">
        <v>44</v>
      </c>
      <c r="J138" s="35"/>
      <c r="K138" s="35"/>
      <c r="L138" s="22"/>
      <c r="M138" s="23"/>
      <c r="N138" s="24">
        <f>SUM(I144:I153)+I140</f>
        <v>0</v>
      </c>
      <c r="O138" s="24" t="s">
        <v>40</v>
      </c>
      <c r="P138" s="29">
        <f>D138*N138</f>
        <v>0</v>
      </c>
      <c r="Q138" s="20" t="s">
        <v>65</v>
      </c>
      <c r="R138" s="27">
        <f>D138*S138</f>
        <v>0</v>
      </c>
      <c r="S138" s="43">
        <v>1500</v>
      </c>
      <c r="T138" s="25" t="s">
        <v>64</v>
      </c>
      <c r="V138" s="29">
        <f>D138*W138</f>
        <v>0</v>
      </c>
      <c r="W138" s="24">
        <v>3</v>
      </c>
      <c r="X138" s="25" t="s">
        <v>64</v>
      </c>
      <c r="Z138" s="29">
        <f>D138*AA138</f>
        <v>0</v>
      </c>
      <c r="AA138" s="24">
        <v>1</v>
      </c>
      <c r="AB138" s="25" t="s">
        <v>64</v>
      </c>
      <c r="AD138" s="29">
        <f>D138*AE138</f>
        <v>0</v>
      </c>
      <c r="AE138" s="24">
        <v>1</v>
      </c>
      <c r="AF138" s="25" t="s">
        <v>64</v>
      </c>
    </row>
    <row r="139" spans="1:32" outlineLevel="1">
      <c r="A139" s="20" t="str">
        <f t="shared" si="24"/>
        <v>Controller</v>
      </c>
      <c r="B139" s="21" t="str">
        <f>IF(E139="","",VLOOKUP(A139,'Parts List'!A:E,5,FALSE))</f>
        <v>Select Option</v>
      </c>
      <c r="C139" s="21"/>
      <c r="D139" s="38">
        <f t="shared" ref="D139:D153" si="29">$D$138*I139</f>
        <v>0</v>
      </c>
      <c r="E139" s="21" t="s">
        <v>224</v>
      </c>
      <c r="F139" s="105"/>
      <c r="G139" s="21"/>
      <c r="H139" s="23">
        <f>IF(E139="","",VLOOKUP(A139,'Parts List'!A:F,6,FALSE))</f>
        <v>0</v>
      </c>
      <c r="I139" s="327">
        <v>0</v>
      </c>
      <c r="J139" s="38">
        <f>D139</f>
        <v>0</v>
      </c>
      <c r="K139" s="38">
        <f>D139*70</f>
        <v>0</v>
      </c>
      <c r="L139" s="22"/>
      <c r="M139" s="23">
        <f t="shared" ref="M139:M154" si="30">IF(H139="","",D139*H139)</f>
        <v>0</v>
      </c>
      <c r="P139" s="29"/>
      <c r="R139" s="27"/>
      <c r="S139" s="44"/>
      <c r="T139" s="25"/>
      <c r="V139" s="29"/>
      <c r="X139" s="25"/>
      <c r="Z139" s="29"/>
      <c r="AB139" s="25"/>
      <c r="AD139" s="29"/>
      <c r="AF139" s="25"/>
    </row>
    <row r="140" spans="1:32" outlineLevel="1">
      <c r="A140" s="20" t="str">
        <f t="shared" si="24"/>
        <v>Panel - Enclosure w Subpanel</v>
      </c>
      <c r="B140" s="21" t="str">
        <f>IF(E140="","",VLOOKUP(A140,'Parts List'!A:E,5,FALSE))</f>
        <v>Select Option</v>
      </c>
      <c r="C140" s="21"/>
      <c r="D140" s="38">
        <f t="shared" si="29"/>
        <v>0</v>
      </c>
      <c r="E140" s="21" t="s">
        <v>156</v>
      </c>
      <c r="F140" s="105"/>
      <c r="G140" s="21"/>
      <c r="H140" s="23">
        <f>IF(E140="","",VLOOKUP(A140,'Parts List'!A:F,6,FALSE))</f>
        <v>0</v>
      </c>
      <c r="I140" s="327">
        <v>0</v>
      </c>
      <c r="J140" s="38"/>
      <c r="K140" s="38"/>
      <c r="L140" s="22"/>
      <c r="M140" s="23">
        <f t="shared" si="30"/>
        <v>0</v>
      </c>
      <c r="P140" s="29"/>
      <c r="R140" s="27"/>
      <c r="S140" s="44"/>
      <c r="T140" s="25"/>
      <c r="V140" s="29"/>
      <c r="X140" s="25"/>
      <c r="Z140" s="29"/>
      <c r="AB140" s="25"/>
      <c r="AD140" s="29"/>
      <c r="AF140" s="25"/>
    </row>
    <row r="141" spans="1:32" outlineLevel="1">
      <c r="A141" s="20" t="str">
        <f t="shared" si="24"/>
        <v>Relay</v>
      </c>
      <c r="B141" s="21" t="str">
        <f>IF(E141="","",VLOOKUP(A141,'Parts List'!A:E,5,FALSE))</f>
        <v>Select Option</v>
      </c>
      <c r="C141" s="21"/>
      <c r="D141" s="38">
        <f t="shared" si="29"/>
        <v>0</v>
      </c>
      <c r="E141" s="21" t="s">
        <v>48</v>
      </c>
      <c r="F141" s="105"/>
      <c r="G141" s="21"/>
      <c r="H141" s="23">
        <f>IF(E141="","",VLOOKUP(A141,'Parts List'!A:F,6,FALSE))</f>
        <v>0</v>
      </c>
      <c r="I141" s="327">
        <v>0</v>
      </c>
      <c r="J141" s="38"/>
      <c r="K141" s="38"/>
      <c r="L141" s="22"/>
      <c r="M141" s="23">
        <f t="shared" si="30"/>
        <v>0</v>
      </c>
      <c r="P141" s="29"/>
      <c r="R141" s="27"/>
      <c r="S141" s="27"/>
      <c r="T141" s="25"/>
      <c r="V141" s="29"/>
      <c r="X141" s="25"/>
      <c r="Z141" s="29"/>
      <c r="AB141" s="25"/>
      <c r="AD141" s="29"/>
      <c r="AF141" s="25"/>
    </row>
    <row r="142" spans="1:32" outlineLevel="1">
      <c r="A142" s="20" t="str">
        <f t="shared" si="24"/>
        <v>Transformer</v>
      </c>
      <c r="B142" s="21" t="str">
        <f>IF(E142="","",VLOOKUP(A142,'Parts List'!A:E,5,FALSE))</f>
        <v>Select Option</v>
      </c>
      <c r="C142" s="21"/>
      <c r="D142" s="38">
        <f t="shared" si="29"/>
        <v>0</v>
      </c>
      <c r="E142" s="32" t="s">
        <v>21</v>
      </c>
      <c r="F142" s="105"/>
      <c r="G142" s="21"/>
      <c r="H142" s="23">
        <f>IF(E142="","",VLOOKUP(A142,'Parts List'!A:F,6,FALSE))</f>
        <v>0</v>
      </c>
      <c r="I142" s="327">
        <v>0</v>
      </c>
      <c r="J142" s="38"/>
      <c r="K142" s="38"/>
      <c r="L142" s="22"/>
      <c r="M142" s="23">
        <f t="shared" si="30"/>
        <v>0</v>
      </c>
      <c r="P142" s="29"/>
      <c r="R142" s="27"/>
      <c r="S142" s="27"/>
      <c r="T142" s="25"/>
      <c r="V142" s="29"/>
      <c r="X142" s="25"/>
      <c r="Z142" s="29"/>
      <c r="AB142" s="25"/>
      <c r="AD142" s="29"/>
      <c r="AF142" s="25"/>
    </row>
    <row r="143" spans="1:32" outlineLevel="1">
      <c r="A143" s="20" t="str">
        <f t="shared" si="24"/>
        <v>Static Pressure Tips</v>
      </c>
      <c r="B143" s="21" t="str">
        <f>IF(E143="","",VLOOKUP(A143,'Parts List'!A:E,5,FALSE))</f>
        <v>N/A</v>
      </c>
      <c r="C143" s="21"/>
      <c r="D143" s="38">
        <f t="shared" si="29"/>
        <v>0</v>
      </c>
      <c r="E143" s="21" t="s">
        <v>259</v>
      </c>
      <c r="F143" s="105"/>
      <c r="G143" s="21"/>
      <c r="H143" s="23">
        <f>IF(E143="","",VLOOKUP(A143,'Parts List'!A:F,6,FALSE))</f>
        <v>0</v>
      </c>
      <c r="I143" s="327">
        <v>0</v>
      </c>
      <c r="J143" s="38"/>
      <c r="K143" s="38"/>
      <c r="L143" s="22"/>
      <c r="M143" s="23">
        <f t="shared" si="30"/>
        <v>0</v>
      </c>
      <c r="P143" s="29"/>
      <c r="R143" s="27"/>
      <c r="S143" s="27"/>
      <c r="T143" s="25"/>
      <c r="V143" s="29"/>
      <c r="X143" s="25"/>
      <c r="Z143" s="29"/>
      <c r="AB143" s="25"/>
      <c r="AD143" s="29"/>
      <c r="AF143" s="25"/>
    </row>
    <row r="144" spans="1:32" outlineLevel="1">
      <c r="A144" s="20" t="str">
        <f t="shared" si="24"/>
        <v>Current Sw</v>
      </c>
      <c r="B144" s="21" t="str">
        <f>IF(E144="","",VLOOKUP(A144,'Parts List'!A:E,5,FALSE))</f>
        <v>Select Option</v>
      </c>
      <c r="C144" s="21"/>
      <c r="D144" s="38">
        <f t="shared" si="29"/>
        <v>0</v>
      </c>
      <c r="E144" s="21" t="s">
        <v>158</v>
      </c>
      <c r="F144" s="105"/>
      <c r="G144" s="21"/>
      <c r="H144" s="23">
        <f>IF(E144="","",VLOOKUP(A144,'Parts List'!A:F,6,FALSE))</f>
        <v>0</v>
      </c>
      <c r="I144" s="327">
        <v>0</v>
      </c>
      <c r="J144" s="38"/>
      <c r="K144" s="38"/>
      <c r="L144" s="22"/>
      <c r="M144" s="23">
        <f t="shared" si="30"/>
        <v>0</v>
      </c>
      <c r="P144" s="29"/>
      <c r="R144" s="27"/>
      <c r="S144" s="27"/>
      <c r="T144" s="25"/>
      <c r="V144" s="29"/>
      <c r="X144" s="25"/>
      <c r="Z144" s="29"/>
      <c r="AB144" s="25"/>
      <c r="AD144" s="29"/>
      <c r="AF144" s="25"/>
    </row>
    <row r="145" spans="1:32" outlineLevel="1">
      <c r="A145" s="20" t="str">
        <f t="shared" si="24"/>
        <v>Filter Status</v>
      </c>
      <c r="B145" s="21" t="str">
        <f>IF(E145="","",VLOOKUP(A145,'Parts List'!A:E,5,FALSE))</f>
        <v>Select Option</v>
      </c>
      <c r="C145" s="21"/>
      <c r="D145" s="38">
        <f t="shared" si="29"/>
        <v>0</v>
      </c>
      <c r="E145" s="21" t="s">
        <v>393</v>
      </c>
      <c r="F145" s="105"/>
      <c r="G145" s="21"/>
      <c r="H145" s="23">
        <f>IF(E145="","",VLOOKUP(A145,'Parts List'!A:F,6,FALSE))</f>
        <v>0</v>
      </c>
      <c r="I145" s="327">
        <v>0</v>
      </c>
      <c r="J145" s="38"/>
      <c r="K145" s="38"/>
      <c r="L145" s="22"/>
      <c r="M145" s="23">
        <f t="shared" si="30"/>
        <v>0</v>
      </c>
      <c r="P145" s="29"/>
      <c r="R145" s="27"/>
      <c r="S145" s="27"/>
      <c r="T145" s="25"/>
      <c r="V145" s="29"/>
      <c r="X145" s="25"/>
      <c r="Z145" s="29"/>
      <c r="AB145" s="25"/>
      <c r="AD145" s="29"/>
      <c r="AF145" s="25"/>
    </row>
    <row r="146" spans="1:32" outlineLevel="1">
      <c r="A146" s="20" t="str">
        <f t="shared" si="24"/>
        <v>Communicating Room Thermostat</v>
      </c>
      <c r="B146" s="21" t="str">
        <f>IF(E146="","",VLOOKUP(A146,'Parts List'!A:E,5,FALSE))</f>
        <v>Select Option</v>
      </c>
      <c r="C146" s="21"/>
      <c r="D146" s="38">
        <f t="shared" si="29"/>
        <v>0</v>
      </c>
      <c r="E146" s="21" t="s">
        <v>524</v>
      </c>
      <c r="F146" s="105"/>
      <c r="G146" s="21"/>
      <c r="H146" s="23">
        <f>IF(E146="","",VLOOKUP(A146,'Parts List'!A:F,6,FALSE))</f>
        <v>0</v>
      </c>
      <c r="I146" s="327">
        <v>0</v>
      </c>
      <c r="J146" s="38">
        <f>D146</f>
        <v>0</v>
      </c>
      <c r="K146" s="38">
        <f>D146*50</f>
        <v>0</v>
      </c>
      <c r="L146" s="22"/>
      <c r="M146" s="23">
        <f t="shared" si="30"/>
        <v>0</v>
      </c>
      <c r="P146" s="29"/>
      <c r="R146" s="27"/>
      <c r="S146" s="44"/>
      <c r="T146" s="25"/>
      <c r="V146" s="29"/>
      <c r="X146" s="25"/>
      <c r="Z146" s="29"/>
      <c r="AB146" s="25"/>
      <c r="AD146" s="29"/>
      <c r="AF146" s="25"/>
    </row>
    <row r="147" spans="1:32" outlineLevel="1">
      <c r="A147" s="20" t="str">
        <f t="shared" si="24"/>
        <v>Temp Sensor</v>
      </c>
      <c r="B147" s="21" t="str">
        <f>IF(E147="","",VLOOKUP(A147,'Parts List'!A:E,5,FALSE))</f>
        <v>Select Option</v>
      </c>
      <c r="C147" s="21"/>
      <c r="D147" s="38">
        <f t="shared" si="29"/>
        <v>0</v>
      </c>
      <c r="E147" s="21" t="s">
        <v>155</v>
      </c>
      <c r="F147" s="105"/>
      <c r="G147" s="21"/>
      <c r="H147" s="23">
        <f>IF(E147="","",VLOOKUP(A147,'Parts List'!A:F,6,FALSE))</f>
        <v>0</v>
      </c>
      <c r="I147" s="327">
        <v>0</v>
      </c>
      <c r="J147" s="38"/>
      <c r="K147" s="38"/>
      <c r="L147" s="22"/>
      <c r="M147" s="23">
        <f t="shared" si="30"/>
        <v>0</v>
      </c>
      <c r="P147" s="29"/>
      <c r="R147" s="27"/>
      <c r="S147" s="27"/>
      <c r="T147" s="25"/>
      <c r="V147" s="29"/>
      <c r="X147" s="25"/>
      <c r="Z147" s="29"/>
      <c r="AB147" s="25"/>
      <c r="AD147" s="29"/>
      <c r="AF147" s="25"/>
    </row>
    <row r="148" spans="1:32" outlineLevel="1">
      <c r="A148" s="20" t="str">
        <f t="shared" si="24"/>
        <v>Temp Sensor</v>
      </c>
      <c r="B148" s="21" t="str">
        <f>IF(E148="","",VLOOKUP(A148,'Parts List'!A:E,5,FALSE))</f>
        <v>Select Option</v>
      </c>
      <c r="C148" s="21"/>
      <c r="D148" s="38">
        <f t="shared" si="29"/>
        <v>0</v>
      </c>
      <c r="E148" s="21" t="s">
        <v>155</v>
      </c>
      <c r="F148" s="105"/>
      <c r="G148" s="21"/>
      <c r="H148" s="23">
        <f>IF(E148="","",VLOOKUP(A148,'Parts List'!A:F,6,FALSE))</f>
        <v>0</v>
      </c>
      <c r="I148" s="327">
        <v>0</v>
      </c>
      <c r="J148" s="38"/>
      <c r="K148" s="38"/>
      <c r="L148" s="22"/>
      <c r="M148" s="23">
        <f t="shared" si="30"/>
        <v>0</v>
      </c>
      <c r="P148" s="29"/>
      <c r="R148" s="27"/>
      <c r="S148" s="27"/>
      <c r="T148" s="25"/>
      <c r="V148" s="29"/>
      <c r="X148" s="25"/>
      <c r="Z148" s="29"/>
      <c r="AB148" s="25"/>
      <c r="AD148" s="29"/>
      <c r="AF148" s="25"/>
    </row>
    <row r="149" spans="1:32" outlineLevel="1">
      <c r="A149" s="20" t="str">
        <f t="shared" si="24"/>
        <v>Water Detection</v>
      </c>
      <c r="B149" s="21" t="str">
        <f>IF(E149="","",VLOOKUP(A149,'Parts List'!A:E,5,FALSE))</f>
        <v>Select Option</v>
      </c>
      <c r="C149" s="21"/>
      <c r="D149" s="38">
        <f t="shared" si="29"/>
        <v>0</v>
      </c>
      <c r="E149" s="21" t="s">
        <v>512</v>
      </c>
      <c r="F149" s="105"/>
      <c r="G149" s="21"/>
      <c r="H149" s="23">
        <f>IF(E149="","",VLOOKUP(A149,'Parts List'!A:F,6,FALSE))</f>
        <v>0</v>
      </c>
      <c r="I149" s="327">
        <v>0</v>
      </c>
      <c r="J149" s="38"/>
      <c r="K149" s="38"/>
      <c r="L149" s="22"/>
      <c r="M149" s="23">
        <f t="shared" si="30"/>
        <v>0</v>
      </c>
      <c r="P149" s="29"/>
      <c r="R149" s="27"/>
      <c r="S149" s="27"/>
      <c r="T149" s="25"/>
      <c r="V149" s="29"/>
      <c r="X149" s="25"/>
      <c r="Z149" s="29"/>
      <c r="AB149" s="25"/>
      <c r="AD149" s="29"/>
      <c r="AF149" s="25"/>
    </row>
    <row r="150" spans="1:32" outlineLevel="1">
      <c r="A150" s="20" t="str">
        <f t="shared" si="24"/>
        <v>Damper Actuator</v>
      </c>
      <c r="B150" s="21" t="str">
        <f>IF(E150="","",VLOOKUP(A150,'Parts List'!A:E,5,FALSE))</f>
        <v>Select Option</v>
      </c>
      <c r="C150" s="21"/>
      <c r="D150" s="38">
        <f t="shared" si="29"/>
        <v>0</v>
      </c>
      <c r="E150" s="21" t="s">
        <v>26</v>
      </c>
      <c r="F150" s="105"/>
      <c r="G150" s="21"/>
      <c r="H150" s="23">
        <f>IF(E150="","",VLOOKUP(A150,'Parts List'!A:F,6,FALSE))</f>
        <v>0</v>
      </c>
      <c r="I150" s="327">
        <v>0</v>
      </c>
      <c r="J150" s="38"/>
      <c r="K150" s="38"/>
      <c r="L150" s="22"/>
      <c r="M150" s="23">
        <f t="shared" si="30"/>
        <v>0</v>
      </c>
      <c r="P150" s="29"/>
      <c r="R150" s="27"/>
      <c r="S150" s="27"/>
      <c r="T150" s="25"/>
      <c r="V150" s="29"/>
      <c r="X150" s="25"/>
      <c r="Z150" s="29"/>
      <c r="AB150" s="25"/>
      <c r="AD150" s="29"/>
      <c r="AF150" s="25"/>
    </row>
    <row r="151" spans="1:32" outlineLevel="1">
      <c r="A151" s="20" t="str">
        <f t="shared" si="24"/>
        <v>See Valve Quote</v>
      </c>
      <c r="B151" s="21" t="str">
        <f>IF(E151="","",VLOOKUP(A151,'Parts List'!A:E,5,FALSE))</f>
        <v>N/A</v>
      </c>
      <c r="C151" s="21"/>
      <c r="D151" s="38">
        <f t="shared" si="29"/>
        <v>0</v>
      </c>
      <c r="E151" s="21" t="s">
        <v>67</v>
      </c>
      <c r="F151" s="21"/>
      <c r="G151" s="21"/>
      <c r="H151" s="23">
        <f>IF(E151="","",VLOOKUP(A151,'Parts List'!A:F,6,FALSE))</f>
        <v>0</v>
      </c>
      <c r="I151" s="45">
        <v>0</v>
      </c>
      <c r="J151" s="38"/>
      <c r="K151" s="38"/>
      <c r="L151" s="22"/>
      <c r="M151" s="23">
        <f t="shared" si="30"/>
        <v>0</v>
      </c>
      <c r="P151" s="29"/>
      <c r="R151" s="27"/>
      <c r="S151" s="27"/>
      <c r="T151" s="25"/>
      <c r="V151" s="29"/>
      <c r="X151" s="25"/>
      <c r="Z151" s="29"/>
      <c r="AB151" s="25"/>
      <c r="AD151" s="29"/>
      <c r="AF151" s="25"/>
    </row>
    <row r="152" spans="1:32" outlineLevel="1">
      <c r="A152" s="20" t="str">
        <f t="shared" si="24"/>
        <v/>
      </c>
      <c r="B152" s="21" t="str">
        <f>IF(E152="","",VLOOKUP(A152,'Parts List'!A:E,5,FALSE))</f>
        <v/>
      </c>
      <c r="C152" s="21"/>
      <c r="D152" s="38">
        <f t="shared" si="29"/>
        <v>0</v>
      </c>
      <c r="E152" s="21"/>
      <c r="F152" s="21"/>
      <c r="G152" s="21"/>
      <c r="H152" s="23" t="str">
        <f>IF(E152="","",VLOOKUP(A152,'Parts List'!A:F,6,FALSE))</f>
        <v/>
      </c>
      <c r="I152" s="45">
        <v>0</v>
      </c>
      <c r="J152" s="38"/>
      <c r="K152" s="38"/>
      <c r="L152" s="21"/>
      <c r="M152" s="23" t="str">
        <f t="shared" si="30"/>
        <v/>
      </c>
      <c r="P152" s="29"/>
      <c r="T152" s="25"/>
      <c r="V152" s="29"/>
      <c r="X152" s="25"/>
      <c r="Z152" s="29"/>
      <c r="AB152" s="25"/>
      <c r="AD152" s="29"/>
      <c r="AF152" s="25"/>
    </row>
    <row r="153" spans="1:32" outlineLevel="1">
      <c r="A153" s="20" t="str">
        <f t="shared" si="24"/>
        <v/>
      </c>
      <c r="B153" s="21" t="str">
        <f>IF(E153="","",VLOOKUP(A153,'Parts List'!A:E,5,FALSE))</f>
        <v/>
      </c>
      <c r="C153" s="21"/>
      <c r="D153" s="38">
        <f t="shared" si="29"/>
        <v>0</v>
      </c>
      <c r="E153" s="21"/>
      <c r="F153" s="21"/>
      <c r="G153" s="21"/>
      <c r="H153" s="23" t="str">
        <f>IF(E153="","",VLOOKUP(A153,'Parts List'!A:F,6,FALSE))</f>
        <v/>
      </c>
      <c r="I153" s="45">
        <v>0</v>
      </c>
      <c r="J153" s="38"/>
      <c r="K153" s="38"/>
      <c r="L153" s="21"/>
      <c r="M153" s="23" t="str">
        <f t="shared" si="30"/>
        <v/>
      </c>
      <c r="P153" s="29"/>
      <c r="T153" s="25"/>
      <c r="V153" s="29"/>
      <c r="X153" s="25"/>
      <c r="Z153" s="29"/>
      <c r="AB153" s="25"/>
      <c r="AD153" s="29"/>
      <c r="AF153" s="25"/>
    </row>
    <row r="154" spans="1:32">
      <c r="A154" s="20" t="str">
        <f t="shared" si="24"/>
        <v/>
      </c>
      <c r="B154" s="21" t="str">
        <f>IF(E154="","",VLOOKUP(A154,'Parts List'!A:E,5,FALSE))</f>
        <v/>
      </c>
      <c r="C154" s="21"/>
      <c r="D154" s="21"/>
      <c r="E154" s="21"/>
      <c r="F154" s="21"/>
      <c r="G154" s="21"/>
      <c r="H154" s="23" t="str">
        <f>IF(E154="","",VLOOKUP(A154,'Parts List'!A:F,6,FALSE))</f>
        <v/>
      </c>
      <c r="I154" s="21"/>
      <c r="J154" s="21"/>
      <c r="K154" s="21"/>
      <c r="L154" s="21"/>
      <c r="M154" s="23" t="str">
        <f t="shared" si="30"/>
        <v/>
      </c>
      <c r="P154" s="29"/>
      <c r="T154" s="25"/>
      <c r="V154" s="29"/>
      <c r="X154" s="25"/>
      <c r="Z154" s="29"/>
      <c r="AB154" s="25"/>
      <c r="AD154" s="29"/>
      <c r="AF154" s="25"/>
    </row>
    <row r="155" spans="1:32">
      <c r="A155" s="20" t="str">
        <f t="shared" si="24"/>
        <v>Rooftop Units</v>
      </c>
      <c r="B155" s="21"/>
      <c r="C155" s="21"/>
      <c r="D155" s="327">
        <v>0</v>
      </c>
      <c r="E155" s="14" t="s">
        <v>239</v>
      </c>
      <c r="F155" s="21"/>
      <c r="G155" s="21"/>
      <c r="H155" s="23"/>
      <c r="I155" s="35" t="s">
        <v>44</v>
      </c>
      <c r="J155" s="35"/>
      <c r="K155" s="35"/>
      <c r="L155" s="22"/>
      <c r="M155" s="23"/>
      <c r="N155" s="24">
        <f>SUM(I166:I180)+I161</f>
        <v>0</v>
      </c>
      <c r="O155" s="24" t="s">
        <v>40</v>
      </c>
      <c r="P155" s="29">
        <f>D155*N155</f>
        <v>0</v>
      </c>
      <c r="Q155" s="20" t="s">
        <v>65</v>
      </c>
      <c r="R155" s="27">
        <f>P155*S155</f>
        <v>0</v>
      </c>
      <c r="S155" s="43">
        <v>350</v>
      </c>
      <c r="T155" s="25" t="s">
        <v>30</v>
      </c>
      <c r="V155" s="29">
        <f>P155*W155</f>
        <v>0</v>
      </c>
      <c r="W155" s="24">
        <v>1</v>
      </c>
      <c r="X155" s="25" t="s">
        <v>64</v>
      </c>
      <c r="Z155" s="29">
        <f>D155*AA155</f>
        <v>0</v>
      </c>
      <c r="AA155" s="24">
        <v>2</v>
      </c>
      <c r="AB155" s="25" t="s">
        <v>64</v>
      </c>
      <c r="AD155" s="29">
        <f>D155*AE155</f>
        <v>0</v>
      </c>
      <c r="AE155" s="24">
        <v>6</v>
      </c>
      <c r="AF155" s="25" t="s">
        <v>64</v>
      </c>
    </row>
    <row r="156" spans="1:32" outlineLevel="1">
      <c r="A156" s="20" t="str">
        <f t="shared" si="24"/>
        <v>Controller</v>
      </c>
      <c r="B156" s="21" t="str">
        <f>IF(E156="","",VLOOKUP(A156,'Parts List'!A:E,5,FALSE))</f>
        <v>Select Option</v>
      </c>
      <c r="C156" s="21"/>
      <c r="D156" s="38">
        <f>$D$155*I156</f>
        <v>0</v>
      </c>
      <c r="E156" s="21" t="s">
        <v>224</v>
      </c>
      <c r="F156" s="105"/>
      <c r="G156" s="21"/>
      <c r="H156" s="23">
        <f>IF(E156="","",VLOOKUP(A156,'Parts List'!A:F,6,FALSE))</f>
        <v>0</v>
      </c>
      <c r="I156" s="327">
        <v>0</v>
      </c>
      <c r="J156" s="38">
        <f>D156</f>
        <v>0</v>
      </c>
      <c r="K156" s="38">
        <f>D156*70</f>
        <v>0</v>
      </c>
      <c r="L156" s="22"/>
      <c r="M156" s="23">
        <f t="shared" ref="M156:M181" si="31">IF(H156="","",D156*H156)</f>
        <v>0</v>
      </c>
      <c r="P156" s="29"/>
      <c r="R156" s="27"/>
      <c r="S156" s="44"/>
      <c r="T156" s="25"/>
      <c r="V156" s="29"/>
      <c r="X156" s="25"/>
      <c r="Z156" s="29"/>
      <c r="AB156" s="25"/>
      <c r="AD156" s="29"/>
      <c r="AF156" s="25"/>
    </row>
    <row r="157" spans="1:32" outlineLevel="1">
      <c r="A157" s="20" t="str">
        <f t="shared" si="24"/>
        <v>Optimizer License with 18 Month SMA</v>
      </c>
      <c r="B157" s="21" t="str">
        <f>IF(E157="","",VLOOKUP(A157,'Parts List'!A:E,5,FALSE))</f>
        <v>Select Option</v>
      </c>
      <c r="C157" s="21"/>
      <c r="D157" s="38">
        <f t="shared" ref="D157:D180" si="32">$D$155*I157</f>
        <v>0</v>
      </c>
      <c r="E157" s="32" t="s">
        <v>1917</v>
      </c>
      <c r="F157" s="105"/>
      <c r="G157" s="21"/>
      <c r="H157" s="23">
        <f>IF(E157="","",VLOOKUP(A157,'Parts List'!A:F,6,FALSE))</f>
        <v>0</v>
      </c>
      <c r="I157" s="327">
        <v>0</v>
      </c>
      <c r="J157" s="38">
        <f>D157</f>
        <v>0</v>
      </c>
      <c r="K157" s="38">
        <f>D157*70</f>
        <v>0</v>
      </c>
      <c r="L157" s="22"/>
      <c r="M157" s="23">
        <f t="shared" si="31"/>
        <v>0</v>
      </c>
      <c r="P157" s="29"/>
      <c r="R157" s="27"/>
      <c r="S157" s="44"/>
      <c r="T157" s="25"/>
      <c r="V157" s="29"/>
      <c r="X157" s="25"/>
      <c r="Z157" s="29"/>
      <c r="AB157" s="25"/>
      <c r="AD157" s="29"/>
      <c r="AF157" s="25"/>
    </row>
    <row r="158" spans="1:32" outlineLevel="1">
      <c r="A158" s="20" t="str">
        <f>E158&amp;F158</f>
        <v>I/O Module</v>
      </c>
      <c r="B158" s="21" t="str">
        <f>IF(E158="","",VLOOKUP(A158,'Parts List'!A:E,5,FALSE))</f>
        <v>Select Option</v>
      </c>
      <c r="C158" s="21"/>
      <c r="D158" s="38">
        <f t="shared" si="32"/>
        <v>0</v>
      </c>
      <c r="E158" s="21" t="s">
        <v>176</v>
      </c>
      <c r="F158" s="105"/>
      <c r="G158" s="21"/>
      <c r="H158" s="23">
        <f>IF(E158="","",VLOOKUP(A158,'Parts List'!A:F,6,FALSE))</f>
        <v>0</v>
      </c>
      <c r="I158" s="327">
        <v>0</v>
      </c>
      <c r="J158" s="38"/>
      <c r="K158" s="38"/>
      <c r="L158" s="22"/>
      <c r="M158" s="23">
        <f t="shared" si="31"/>
        <v>0</v>
      </c>
      <c r="P158" s="29"/>
      <c r="R158" s="27"/>
      <c r="S158" s="44"/>
      <c r="T158" s="25"/>
      <c r="V158" s="29"/>
      <c r="X158" s="25"/>
      <c r="Z158" s="29"/>
      <c r="AB158" s="25"/>
      <c r="AD158" s="29"/>
      <c r="AF158" s="25"/>
    </row>
    <row r="159" spans="1:32" outlineLevel="1">
      <c r="A159" s="20" t="str">
        <f>E159&amp;F159</f>
        <v>Phoenix Controller Core License</v>
      </c>
      <c r="B159" s="21" t="str">
        <f>IF(E159="","",VLOOKUP(A159,'Parts List'!A:E,5,FALSE))</f>
        <v>Select Option</v>
      </c>
      <c r="C159" s="21"/>
      <c r="D159" s="38">
        <f t="shared" si="32"/>
        <v>0</v>
      </c>
      <c r="E159" s="32" t="s">
        <v>2045</v>
      </c>
      <c r="F159" s="105"/>
      <c r="G159" s="21"/>
      <c r="H159" s="23">
        <f>IF(E159="","",VLOOKUP(A159,'Parts List'!A:F,6,FALSE))</f>
        <v>0</v>
      </c>
      <c r="I159" s="327">
        <v>0</v>
      </c>
      <c r="J159" s="38"/>
      <c r="K159" s="38"/>
      <c r="L159" s="22"/>
      <c r="M159" s="23">
        <f t="shared" si="31"/>
        <v>0</v>
      </c>
      <c r="P159" s="29"/>
      <c r="R159" s="27"/>
      <c r="S159" s="44"/>
      <c r="T159" s="25"/>
      <c r="V159" s="29"/>
      <c r="X159" s="25"/>
      <c r="Z159" s="29"/>
      <c r="AB159" s="25"/>
      <c r="AD159" s="29"/>
      <c r="AF159" s="25"/>
    </row>
    <row r="160" spans="1:32" outlineLevel="1">
      <c r="A160" s="20" t="str">
        <f>E160&amp;F160</f>
        <v>Phoenix ILC SMA</v>
      </c>
      <c r="B160" s="21" t="str">
        <f>IF(E160="","",VLOOKUP(A160,'Parts List'!A:E,5,FALSE))</f>
        <v>Select Option</v>
      </c>
      <c r="C160" s="21"/>
      <c r="D160" s="38">
        <f t="shared" si="32"/>
        <v>0</v>
      </c>
      <c r="E160" s="32" t="s">
        <v>2038</v>
      </c>
      <c r="F160" s="105"/>
      <c r="G160" s="21"/>
      <c r="H160" s="23">
        <f>IF(E160="","",VLOOKUP(A160,'Parts List'!A:F,6,FALSE))</f>
        <v>0</v>
      </c>
      <c r="I160" s="327">
        <v>0</v>
      </c>
      <c r="J160" s="38"/>
      <c r="K160" s="38"/>
      <c r="L160" s="22"/>
      <c r="M160" s="23">
        <f t="shared" si="31"/>
        <v>0</v>
      </c>
      <c r="P160" s="29"/>
      <c r="R160" s="27"/>
      <c r="S160" s="44"/>
      <c r="T160" s="25"/>
      <c r="V160" s="29"/>
      <c r="X160" s="25"/>
      <c r="Z160" s="29"/>
      <c r="AB160" s="25"/>
      <c r="AD160" s="29"/>
      <c r="AF160" s="25"/>
    </row>
    <row r="161" spans="1:32" outlineLevel="1">
      <c r="A161" s="20" t="str">
        <f t="shared" ref="A161:A224" si="33">E161&amp;F161</f>
        <v>Panel - Enclosure w Subpanel</v>
      </c>
      <c r="B161" s="21" t="str">
        <f>IF(E161="","",VLOOKUP(A161,'Parts List'!A:E,5,FALSE))</f>
        <v>Select Option</v>
      </c>
      <c r="C161" s="21"/>
      <c r="D161" s="38">
        <f t="shared" si="32"/>
        <v>0</v>
      </c>
      <c r="E161" s="21" t="s">
        <v>156</v>
      </c>
      <c r="F161" s="105"/>
      <c r="G161" s="21"/>
      <c r="H161" s="23">
        <f>IF(E161="","",VLOOKUP(A161,'Parts List'!A:F,6,FALSE))</f>
        <v>0</v>
      </c>
      <c r="I161" s="327">
        <v>0</v>
      </c>
      <c r="J161" s="38"/>
      <c r="K161" s="38"/>
      <c r="L161" s="22"/>
      <c r="M161" s="23">
        <f t="shared" si="31"/>
        <v>0</v>
      </c>
      <c r="P161" s="29"/>
      <c r="R161" s="27"/>
      <c r="S161" s="44"/>
      <c r="T161" s="25"/>
      <c r="V161" s="29"/>
      <c r="X161" s="25"/>
      <c r="Z161" s="29"/>
      <c r="AB161" s="25"/>
      <c r="AD161" s="29"/>
      <c r="AF161" s="25"/>
    </row>
    <row r="162" spans="1:32" outlineLevel="1">
      <c r="A162" s="20" t="str">
        <f t="shared" si="33"/>
        <v>Relay</v>
      </c>
      <c r="B162" s="21" t="str">
        <f>IF(E162="","",VLOOKUP(A162,'Parts List'!A:E,5,FALSE))</f>
        <v>Select Option</v>
      </c>
      <c r="C162" s="21"/>
      <c r="D162" s="38">
        <f t="shared" si="32"/>
        <v>0</v>
      </c>
      <c r="E162" s="21" t="s">
        <v>48</v>
      </c>
      <c r="F162" s="105"/>
      <c r="G162" s="21"/>
      <c r="H162" s="23">
        <f>IF(E162="","",VLOOKUP(A162,'Parts List'!A:F,6,FALSE))</f>
        <v>0</v>
      </c>
      <c r="I162" s="327">
        <v>0</v>
      </c>
      <c r="J162" s="38"/>
      <c r="K162" s="38"/>
      <c r="L162" s="22"/>
      <c r="M162" s="23">
        <f t="shared" si="31"/>
        <v>0</v>
      </c>
      <c r="P162" s="29"/>
      <c r="R162" s="27"/>
      <c r="S162" s="27"/>
      <c r="T162" s="25"/>
      <c r="V162" s="29"/>
      <c r="X162" s="25"/>
      <c r="Z162" s="29"/>
      <c r="AB162" s="25"/>
      <c r="AD162" s="29"/>
      <c r="AF162" s="25"/>
    </row>
    <row r="163" spans="1:32" outlineLevel="1">
      <c r="A163" s="20" t="str">
        <f t="shared" si="33"/>
        <v>Transformer</v>
      </c>
      <c r="B163" s="21" t="str">
        <f>IF(E163="","",VLOOKUP(A163,'Parts List'!A:E,5,FALSE))</f>
        <v>Select Option</v>
      </c>
      <c r="C163" s="21"/>
      <c r="D163" s="38">
        <f t="shared" si="32"/>
        <v>0</v>
      </c>
      <c r="E163" s="32" t="s">
        <v>21</v>
      </c>
      <c r="F163" s="105"/>
      <c r="G163" s="21"/>
      <c r="H163" s="23">
        <f>IF(E163="","",VLOOKUP(A163,'Parts List'!A:F,6,FALSE))</f>
        <v>0</v>
      </c>
      <c r="I163" s="327">
        <v>0</v>
      </c>
      <c r="J163" s="38"/>
      <c r="K163" s="38"/>
      <c r="L163" s="22"/>
      <c r="M163" s="23">
        <f t="shared" si="31"/>
        <v>0</v>
      </c>
      <c r="P163" s="29"/>
      <c r="R163" s="27"/>
      <c r="S163" s="27"/>
      <c r="T163" s="25"/>
      <c r="V163" s="29"/>
      <c r="X163" s="25"/>
      <c r="Z163" s="29"/>
      <c r="AB163" s="25"/>
      <c r="AD163" s="29"/>
      <c r="AF163" s="25"/>
    </row>
    <row r="164" spans="1:32" outlineLevel="1">
      <c r="A164" s="20" t="str">
        <f t="shared" si="33"/>
        <v>Power Supply</v>
      </c>
      <c r="B164" s="21" t="str">
        <f>IF(E164="","",VLOOKUP(A164,'Parts List'!A:E,5,FALSE))</f>
        <v>Select Option</v>
      </c>
      <c r="C164" s="21"/>
      <c r="D164" s="38">
        <f t="shared" si="32"/>
        <v>0</v>
      </c>
      <c r="E164" s="21" t="s">
        <v>416</v>
      </c>
      <c r="F164" s="105"/>
      <c r="G164" s="21"/>
      <c r="H164" s="23">
        <f>IF(E164="","",VLOOKUP(A164,'Parts List'!A:F,6,FALSE))</f>
        <v>0</v>
      </c>
      <c r="I164" s="45">
        <v>0</v>
      </c>
      <c r="J164" s="38"/>
      <c r="K164" s="38"/>
      <c r="L164" s="22"/>
      <c r="M164" s="23">
        <f t="shared" si="31"/>
        <v>0</v>
      </c>
      <c r="P164" s="29"/>
      <c r="R164" s="27"/>
      <c r="S164" s="27"/>
      <c r="T164" s="25"/>
      <c r="V164" s="29"/>
      <c r="X164" s="25"/>
      <c r="Z164" s="29"/>
      <c r="AB164" s="25"/>
      <c r="AD164" s="29"/>
      <c r="AF164" s="25"/>
    </row>
    <row r="165" spans="1:32" outlineLevel="1">
      <c r="A165" s="20" t="str">
        <f t="shared" si="33"/>
        <v>Static Pressure Tips</v>
      </c>
      <c r="B165" s="21" t="str">
        <f>IF(E165="","",VLOOKUP(A165,'Parts List'!A:E,5,FALSE))</f>
        <v>N/A</v>
      </c>
      <c r="C165" s="21"/>
      <c r="D165" s="38">
        <f t="shared" si="32"/>
        <v>0</v>
      </c>
      <c r="E165" s="21" t="s">
        <v>259</v>
      </c>
      <c r="F165" s="105"/>
      <c r="G165" s="21"/>
      <c r="H165" s="23">
        <f>IF(E165="","",VLOOKUP(A165,'Parts List'!A:F,6,FALSE))</f>
        <v>0</v>
      </c>
      <c r="I165" s="327">
        <v>0</v>
      </c>
      <c r="J165" s="38"/>
      <c r="K165" s="38"/>
      <c r="L165" s="22"/>
      <c r="M165" s="23">
        <f t="shared" si="31"/>
        <v>0</v>
      </c>
      <c r="P165" s="29"/>
      <c r="R165" s="27"/>
      <c r="S165" s="27"/>
      <c r="T165" s="25"/>
      <c r="V165" s="29"/>
      <c r="X165" s="25"/>
      <c r="Z165" s="29"/>
      <c r="AB165" s="25"/>
      <c r="AD165" s="29"/>
      <c r="AF165" s="25"/>
    </row>
    <row r="166" spans="1:32" outlineLevel="1">
      <c r="A166" s="20" t="str">
        <f t="shared" si="33"/>
        <v>Thermostat</v>
      </c>
      <c r="B166" s="21" t="str">
        <f>IF(E166="","",VLOOKUP(A166,'Parts List'!A:E,5,FALSE))</f>
        <v>Select Option</v>
      </c>
      <c r="C166" s="21"/>
      <c r="D166" s="38">
        <f t="shared" si="32"/>
        <v>0</v>
      </c>
      <c r="E166" s="21" t="s">
        <v>157</v>
      </c>
      <c r="F166" s="105"/>
      <c r="G166" s="21"/>
      <c r="H166" s="23">
        <f>IF(E166="","",VLOOKUP(A166,'Parts List'!A:F,6,FALSE))</f>
        <v>0</v>
      </c>
      <c r="I166" s="327">
        <v>0</v>
      </c>
      <c r="J166" s="38"/>
      <c r="K166" s="38"/>
      <c r="L166" s="22"/>
      <c r="M166" s="23">
        <f t="shared" si="31"/>
        <v>0</v>
      </c>
      <c r="P166" s="29"/>
      <c r="R166" s="27"/>
      <c r="S166" s="27"/>
      <c r="T166" s="25"/>
      <c r="V166" s="29"/>
      <c r="X166" s="25"/>
      <c r="Z166" s="29"/>
      <c r="AB166" s="25"/>
      <c r="AD166" s="29"/>
      <c r="AF166" s="25"/>
    </row>
    <row r="167" spans="1:32" outlineLevel="1">
      <c r="A167" s="20" t="str">
        <f t="shared" si="33"/>
        <v>Filter Status</v>
      </c>
      <c r="B167" s="21" t="str">
        <f>IF(E167="","",VLOOKUP(A167,'Parts List'!A:E,5,FALSE))</f>
        <v>Select Option</v>
      </c>
      <c r="C167" s="21"/>
      <c r="D167" s="38">
        <f t="shared" si="32"/>
        <v>0</v>
      </c>
      <c r="E167" s="21" t="s">
        <v>393</v>
      </c>
      <c r="F167" s="105"/>
      <c r="G167" s="21"/>
      <c r="H167" s="23">
        <f>IF(E167="","",VLOOKUP(A167,'Parts List'!A:F,6,FALSE))</f>
        <v>0</v>
      </c>
      <c r="I167" s="327">
        <v>0</v>
      </c>
      <c r="J167" s="38"/>
      <c r="K167" s="38"/>
      <c r="L167" s="22"/>
      <c r="M167" s="23">
        <f t="shared" si="31"/>
        <v>0</v>
      </c>
      <c r="P167" s="29"/>
      <c r="R167" s="27"/>
      <c r="S167" s="27"/>
      <c r="T167" s="25"/>
      <c r="V167" s="29"/>
      <c r="X167" s="25"/>
      <c r="Z167" s="29"/>
      <c r="AB167" s="25"/>
      <c r="AD167" s="29"/>
      <c r="AF167" s="25"/>
    </row>
    <row r="168" spans="1:32" outlineLevel="1">
      <c r="A168" s="20" t="str">
        <f>E168&amp;F168</f>
        <v>Press Transmitter</v>
      </c>
      <c r="B168" s="21" t="str">
        <f>IF(E168="","",VLOOKUP(A168,'Parts List'!A:E,5,FALSE))</f>
        <v>Select Option</v>
      </c>
      <c r="C168" s="21"/>
      <c r="D168" s="38">
        <f t="shared" si="32"/>
        <v>0</v>
      </c>
      <c r="E168" s="21" t="s">
        <v>160</v>
      </c>
      <c r="F168" s="105"/>
      <c r="G168" s="21"/>
      <c r="H168" s="23">
        <f>IF(E168="","",VLOOKUP(A168,'Parts List'!A:F,6,FALSE))</f>
        <v>0</v>
      </c>
      <c r="I168" s="45">
        <v>0</v>
      </c>
      <c r="J168" s="38"/>
      <c r="K168" s="38"/>
      <c r="L168" s="22"/>
      <c r="M168" s="23">
        <f t="shared" si="31"/>
        <v>0</v>
      </c>
      <c r="P168" s="29"/>
      <c r="R168" s="27"/>
      <c r="S168" s="27"/>
      <c r="T168" s="25"/>
      <c r="V168" s="29"/>
      <c r="X168" s="25"/>
      <c r="Z168" s="29"/>
      <c r="AB168" s="25"/>
      <c r="AD168" s="29"/>
      <c r="AF168" s="25"/>
    </row>
    <row r="169" spans="1:32" outlineLevel="1">
      <c r="A169" s="20" t="str">
        <f>E169&amp;F169</f>
        <v>Press Transmitter</v>
      </c>
      <c r="B169" s="21" t="str">
        <f>IF(E169="","",VLOOKUP(A169,'Parts List'!A:E,5,FALSE))</f>
        <v>Select Option</v>
      </c>
      <c r="C169" s="21"/>
      <c r="D169" s="38">
        <f t="shared" si="32"/>
        <v>0</v>
      </c>
      <c r="E169" s="21" t="s">
        <v>160</v>
      </c>
      <c r="F169" s="105"/>
      <c r="G169" s="21"/>
      <c r="H169" s="23">
        <f>IF(E169="","",VLOOKUP(A169,'Parts List'!A:F,6,FALSE))</f>
        <v>0</v>
      </c>
      <c r="I169" s="45">
        <v>0</v>
      </c>
      <c r="J169" s="38"/>
      <c r="K169" s="38"/>
      <c r="L169" s="22"/>
      <c r="M169" s="23">
        <f t="shared" si="31"/>
        <v>0</v>
      </c>
      <c r="P169" s="29"/>
      <c r="R169" s="27"/>
      <c r="S169" s="27"/>
      <c r="T169" s="25"/>
      <c r="V169" s="29"/>
      <c r="X169" s="25"/>
      <c r="Z169" s="29"/>
      <c r="AB169" s="25"/>
      <c r="AD169" s="29"/>
      <c r="AF169" s="25"/>
    </row>
    <row r="170" spans="1:32" outlineLevel="1">
      <c r="A170" s="20" t="str">
        <f t="shared" si="33"/>
        <v>Current Sw</v>
      </c>
      <c r="B170" s="21" t="str">
        <f>IF(E170="","",VLOOKUP(A170,'Parts List'!A:E,5,FALSE))</f>
        <v>Select Option</v>
      </c>
      <c r="C170" s="21"/>
      <c r="D170" s="38">
        <f t="shared" si="32"/>
        <v>0</v>
      </c>
      <c r="E170" s="21" t="s">
        <v>158</v>
      </c>
      <c r="F170" s="105"/>
      <c r="G170" s="21"/>
      <c r="H170" s="23">
        <f>IF(E170="","",VLOOKUP(A170,'Parts List'!A:F,6,FALSE))</f>
        <v>0</v>
      </c>
      <c r="I170" s="327">
        <v>0</v>
      </c>
      <c r="J170" s="38"/>
      <c r="K170" s="38"/>
      <c r="L170" s="22"/>
      <c r="M170" s="23">
        <f t="shared" si="31"/>
        <v>0</v>
      </c>
      <c r="P170" s="29"/>
      <c r="R170" s="27"/>
      <c r="S170" s="27"/>
      <c r="T170" s="25"/>
      <c r="V170" s="29"/>
      <c r="X170" s="25"/>
      <c r="Z170" s="29"/>
      <c r="AB170" s="25"/>
      <c r="AD170" s="29"/>
      <c r="AF170" s="25"/>
    </row>
    <row r="171" spans="1:32" outlineLevel="1">
      <c r="A171" s="20" t="str">
        <f t="shared" si="33"/>
        <v>Damper Actuator</v>
      </c>
      <c r="B171" s="21" t="str">
        <f>IF(E171="","",VLOOKUP(A171,'Parts List'!A:E,5,FALSE))</f>
        <v>Select Option</v>
      </c>
      <c r="C171" s="21"/>
      <c r="D171" s="38">
        <f t="shared" si="32"/>
        <v>0</v>
      </c>
      <c r="E171" s="21" t="s">
        <v>26</v>
      </c>
      <c r="F171" s="105"/>
      <c r="G171" s="21"/>
      <c r="H171" s="23">
        <f>IF(E171="","",VLOOKUP(A171,'Parts List'!A:F,6,FALSE))</f>
        <v>0</v>
      </c>
      <c r="I171" s="327">
        <v>0</v>
      </c>
      <c r="J171" s="38"/>
      <c r="K171" s="38"/>
      <c r="L171" s="22"/>
      <c r="M171" s="23">
        <f t="shared" si="31"/>
        <v>0</v>
      </c>
      <c r="P171" s="29"/>
      <c r="R171" s="27"/>
      <c r="S171" s="27"/>
      <c r="T171" s="25"/>
      <c r="V171" s="29"/>
      <c r="X171" s="25"/>
      <c r="Z171" s="29"/>
      <c r="AB171" s="25"/>
      <c r="AD171" s="29"/>
      <c r="AF171" s="25"/>
    </row>
    <row r="172" spans="1:32" outlineLevel="1">
      <c r="A172" s="20" t="str">
        <f t="shared" si="33"/>
        <v>Temp Sensor</v>
      </c>
      <c r="B172" s="21" t="str">
        <f>IF(E172="","",VLOOKUP(A172,'Parts List'!A:E,5,FALSE))</f>
        <v>Select Option</v>
      </c>
      <c r="C172" s="21"/>
      <c r="D172" s="38">
        <f t="shared" si="32"/>
        <v>0</v>
      </c>
      <c r="E172" s="21" t="s">
        <v>155</v>
      </c>
      <c r="F172" s="105"/>
      <c r="G172" s="21"/>
      <c r="H172" s="23">
        <f>IF(E172="","",VLOOKUP(A172,'Parts List'!A:F,6,FALSE))</f>
        <v>0</v>
      </c>
      <c r="I172" s="327">
        <v>0</v>
      </c>
      <c r="J172" s="38"/>
      <c r="K172" s="38"/>
      <c r="L172" s="22"/>
      <c r="M172" s="23">
        <f t="shared" si="31"/>
        <v>0</v>
      </c>
      <c r="P172" s="29"/>
      <c r="R172" s="27"/>
      <c r="S172" s="27"/>
      <c r="T172" s="25"/>
      <c r="V172" s="29"/>
      <c r="X172" s="25"/>
      <c r="Z172" s="29"/>
      <c r="AB172" s="25"/>
      <c r="AD172" s="29"/>
      <c r="AF172" s="25"/>
    </row>
    <row r="173" spans="1:32" outlineLevel="1">
      <c r="A173" s="20" t="str">
        <f t="shared" si="33"/>
        <v>Temp Sensor</v>
      </c>
      <c r="B173" s="21" t="str">
        <f>IF(E173="","",VLOOKUP(A173,'Parts List'!A:E,5,FALSE))</f>
        <v>Select Option</v>
      </c>
      <c r="C173" s="21"/>
      <c r="D173" s="38">
        <f t="shared" si="32"/>
        <v>0</v>
      </c>
      <c r="E173" s="21" t="s">
        <v>155</v>
      </c>
      <c r="F173" s="105"/>
      <c r="G173" s="21"/>
      <c r="H173" s="23">
        <f>IF(E173="","",VLOOKUP(A173,'Parts List'!A:F,6,FALSE))</f>
        <v>0</v>
      </c>
      <c r="I173" s="327">
        <v>0</v>
      </c>
      <c r="J173" s="38"/>
      <c r="K173" s="38"/>
      <c r="L173" s="22"/>
      <c r="M173" s="23">
        <f t="shared" si="31"/>
        <v>0</v>
      </c>
      <c r="P173" s="29"/>
      <c r="R173" s="27"/>
      <c r="S173" s="27"/>
      <c r="T173" s="25"/>
      <c r="V173" s="29"/>
      <c r="X173" s="25"/>
      <c r="Z173" s="29"/>
      <c r="AB173" s="25"/>
      <c r="AD173" s="29"/>
      <c r="AF173" s="25"/>
    </row>
    <row r="174" spans="1:32" outlineLevel="1">
      <c r="A174" s="20" t="str">
        <f t="shared" si="33"/>
        <v>Humidity</v>
      </c>
      <c r="B174" s="21" t="str">
        <f>IF(E174="","",VLOOKUP(A174,'Parts List'!A:E,5,FALSE))</f>
        <v>Select Option</v>
      </c>
      <c r="C174" s="21"/>
      <c r="D174" s="38">
        <f t="shared" si="32"/>
        <v>0</v>
      </c>
      <c r="E174" s="21" t="s">
        <v>453</v>
      </c>
      <c r="F174" s="105"/>
      <c r="G174" s="21"/>
      <c r="H174" s="23">
        <f>IF(E174="","",VLOOKUP(A174,'Parts List'!A:F,6,FALSE))</f>
        <v>0</v>
      </c>
      <c r="I174" s="327">
        <v>0</v>
      </c>
      <c r="J174" s="38"/>
      <c r="K174" s="38"/>
      <c r="L174" s="22"/>
      <c r="M174" s="23">
        <f t="shared" si="31"/>
        <v>0</v>
      </c>
      <c r="P174" s="29"/>
      <c r="R174" s="27"/>
      <c r="S174" s="27"/>
      <c r="T174" s="25"/>
      <c r="V174" s="29"/>
      <c r="X174" s="25"/>
      <c r="Z174" s="29"/>
      <c r="AB174" s="25"/>
      <c r="AD174" s="29"/>
      <c r="AF174" s="25"/>
    </row>
    <row r="175" spans="1:32" outlineLevel="1">
      <c r="A175" s="20" t="str">
        <f t="shared" si="33"/>
        <v>Humidity</v>
      </c>
      <c r="B175" s="21" t="str">
        <f>IF(E175="","",VLOOKUP(A175,'Parts List'!A:E,5,FALSE))</f>
        <v>Select Option</v>
      </c>
      <c r="C175" s="21"/>
      <c r="D175" s="38">
        <f t="shared" si="32"/>
        <v>0</v>
      </c>
      <c r="E175" s="21" t="s">
        <v>453</v>
      </c>
      <c r="F175" s="105"/>
      <c r="G175" s="21"/>
      <c r="H175" s="23">
        <f>IF(E175="","",VLOOKUP(A175,'Parts List'!A:F,6,FALSE))</f>
        <v>0</v>
      </c>
      <c r="I175" s="327">
        <v>0</v>
      </c>
      <c r="J175" s="38"/>
      <c r="K175" s="38"/>
      <c r="L175" s="22"/>
      <c r="M175" s="23">
        <f t="shared" si="31"/>
        <v>0</v>
      </c>
      <c r="P175" s="29"/>
      <c r="R175" s="27"/>
      <c r="S175" s="27"/>
      <c r="T175" s="25"/>
      <c r="V175" s="29"/>
      <c r="X175" s="25"/>
      <c r="Z175" s="29"/>
      <c r="AB175" s="25"/>
      <c r="AD175" s="29"/>
      <c r="AF175" s="25"/>
    </row>
    <row r="176" spans="1:32" outlineLevel="1">
      <c r="A176" s="20" t="str">
        <f t="shared" si="33"/>
        <v>Emergency Stop Switch</v>
      </c>
      <c r="B176" s="21" t="str">
        <f>IF(E176="","",VLOOKUP(A176,'Parts List'!A:E,5,FALSE))</f>
        <v>Select Option</v>
      </c>
      <c r="C176" s="21"/>
      <c r="D176" s="38">
        <f t="shared" si="32"/>
        <v>0</v>
      </c>
      <c r="E176" s="21" t="s">
        <v>71</v>
      </c>
      <c r="F176" s="105"/>
      <c r="G176" s="21"/>
      <c r="H176" s="23">
        <f>IF(E176="","",VLOOKUP(A176,'Parts List'!A:F,6,FALSE))</f>
        <v>0</v>
      </c>
      <c r="I176" s="45">
        <v>0</v>
      </c>
      <c r="J176" s="38"/>
      <c r="K176" s="38"/>
      <c r="L176" s="22"/>
      <c r="M176" s="23">
        <f t="shared" si="31"/>
        <v>0</v>
      </c>
      <c r="P176" s="29"/>
      <c r="R176" s="27"/>
      <c r="S176" s="27"/>
      <c r="T176" s="25"/>
      <c r="V176" s="29"/>
      <c r="X176" s="25"/>
      <c r="Z176" s="29"/>
      <c r="AB176" s="25"/>
      <c r="AD176" s="29"/>
      <c r="AF176" s="25"/>
    </row>
    <row r="177" spans="1:32" outlineLevel="1">
      <c r="A177" s="20" t="str">
        <f t="shared" si="33"/>
        <v>Air Flow Monitor</v>
      </c>
      <c r="B177" s="21" t="str">
        <f>IF(E177="","",VLOOKUP(A177,'Parts List'!A:E,5,FALSE))</f>
        <v>Select Option</v>
      </c>
      <c r="C177" s="21"/>
      <c r="D177" s="38">
        <f t="shared" si="32"/>
        <v>0</v>
      </c>
      <c r="E177" s="21" t="s">
        <v>104</v>
      </c>
      <c r="F177" s="105"/>
      <c r="G177" s="21"/>
      <c r="H177" s="23">
        <f>IF(E177="","",VLOOKUP(A177,'Parts List'!A:F,6,FALSE))</f>
        <v>0</v>
      </c>
      <c r="I177" s="327">
        <v>0</v>
      </c>
      <c r="J177" s="38"/>
      <c r="K177" s="38"/>
      <c r="L177" s="22"/>
      <c r="M177" s="23">
        <f t="shared" si="31"/>
        <v>0</v>
      </c>
      <c r="P177" s="29"/>
      <c r="R177" s="27"/>
      <c r="S177" s="27"/>
      <c r="T177" s="25"/>
      <c r="V177" s="29"/>
      <c r="X177" s="25"/>
      <c r="Z177" s="29"/>
      <c r="AB177" s="25"/>
      <c r="AD177" s="29"/>
      <c r="AF177" s="25"/>
    </row>
    <row r="178" spans="1:32" outlineLevel="1">
      <c r="A178" s="20" t="str">
        <f t="shared" si="33"/>
        <v>See Valve Quote</v>
      </c>
      <c r="B178" s="21" t="str">
        <f>IF(E178="","",VLOOKUP(A178,'Parts List'!A:E,5,FALSE))</f>
        <v>N/A</v>
      </c>
      <c r="C178" s="21"/>
      <c r="D178" s="38">
        <f t="shared" si="32"/>
        <v>0</v>
      </c>
      <c r="E178" s="21" t="s">
        <v>67</v>
      </c>
      <c r="F178" s="21"/>
      <c r="G178" s="21"/>
      <c r="H178" s="23">
        <f>IF(E178="","",VLOOKUP(A178,'Parts List'!A:F,6,FALSE))</f>
        <v>0</v>
      </c>
      <c r="I178" s="327">
        <v>0</v>
      </c>
      <c r="J178" s="38"/>
      <c r="K178" s="38"/>
      <c r="L178" s="22"/>
      <c r="M178" s="23">
        <f t="shared" si="31"/>
        <v>0</v>
      </c>
      <c r="P178" s="29"/>
      <c r="R178" s="27"/>
      <c r="S178" s="27"/>
      <c r="T178" s="25"/>
      <c r="V178" s="29"/>
      <c r="X178" s="25"/>
      <c r="Z178" s="29"/>
      <c r="AB178" s="25"/>
      <c r="AD178" s="29"/>
      <c r="AF178" s="25"/>
    </row>
    <row r="179" spans="1:32" outlineLevel="1">
      <c r="A179" s="20" t="str">
        <f t="shared" si="33"/>
        <v/>
      </c>
      <c r="B179" s="21" t="str">
        <f>IF(E179="","",VLOOKUP(A179,'Parts List'!A:E,5,FALSE))</f>
        <v/>
      </c>
      <c r="C179" s="21"/>
      <c r="D179" s="38">
        <f t="shared" si="32"/>
        <v>0</v>
      </c>
      <c r="E179" s="21"/>
      <c r="F179" s="21"/>
      <c r="G179" s="21"/>
      <c r="H179" s="23" t="str">
        <f>IF(E179="","",VLOOKUP(A179,'Parts List'!A:F,6,FALSE))</f>
        <v/>
      </c>
      <c r="I179" s="45">
        <v>0</v>
      </c>
      <c r="J179" s="38"/>
      <c r="K179" s="38"/>
      <c r="L179" s="21"/>
      <c r="M179" s="23" t="str">
        <f t="shared" si="31"/>
        <v/>
      </c>
      <c r="P179" s="29"/>
      <c r="T179" s="25"/>
      <c r="V179" s="29"/>
      <c r="X179" s="25"/>
      <c r="Z179" s="29"/>
      <c r="AB179" s="25"/>
      <c r="AD179" s="29"/>
      <c r="AF179" s="25"/>
    </row>
    <row r="180" spans="1:32" outlineLevel="1">
      <c r="A180" s="20" t="str">
        <f t="shared" si="33"/>
        <v/>
      </c>
      <c r="B180" s="21" t="str">
        <f>IF(E180="","",VLOOKUP(A180,'Parts List'!A:E,5,FALSE))</f>
        <v/>
      </c>
      <c r="C180" s="21"/>
      <c r="D180" s="38">
        <f t="shared" si="32"/>
        <v>0</v>
      </c>
      <c r="E180" s="21"/>
      <c r="F180" s="21"/>
      <c r="G180" s="21"/>
      <c r="H180" s="23" t="str">
        <f>IF(E180="","",VLOOKUP(A180,'Parts List'!A:F,6,FALSE))</f>
        <v/>
      </c>
      <c r="I180" s="45">
        <v>0</v>
      </c>
      <c r="J180" s="38"/>
      <c r="K180" s="38"/>
      <c r="L180" s="21"/>
      <c r="M180" s="23" t="str">
        <f t="shared" si="31"/>
        <v/>
      </c>
      <c r="P180" s="29"/>
      <c r="T180" s="25"/>
      <c r="V180" s="29"/>
      <c r="X180" s="25"/>
      <c r="Z180" s="29"/>
      <c r="AB180" s="25"/>
      <c r="AD180" s="29"/>
      <c r="AF180" s="25"/>
    </row>
    <row r="181" spans="1:32">
      <c r="A181" s="20" t="str">
        <f t="shared" si="33"/>
        <v/>
      </c>
      <c r="B181" s="21" t="str">
        <f>IF(E181="","",VLOOKUP(A181,'Parts List'!A:E,5,FALSE))</f>
        <v/>
      </c>
      <c r="C181" s="21"/>
      <c r="D181" s="21"/>
      <c r="E181" s="21"/>
      <c r="F181" s="21"/>
      <c r="G181" s="21"/>
      <c r="H181" s="23" t="str">
        <f>IF(E181="","",VLOOKUP(A181,'Parts List'!A:F,6,FALSE))</f>
        <v/>
      </c>
      <c r="I181" s="21"/>
      <c r="J181" s="21"/>
      <c r="K181" s="21"/>
      <c r="L181" s="21"/>
      <c r="M181" s="23" t="str">
        <f t="shared" si="31"/>
        <v/>
      </c>
      <c r="P181" s="29"/>
      <c r="T181" s="25"/>
      <c r="V181" s="29"/>
      <c r="X181" s="25"/>
      <c r="Z181" s="29"/>
      <c r="AB181" s="25"/>
      <c r="AD181" s="29"/>
      <c r="AF181" s="25"/>
    </row>
    <row r="182" spans="1:32">
      <c r="B182" s="21"/>
      <c r="C182" s="21"/>
      <c r="D182" s="21"/>
      <c r="E182" s="21"/>
      <c r="F182" s="21"/>
      <c r="G182" s="21"/>
      <c r="H182" s="23"/>
      <c r="I182" s="21"/>
      <c r="J182" s="21"/>
      <c r="K182" s="21"/>
      <c r="L182" s="21"/>
      <c r="M182" s="23"/>
      <c r="P182" s="29"/>
      <c r="T182" s="25"/>
      <c r="V182" s="29"/>
      <c r="X182" s="25"/>
      <c r="Z182" s="29"/>
      <c r="AB182" s="25"/>
      <c r="AD182" s="29"/>
      <c r="AF182" s="25"/>
    </row>
    <row r="183" spans="1:32">
      <c r="A183" s="20" t="str">
        <f t="shared" ref="A183:A185" si="34">E183&amp;F183</f>
        <v>Outdoor Air Units</v>
      </c>
      <c r="B183" s="21"/>
      <c r="C183" s="21"/>
      <c r="D183" s="327">
        <v>0</v>
      </c>
      <c r="E183" s="14" t="s">
        <v>78</v>
      </c>
      <c r="F183" s="21"/>
      <c r="G183" s="21"/>
      <c r="H183" s="23"/>
      <c r="I183" s="35" t="s">
        <v>44</v>
      </c>
      <c r="J183" s="35"/>
      <c r="K183" s="35"/>
      <c r="L183" s="22"/>
      <c r="M183" s="23"/>
      <c r="N183" s="24">
        <f>SUM(I194:I208)+I189</f>
        <v>0</v>
      </c>
      <c r="O183" s="24" t="s">
        <v>40</v>
      </c>
      <c r="P183" s="29">
        <f>D183*N183</f>
        <v>0</v>
      </c>
      <c r="Q183" s="20" t="s">
        <v>31</v>
      </c>
      <c r="R183" s="27">
        <f>P183*S183</f>
        <v>0</v>
      </c>
      <c r="S183" s="43">
        <v>450</v>
      </c>
      <c r="T183" s="25" t="s">
        <v>30</v>
      </c>
      <c r="V183" s="29">
        <f>P183*W183</f>
        <v>0</v>
      </c>
      <c r="W183" s="24">
        <v>8</v>
      </c>
      <c r="X183" s="25" t="s">
        <v>64</v>
      </c>
      <c r="Z183" s="29">
        <f>D183*AA183</f>
        <v>0</v>
      </c>
      <c r="AA183" s="24">
        <v>4</v>
      </c>
      <c r="AB183" s="25" t="s">
        <v>64</v>
      </c>
      <c r="AD183" s="29">
        <f>D183*AE183</f>
        <v>0</v>
      </c>
      <c r="AE183" s="24">
        <v>4</v>
      </c>
      <c r="AF183" s="25" t="s">
        <v>64</v>
      </c>
    </row>
    <row r="184" spans="1:32" outlineLevel="1">
      <c r="A184" s="20" t="str">
        <f t="shared" si="34"/>
        <v>Controller</v>
      </c>
      <c r="B184" s="21" t="str">
        <f>IF(E184="","",VLOOKUP(A184,'Parts List'!A:E,5,FALSE))</f>
        <v>Select Option</v>
      </c>
      <c r="C184" s="21"/>
      <c r="D184" s="38">
        <f>$D$183*I184</f>
        <v>0</v>
      </c>
      <c r="E184" s="21" t="s">
        <v>224</v>
      </c>
      <c r="F184" s="105"/>
      <c r="G184" s="21"/>
      <c r="H184" s="23">
        <f>IF(E184="","",VLOOKUP(A184,'Parts List'!A:F,6,FALSE))</f>
        <v>0</v>
      </c>
      <c r="I184" s="327">
        <v>0</v>
      </c>
      <c r="J184" s="38">
        <f>D184</f>
        <v>0</v>
      </c>
      <c r="K184" s="38">
        <f>D184*70</f>
        <v>0</v>
      </c>
      <c r="L184" s="22"/>
      <c r="M184" s="23">
        <f t="shared" ref="M184:M208" si="35">IF(H184="","",D184*H184)</f>
        <v>0</v>
      </c>
      <c r="P184" s="29"/>
      <c r="R184" s="27"/>
      <c r="S184" s="44"/>
      <c r="T184" s="25"/>
      <c r="V184" s="29"/>
      <c r="X184" s="25"/>
      <c r="Z184" s="29"/>
      <c r="AB184" s="25"/>
      <c r="AD184" s="29"/>
      <c r="AF184" s="25"/>
    </row>
    <row r="185" spans="1:32" outlineLevel="1">
      <c r="A185" s="20" t="str">
        <f t="shared" si="34"/>
        <v>Optimizer License with 18 Month SMA</v>
      </c>
      <c r="B185" s="21" t="str">
        <f>IF(E185="","",VLOOKUP(A185,'Parts List'!A:E,5,FALSE))</f>
        <v>Select Option</v>
      </c>
      <c r="C185" s="21"/>
      <c r="D185" s="38">
        <f t="shared" ref="D185:D208" si="36">$D$183*I185</f>
        <v>0</v>
      </c>
      <c r="E185" s="32" t="s">
        <v>1917</v>
      </c>
      <c r="F185" s="105"/>
      <c r="G185" s="21"/>
      <c r="H185" s="23">
        <f>IF(E185="","",VLOOKUP(A185,'Parts List'!A:F,6,FALSE))</f>
        <v>0</v>
      </c>
      <c r="I185" s="327">
        <v>0</v>
      </c>
      <c r="J185" s="38">
        <f>D185</f>
        <v>0</v>
      </c>
      <c r="K185" s="38">
        <f>D185*70</f>
        <v>0</v>
      </c>
      <c r="L185" s="22"/>
      <c r="M185" s="23">
        <f t="shared" si="35"/>
        <v>0</v>
      </c>
      <c r="P185" s="29"/>
      <c r="R185" s="27"/>
      <c r="S185" s="44"/>
      <c r="T185" s="25"/>
      <c r="V185" s="29"/>
      <c r="X185" s="25"/>
      <c r="Z185" s="29"/>
      <c r="AB185" s="25"/>
      <c r="AD185" s="29"/>
      <c r="AF185" s="25"/>
    </row>
    <row r="186" spans="1:32" outlineLevel="1">
      <c r="A186" s="20" t="str">
        <f>E186&amp;F186</f>
        <v>I/O Module</v>
      </c>
      <c r="B186" s="21" t="str">
        <f>IF(E186="","",VLOOKUP(A186,'Parts List'!A:E,5,FALSE))</f>
        <v>Select Option</v>
      </c>
      <c r="C186" s="21"/>
      <c r="D186" s="38">
        <f t="shared" si="36"/>
        <v>0</v>
      </c>
      <c r="E186" s="21" t="s">
        <v>176</v>
      </c>
      <c r="F186" s="105"/>
      <c r="G186" s="21"/>
      <c r="H186" s="23">
        <f>IF(E186="","",VLOOKUP(A186,'Parts List'!A:F,6,FALSE))</f>
        <v>0</v>
      </c>
      <c r="I186" s="327">
        <v>0</v>
      </c>
      <c r="J186" s="38"/>
      <c r="K186" s="38"/>
      <c r="L186" s="22"/>
      <c r="M186" s="23">
        <f t="shared" si="35"/>
        <v>0</v>
      </c>
      <c r="P186" s="29"/>
      <c r="R186" s="27"/>
      <c r="S186" s="44"/>
      <c r="T186" s="25"/>
      <c r="V186" s="29"/>
      <c r="X186" s="25"/>
      <c r="Z186" s="29"/>
      <c r="AB186" s="25"/>
      <c r="AD186" s="29"/>
      <c r="AF186" s="25"/>
    </row>
    <row r="187" spans="1:32" outlineLevel="1">
      <c r="A187" s="20" t="str">
        <f>E187&amp;F187</f>
        <v>Phoenix Controller Core License</v>
      </c>
      <c r="B187" s="21" t="str">
        <f>IF(E187="","",VLOOKUP(A187,'Parts List'!A:E,5,FALSE))</f>
        <v>Select Option</v>
      </c>
      <c r="C187" s="21"/>
      <c r="D187" s="38">
        <f t="shared" si="36"/>
        <v>0</v>
      </c>
      <c r="E187" s="32" t="s">
        <v>2045</v>
      </c>
      <c r="F187" s="105"/>
      <c r="G187" s="21"/>
      <c r="H187" s="23">
        <f>IF(E187="","",VLOOKUP(A187,'Parts List'!A:F,6,FALSE))</f>
        <v>0</v>
      </c>
      <c r="I187" s="327">
        <v>0</v>
      </c>
      <c r="J187" s="38"/>
      <c r="K187" s="38"/>
      <c r="L187" s="22"/>
      <c r="M187" s="23">
        <f t="shared" si="35"/>
        <v>0</v>
      </c>
      <c r="P187" s="29"/>
      <c r="R187" s="27"/>
      <c r="S187" s="44"/>
      <c r="T187" s="25"/>
      <c r="V187" s="29"/>
      <c r="X187" s="25"/>
      <c r="Z187" s="29"/>
      <c r="AB187" s="25"/>
      <c r="AD187" s="29"/>
      <c r="AF187" s="25"/>
    </row>
    <row r="188" spans="1:32" outlineLevel="1">
      <c r="A188" s="20" t="str">
        <f>E188&amp;F188</f>
        <v>Phoenix ILC SMA</v>
      </c>
      <c r="B188" s="21" t="str">
        <f>IF(E188="","",VLOOKUP(A188,'Parts List'!A:E,5,FALSE))</f>
        <v>Select Option</v>
      </c>
      <c r="C188" s="21"/>
      <c r="D188" s="38">
        <f t="shared" si="36"/>
        <v>0</v>
      </c>
      <c r="E188" s="32" t="s">
        <v>2038</v>
      </c>
      <c r="F188" s="105"/>
      <c r="G188" s="21"/>
      <c r="H188" s="23">
        <f>IF(E188="","",VLOOKUP(A188,'Parts List'!A:F,6,FALSE))</f>
        <v>0</v>
      </c>
      <c r="I188" s="327">
        <v>0</v>
      </c>
      <c r="J188" s="38"/>
      <c r="K188" s="38"/>
      <c r="L188" s="22"/>
      <c r="M188" s="23">
        <f t="shared" si="35"/>
        <v>0</v>
      </c>
      <c r="P188" s="29"/>
      <c r="R188" s="27"/>
      <c r="S188" s="44"/>
      <c r="T188" s="25"/>
      <c r="V188" s="29"/>
      <c r="X188" s="25"/>
      <c r="Z188" s="29"/>
      <c r="AB188" s="25"/>
      <c r="AD188" s="29"/>
      <c r="AF188" s="25"/>
    </row>
    <row r="189" spans="1:32" outlineLevel="1">
      <c r="A189" s="20" t="str">
        <f t="shared" ref="A189:A208" si="37">E189&amp;F189</f>
        <v>Panel - Enclosure w Subpanel</v>
      </c>
      <c r="B189" s="21" t="str">
        <f>IF(E189="","",VLOOKUP(A189,'Parts List'!A:E,5,FALSE))</f>
        <v>Select Option</v>
      </c>
      <c r="C189" s="21"/>
      <c r="D189" s="38">
        <f t="shared" si="36"/>
        <v>0</v>
      </c>
      <c r="E189" s="21" t="s">
        <v>156</v>
      </c>
      <c r="F189" s="105"/>
      <c r="G189" s="21"/>
      <c r="H189" s="23">
        <f>IF(E189="","",VLOOKUP(A189,'Parts List'!A:F,6,FALSE))</f>
        <v>0</v>
      </c>
      <c r="I189" s="327">
        <v>0</v>
      </c>
      <c r="J189" s="38"/>
      <c r="K189" s="38"/>
      <c r="L189" s="22"/>
      <c r="M189" s="23">
        <f t="shared" si="35"/>
        <v>0</v>
      </c>
      <c r="P189" s="29"/>
      <c r="R189" s="27"/>
      <c r="S189" s="44"/>
      <c r="T189" s="25"/>
      <c r="V189" s="29"/>
      <c r="X189" s="25"/>
      <c r="Z189" s="29"/>
      <c r="AB189" s="25"/>
      <c r="AD189" s="29"/>
      <c r="AF189" s="25"/>
    </row>
    <row r="190" spans="1:32" outlineLevel="1">
      <c r="A190" s="20" t="str">
        <f t="shared" si="37"/>
        <v>Relay</v>
      </c>
      <c r="B190" s="21" t="str">
        <f>IF(E190="","",VLOOKUP(A190,'Parts List'!A:E,5,FALSE))</f>
        <v>Select Option</v>
      </c>
      <c r="C190" s="21"/>
      <c r="D190" s="38">
        <f t="shared" si="36"/>
        <v>0</v>
      </c>
      <c r="E190" s="21" t="s">
        <v>48</v>
      </c>
      <c r="F190" s="105"/>
      <c r="G190" s="21"/>
      <c r="H190" s="23">
        <f>IF(E190="","",VLOOKUP(A190,'Parts List'!A:F,6,FALSE))</f>
        <v>0</v>
      </c>
      <c r="I190" s="327">
        <v>0</v>
      </c>
      <c r="J190" s="38"/>
      <c r="K190" s="38"/>
      <c r="L190" s="22"/>
      <c r="M190" s="23">
        <f t="shared" si="35"/>
        <v>0</v>
      </c>
      <c r="P190" s="29"/>
      <c r="R190" s="27"/>
      <c r="S190" s="27"/>
      <c r="T190" s="25"/>
      <c r="V190" s="29"/>
      <c r="X190" s="25"/>
      <c r="Z190" s="29"/>
      <c r="AB190" s="25"/>
      <c r="AD190" s="29"/>
      <c r="AF190" s="25"/>
    </row>
    <row r="191" spans="1:32" outlineLevel="1">
      <c r="A191" s="20" t="str">
        <f t="shared" si="37"/>
        <v>Transformer</v>
      </c>
      <c r="B191" s="21" t="str">
        <f>IF(E191="","",VLOOKUP(A191,'Parts List'!A:E,5,FALSE))</f>
        <v>Select Option</v>
      </c>
      <c r="C191" s="21"/>
      <c r="D191" s="38">
        <f t="shared" si="36"/>
        <v>0</v>
      </c>
      <c r="E191" s="32" t="s">
        <v>21</v>
      </c>
      <c r="F191" s="105"/>
      <c r="G191" s="21"/>
      <c r="H191" s="23">
        <f>IF(E191="","",VLOOKUP(A191,'Parts List'!A:F,6,FALSE))</f>
        <v>0</v>
      </c>
      <c r="I191" s="327">
        <v>0</v>
      </c>
      <c r="J191" s="38"/>
      <c r="K191" s="38"/>
      <c r="L191" s="22"/>
      <c r="M191" s="23">
        <f t="shared" si="35"/>
        <v>0</v>
      </c>
      <c r="P191" s="29"/>
      <c r="R191" s="27"/>
      <c r="S191" s="27"/>
      <c r="T191" s="25"/>
      <c r="V191" s="29"/>
      <c r="X191" s="25"/>
      <c r="Z191" s="29"/>
      <c r="AB191" s="25"/>
      <c r="AD191" s="29"/>
      <c r="AF191" s="25"/>
    </row>
    <row r="192" spans="1:32" outlineLevel="1">
      <c r="A192" s="20" t="str">
        <f t="shared" si="37"/>
        <v>Power Supply</v>
      </c>
      <c r="B192" s="21" t="str">
        <f>IF(E192="","",VLOOKUP(A192,'Parts List'!A:E,5,FALSE))</f>
        <v>Select Option</v>
      </c>
      <c r="C192" s="21"/>
      <c r="D192" s="38">
        <f t="shared" si="36"/>
        <v>0</v>
      </c>
      <c r="E192" s="21" t="s">
        <v>416</v>
      </c>
      <c r="F192" s="105"/>
      <c r="G192" s="21"/>
      <c r="H192" s="23">
        <f>IF(E192="","",VLOOKUP(A192,'Parts List'!A:F,6,FALSE))</f>
        <v>0</v>
      </c>
      <c r="I192" s="45">
        <v>0</v>
      </c>
      <c r="J192" s="38"/>
      <c r="K192" s="38"/>
      <c r="L192" s="22"/>
      <c r="M192" s="23">
        <f t="shared" si="35"/>
        <v>0</v>
      </c>
      <c r="P192" s="29"/>
      <c r="R192" s="27"/>
      <c r="S192" s="27"/>
      <c r="T192" s="25"/>
      <c r="V192" s="29"/>
      <c r="X192" s="25"/>
      <c r="Z192" s="29"/>
      <c r="AB192" s="25"/>
      <c r="AD192" s="29"/>
      <c r="AF192" s="25"/>
    </row>
    <row r="193" spans="1:32" outlineLevel="1">
      <c r="A193" s="20" t="str">
        <f t="shared" si="37"/>
        <v>Static Pressure Tips</v>
      </c>
      <c r="B193" s="21" t="str">
        <f>IF(E193="","",VLOOKUP(A193,'Parts List'!A:E,5,FALSE))</f>
        <v>N/A</v>
      </c>
      <c r="C193" s="21"/>
      <c r="D193" s="38">
        <f t="shared" si="36"/>
        <v>0</v>
      </c>
      <c r="E193" s="21" t="s">
        <v>259</v>
      </c>
      <c r="F193" s="105"/>
      <c r="G193" s="21"/>
      <c r="H193" s="23">
        <f>IF(E193="","",VLOOKUP(A193,'Parts List'!A:F,6,FALSE))</f>
        <v>0</v>
      </c>
      <c r="I193" s="327">
        <v>0</v>
      </c>
      <c r="J193" s="38"/>
      <c r="K193" s="38"/>
      <c r="L193" s="22"/>
      <c r="M193" s="23">
        <f t="shared" si="35"/>
        <v>0</v>
      </c>
      <c r="P193" s="29"/>
      <c r="R193" s="27"/>
      <c r="S193" s="27"/>
      <c r="T193" s="25"/>
      <c r="V193" s="29"/>
      <c r="X193" s="25"/>
      <c r="Z193" s="29"/>
      <c r="AB193" s="25"/>
      <c r="AD193" s="29"/>
      <c r="AF193" s="25"/>
    </row>
    <row r="194" spans="1:32" outlineLevel="1">
      <c r="A194" s="20" t="str">
        <f t="shared" si="37"/>
        <v>Thermostat</v>
      </c>
      <c r="B194" s="21" t="str">
        <f>IF(E194="","",VLOOKUP(A194,'Parts List'!A:E,5,FALSE))</f>
        <v>Select Option</v>
      </c>
      <c r="C194" s="21"/>
      <c r="D194" s="38">
        <f t="shared" si="36"/>
        <v>0</v>
      </c>
      <c r="E194" s="21" t="s">
        <v>157</v>
      </c>
      <c r="F194" s="105"/>
      <c r="G194" s="21"/>
      <c r="H194" s="23">
        <f>IF(E194="","",VLOOKUP(A194,'Parts List'!A:F,6,FALSE))</f>
        <v>0</v>
      </c>
      <c r="I194" s="327">
        <v>0</v>
      </c>
      <c r="J194" s="38"/>
      <c r="K194" s="38"/>
      <c r="L194" s="22"/>
      <c r="M194" s="23">
        <f t="shared" si="35"/>
        <v>0</v>
      </c>
      <c r="P194" s="29"/>
      <c r="R194" s="27"/>
      <c r="S194" s="27"/>
      <c r="T194" s="25"/>
      <c r="V194" s="29"/>
      <c r="X194" s="25"/>
      <c r="Z194" s="29"/>
      <c r="AB194" s="25"/>
      <c r="AD194" s="29"/>
      <c r="AF194" s="25"/>
    </row>
    <row r="195" spans="1:32" outlineLevel="1">
      <c r="A195" s="20" t="str">
        <f t="shared" si="37"/>
        <v>Filter Status</v>
      </c>
      <c r="B195" s="21" t="str">
        <f>IF(E195="","",VLOOKUP(A195,'Parts List'!A:E,5,FALSE))</f>
        <v>Select Option</v>
      </c>
      <c r="C195" s="21"/>
      <c r="D195" s="38">
        <f t="shared" si="36"/>
        <v>0</v>
      </c>
      <c r="E195" s="21" t="s">
        <v>393</v>
      </c>
      <c r="F195" s="105"/>
      <c r="G195" s="21"/>
      <c r="H195" s="23">
        <f>IF(E195="","",VLOOKUP(A195,'Parts List'!A:F,6,FALSE))</f>
        <v>0</v>
      </c>
      <c r="I195" s="327">
        <v>0</v>
      </c>
      <c r="J195" s="38"/>
      <c r="K195" s="38"/>
      <c r="L195" s="22"/>
      <c r="M195" s="23">
        <f t="shared" si="35"/>
        <v>0</v>
      </c>
      <c r="P195" s="29"/>
      <c r="R195" s="27"/>
      <c r="S195" s="27"/>
      <c r="T195" s="25"/>
      <c r="V195" s="29"/>
      <c r="X195" s="25"/>
      <c r="Z195" s="29"/>
      <c r="AB195" s="25"/>
      <c r="AD195" s="29"/>
      <c r="AF195" s="25"/>
    </row>
    <row r="196" spans="1:32" outlineLevel="1">
      <c r="A196" s="20" t="str">
        <f t="shared" si="37"/>
        <v>Press Transmitter</v>
      </c>
      <c r="B196" s="21" t="str">
        <f>IF(E196="","",VLOOKUP(A196,'Parts List'!A:E,5,FALSE))</f>
        <v>Select Option</v>
      </c>
      <c r="C196" s="21"/>
      <c r="D196" s="38">
        <f t="shared" si="36"/>
        <v>0</v>
      </c>
      <c r="E196" s="21" t="s">
        <v>160</v>
      </c>
      <c r="F196" s="105"/>
      <c r="G196" s="21"/>
      <c r="H196" s="23">
        <f>IF(E196="","",VLOOKUP(A196,'Parts List'!A:F,6,FALSE))</f>
        <v>0</v>
      </c>
      <c r="I196" s="45">
        <v>0</v>
      </c>
      <c r="J196" s="38"/>
      <c r="K196" s="38"/>
      <c r="L196" s="22"/>
      <c r="M196" s="23">
        <f t="shared" si="35"/>
        <v>0</v>
      </c>
      <c r="P196" s="29"/>
      <c r="R196" s="27"/>
      <c r="S196" s="27"/>
      <c r="T196" s="25"/>
      <c r="V196" s="29"/>
      <c r="X196" s="25"/>
      <c r="Z196" s="29"/>
      <c r="AB196" s="25"/>
      <c r="AD196" s="29"/>
      <c r="AF196" s="25"/>
    </row>
    <row r="197" spans="1:32" outlineLevel="1">
      <c r="A197" s="20" t="str">
        <f t="shared" si="37"/>
        <v>Press Transmitter</v>
      </c>
      <c r="B197" s="21" t="str">
        <f>IF(E197="","",VLOOKUP(A197,'Parts List'!A:E,5,FALSE))</f>
        <v>Select Option</v>
      </c>
      <c r="C197" s="21"/>
      <c r="D197" s="38">
        <f t="shared" si="36"/>
        <v>0</v>
      </c>
      <c r="E197" s="21" t="s">
        <v>160</v>
      </c>
      <c r="F197" s="105"/>
      <c r="G197" s="21"/>
      <c r="H197" s="23">
        <f>IF(E197="","",VLOOKUP(A197,'Parts List'!A:F,6,FALSE))</f>
        <v>0</v>
      </c>
      <c r="I197" s="45">
        <v>0</v>
      </c>
      <c r="J197" s="38"/>
      <c r="K197" s="38"/>
      <c r="L197" s="22"/>
      <c r="M197" s="23">
        <f t="shared" si="35"/>
        <v>0</v>
      </c>
      <c r="P197" s="29"/>
      <c r="R197" s="27"/>
      <c r="S197" s="27"/>
      <c r="T197" s="25"/>
      <c r="V197" s="29"/>
      <c r="X197" s="25"/>
      <c r="Z197" s="29"/>
      <c r="AB197" s="25"/>
      <c r="AD197" s="29"/>
      <c r="AF197" s="25"/>
    </row>
    <row r="198" spans="1:32" outlineLevel="1">
      <c r="A198" s="20" t="str">
        <f t="shared" si="37"/>
        <v>Current Sw</v>
      </c>
      <c r="B198" s="21" t="str">
        <f>IF(E198="","",VLOOKUP(A198,'Parts List'!A:E,5,FALSE))</f>
        <v>Select Option</v>
      </c>
      <c r="C198" s="21"/>
      <c r="D198" s="38">
        <f t="shared" si="36"/>
        <v>0</v>
      </c>
      <c r="E198" s="21" t="s">
        <v>158</v>
      </c>
      <c r="F198" s="105"/>
      <c r="G198" s="21"/>
      <c r="H198" s="23">
        <f>IF(E198="","",VLOOKUP(A198,'Parts List'!A:F,6,FALSE))</f>
        <v>0</v>
      </c>
      <c r="I198" s="327">
        <v>0</v>
      </c>
      <c r="J198" s="38"/>
      <c r="K198" s="38"/>
      <c r="L198" s="22"/>
      <c r="M198" s="23">
        <f t="shared" si="35"/>
        <v>0</v>
      </c>
      <c r="P198" s="29"/>
      <c r="R198" s="27"/>
      <c r="S198" s="27"/>
      <c r="T198" s="25"/>
      <c r="V198" s="29"/>
      <c r="X198" s="25"/>
      <c r="Z198" s="29"/>
      <c r="AB198" s="25"/>
      <c r="AD198" s="29"/>
      <c r="AF198" s="25"/>
    </row>
    <row r="199" spans="1:32" outlineLevel="1">
      <c r="A199" s="20" t="str">
        <f t="shared" si="37"/>
        <v>Damper Actuator</v>
      </c>
      <c r="B199" s="21" t="str">
        <f>IF(E199="","",VLOOKUP(A199,'Parts List'!A:E,5,FALSE))</f>
        <v>Select Option</v>
      </c>
      <c r="C199" s="21"/>
      <c r="D199" s="38">
        <f t="shared" si="36"/>
        <v>0</v>
      </c>
      <c r="E199" s="21" t="s">
        <v>26</v>
      </c>
      <c r="F199" s="105"/>
      <c r="G199" s="21"/>
      <c r="H199" s="23">
        <f>IF(E199="","",VLOOKUP(A199,'Parts List'!A:F,6,FALSE))</f>
        <v>0</v>
      </c>
      <c r="I199" s="327">
        <v>0</v>
      </c>
      <c r="J199" s="38"/>
      <c r="K199" s="38"/>
      <c r="L199" s="22"/>
      <c r="M199" s="23">
        <f t="shared" si="35"/>
        <v>0</v>
      </c>
      <c r="P199" s="29"/>
      <c r="R199" s="27"/>
      <c r="S199" s="27"/>
      <c r="T199" s="25"/>
      <c r="V199" s="29"/>
      <c r="X199" s="25"/>
      <c r="Z199" s="29"/>
      <c r="AB199" s="25"/>
      <c r="AD199" s="29"/>
      <c r="AF199" s="25"/>
    </row>
    <row r="200" spans="1:32" outlineLevel="1">
      <c r="A200" s="20" t="str">
        <f t="shared" si="37"/>
        <v>Temp Sensor</v>
      </c>
      <c r="B200" s="21" t="str">
        <f>IF(E200="","",VLOOKUP(A200,'Parts List'!A:E,5,FALSE))</f>
        <v>Select Option</v>
      </c>
      <c r="C200" s="21"/>
      <c r="D200" s="38">
        <f t="shared" si="36"/>
        <v>0</v>
      </c>
      <c r="E200" s="21" t="s">
        <v>155</v>
      </c>
      <c r="F200" s="105"/>
      <c r="G200" s="21"/>
      <c r="H200" s="23">
        <f>IF(E200="","",VLOOKUP(A200,'Parts List'!A:F,6,FALSE))</f>
        <v>0</v>
      </c>
      <c r="I200" s="327">
        <v>0</v>
      </c>
      <c r="J200" s="38"/>
      <c r="K200" s="38"/>
      <c r="L200" s="22"/>
      <c r="M200" s="23">
        <f t="shared" si="35"/>
        <v>0</v>
      </c>
      <c r="P200" s="29"/>
      <c r="R200" s="27"/>
      <c r="S200" s="27"/>
      <c r="T200" s="25"/>
      <c r="V200" s="29"/>
      <c r="X200" s="25"/>
      <c r="Z200" s="29"/>
      <c r="AB200" s="25"/>
      <c r="AD200" s="29"/>
      <c r="AF200" s="25"/>
    </row>
    <row r="201" spans="1:32" outlineLevel="1">
      <c r="A201" s="20" t="str">
        <f t="shared" si="37"/>
        <v>Temp Sensor</v>
      </c>
      <c r="B201" s="21" t="str">
        <f>IF(E201="","",VLOOKUP(A201,'Parts List'!A:E,5,FALSE))</f>
        <v>Select Option</v>
      </c>
      <c r="C201" s="21"/>
      <c r="D201" s="38">
        <f t="shared" si="36"/>
        <v>0</v>
      </c>
      <c r="E201" s="21" t="s">
        <v>155</v>
      </c>
      <c r="F201" s="105"/>
      <c r="G201" s="21"/>
      <c r="H201" s="23">
        <f>IF(E201="","",VLOOKUP(A201,'Parts List'!A:F,6,FALSE))</f>
        <v>0</v>
      </c>
      <c r="I201" s="327">
        <v>0</v>
      </c>
      <c r="J201" s="38"/>
      <c r="K201" s="38"/>
      <c r="L201" s="22"/>
      <c r="M201" s="23">
        <f t="shared" si="35"/>
        <v>0</v>
      </c>
      <c r="P201" s="29"/>
      <c r="R201" s="27"/>
      <c r="S201" s="27"/>
      <c r="T201" s="25"/>
      <c r="V201" s="29"/>
      <c r="X201" s="25"/>
      <c r="Z201" s="29"/>
      <c r="AB201" s="25"/>
      <c r="AD201" s="29"/>
      <c r="AF201" s="25"/>
    </row>
    <row r="202" spans="1:32" outlineLevel="1">
      <c r="A202" s="20" t="str">
        <f t="shared" si="37"/>
        <v>Humidity</v>
      </c>
      <c r="B202" s="21" t="str">
        <f>IF(E202="","",VLOOKUP(A202,'Parts List'!A:E,5,FALSE))</f>
        <v>Select Option</v>
      </c>
      <c r="C202" s="21"/>
      <c r="D202" s="38">
        <f t="shared" si="36"/>
        <v>0</v>
      </c>
      <c r="E202" s="21" t="s">
        <v>453</v>
      </c>
      <c r="F202" s="105"/>
      <c r="G202" s="21"/>
      <c r="H202" s="23">
        <f>IF(E202="","",VLOOKUP(A202,'Parts List'!A:F,6,FALSE))</f>
        <v>0</v>
      </c>
      <c r="I202" s="327">
        <v>0</v>
      </c>
      <c r="J202" s="38"/>
      <c r="K202" s="38"/>
      <c r="L202" s="22"/>
      <c r="M202" s="23">
        <f t="shared" si="35"/>
        <v>0</v>
      </c>
      <c r="P202" s="29"/>
      <c r="R202" s="27"/>
      <c r="S202" s="27"/>
      <c r="T202" s="25"/>
      <c r="V202" s="29"/>
      <c r="X202" s="25"/>
      <c r="Z202" s="29"/>
      <c r="AB202" s="25"/>
      <c r="AD202" s="29"/>
      <c r="AF202" s="25"/>
    </row>
    <row r="203" spans="1:32" outlineLevel="1">
      <c r="A203" s="20" t="str">
        <f t="shared" si="37"/>
        <v>Emergency Stop Switch</v>
      </c>
      <c r="B203" s="21" t="str">
        <f>IF(E203="","",VLOOKUP(A203,'Parts List'!A:E,5,FALSE))</f>
        <v>Select Option</v>
      </c>
      <c r="C203" s="21"/>
      <c r="D203" s="38">
        <f t="shared" si="36"/>
        <v>0</v>
      </c>
      <c r="E203" s="21" t="s">
        <v>71</v>
      </c>
      <c r="F203" s="105"/>
      <c r="G203" s="21"/>
      <c r="H203" s="23">
        <f>IF(E203="","",VLOOKUP(A203,'Parts List'!A:F,6,FALSE))</f>
        <v>0</v>
      </c>
      <c r="I203" s="45">
        <v>0</v>
      </c>
      <c r="J203" s="38"/>
      <c r="K203" s="38"/>
      <c r="L203" s="22"/>
      <c r="M203" s="23">
        <f t="shared" si="35"/>
        <v>0</v>
      </c>
      <c r="P203" s="29"/>
      <c r="R203" s="27"/>
      <c r="S203" s="27"/>
      <c r="T203" s="25"/>
      <c r="V203" s="29"/>
      <c r="X203" s="25"/>
      <c r="Z203" s="29"/>
      <c r="AB203" s="25"/>
      <c r="AD203" s="29"/>
      <c r="AF203" s="25"/>
    </row>
    <row r="204" spans="1:32" outlineLevel="1">
      <c r="A204" s="20" t="str">
        <f t="shared" si="37"/>
        <v>Air Flow Monitor</v>
      </c>
      <c r="B204" s="21" t="str">
        <f>IF(E204="","",VLOOKUP(A204,'Parts List'!A:E,5,FALSE))</f>
        <v>Select Option</v>
      </c>
      <c r="C204" s="21"/>
      <c r="D204" s="38">
        <f t="shared" si="36"/>
        <v>0</v>
      </c>
      <c r="E204" s="21" t="s">
        <v>104</v>
      </c>
      <c r="F204" s="105"/>
      <c r="G204" s="21"/>
      <c r="H204" s="23">
        <f>IF(E204="","",VLOOKUP(A204,'Parts List'!A:F,6,FALSE))</f>
        <v>0</v>
      </c>
      <c r="I204" s="327">
        <v>0</v>
      </c>
      <c r="J204" s="38"/>
      <c r="K204" s="38"/>
      <c r="L204" s="22"/>
      <c r="M204" s="23">
        <f t="shared" si="35"/>
        <v>0</v>
      </c>
      <c r="P204" s="29"/>
      <c r="R204" s="27"/>
      <c r="S204" s="27"/>
      <c r="T204" s="25"/>
      <c r="V204" s="29"/>
      <c r="X204" s="25"/>
      <c r="Z204" s="29"/>
      <c r="AB204" s="25"/>
      <c r="AD204" s="29"/>
      <c r="AF204" s="25"/>
    </row>
    <row r="205" spans="1:32" outlineLevel="1">
      <c r="A205" s="20" t="str">
        <f t="shared" si="37"/>
        <v>See Valve Quote</v>
      </c>
      <c r="B205" s="21" t="str">
        <f>IF(E205="","",VLOOKUP(A205,'Parts List'!A:E,5,FALSE))</f>
        <v>N/A</v>
      </c>
      <c r="C205" s="21"/>
      <c r="D205" s="38">
        <f t="shared" si="36"/>
        <v>0</v>
      </c>
      <c r="E205" s="21" t="s">
        <v>67</v>
      </c>
      <c r="F205" s="21"/>
      <c r="G205" s="21"/>
      <c r="H205" s="23">
        <f>IF(E205="","",VLOOKUP(A205,'Parts List'!A:F,6,FALSE))</f>
        <v>0</v>
      </c>
      <c r="I205" s="327">
        <v>0</v>
      </c>
      <c r="J205" s="38"/>
      <c r="K205" s="38"/>
      <c r="L205" s="22"/>
      <c r="M205" s="23">
        <f t="shared" si="35"/>
        <v>0</v>
      </c>
      <c r="P205" s="29"/>
      <c r="R205" s="27"/>
      <c r="S205" s="27"/>
      <c r="T205" s="25"/>
      <c r="V205" s="29"/>
      <c r="X205" s="25"/>
      <c r="Z205" s="29"/>
      <c r="AB205" s="25"/>
      <c r="AD205" s="29"/>
      <c r="AF205" s="25"/>
    </row>
    <row r="206" spans="1:32" outlineLevel="1">
      <c r="A206" s="20" t="str">
        <f t="shared" si="37"/>
        <v/>
      </c>
      <c r="B206" s="21" t="str">
        <f>IF(E206="","",VLOOKUP(A206,'Parts List'!A:E,5,FALSE))</f>
        <v/>
      </c>
      <c r="C206" s="21"/>
      <c r="D206" s="38">
        <f t="shared" si="36"/>
        <v>0</v>
      </c>
      <c r="E206" s="21"/>
      <c r="F206" s="21"/>
      <c r="G206" s="21"/>
      <c r="H206" s="23" t="str">
        <f>IF(E206="","",VLOOKUP(A206,'Parts List'!A:F,6,FALSE))</f>
        <v/>
      </c>
      <c r="I206" s="327">
        <v>0</v>
      </c>
      <c r="J206" s="38"/>
      <c r="K206" s="38"/>
      <c r="L206" s="21"/>
      <c r="M206" s="23" t="str">
        <f t="shared" si="35"/>
        <v/>
      </c>
      <c r="P206" s="29"/>
      <c r="T206" s="25"/>
      <c r="V206" s="29"/>
      <c r="X206" s="25"/>
      <c r="Z206" s="29"/>
      <c r="AB206" s="25"/>
      <c r="AD206" s="29"/>
      <c r="AF206" s="25"/>
    </row>
    <row r="207" spans="1:32" outlineLevel="1">
      <c r="A207" s="20" t="str">
        <f t="shared" si="37"/>
        <v/>
      </c>
      <c r="B207" s="21" t="str">
        <f>IF(E207="","",VLOOKUP(A207,'Parts List'!A:E,5,FALSE))</f>
        <v/>
      </c>
      <c r="C207" s="21"/>
      <c r="D207" s="38">
        <f t="shared" si="36"/>
        <v>0</v>
      </c>
      <c r="E207" s="21"/>
      <c r="F207" s="21"/>
      <c r="G207" s="21"/>
      <c r="H207" s="23" t="str">
        <f>IF(E207="","",VLOOKUP(A207,'Parts List'!A:F,6,FALSE))</f>
        <v/>
      </c>
      <c r="I207" s="327">
        <v>0</v>
      </c>
      <c r="J207" s="38"/>
      <c r="K207" s="38"/>
      <c r="L207" s="21"/>
      <c r="M207" s="23" t="str">
        <f t="shared" si="35"/>
        <v/>
      </c>
      <c r="P207" s="29"/>
      <c r="T207" s="25"/>
      <c r="V207" s="29"/>
      <c r="X207" s="25"/>
      <c r="Z207" s="29"/>
      <c r="AB207" s="25"/>
      <c r="AD207" s="29"/>
      <c r="AF207" s="25"/>
    </row>
    <row r="208" spans="1:32" outlineLevel="1">
      <c r="A208" s="20" t="str">
        <f t="shared" si="37"/>
        <v/>
      </c>
      <c r="B208" s="21" t="str">
        <f>IF(E208="","",VLOOKUP(A208,'Parts List'!A:E,5,FALSE))</f>
        <v/>
      </c>
      <c r="C208" s="21"/>
      <c r="D208" s="38">
        <f t="shared" si="36"/>
        <v>0</v>
      </c>
      <c r="E208" s="21"/>
      <c r="F208" s="21"/>
      <c r="G208" s="21"/>
      <c r="H208" s="23" t="str">
        <f>IF(E208="","",VLOOKUP(A208,'Parts List'!A:F,6,FALSE))</f>
        <v/>
      </c>
      <c r="I208" s="327">
        <v>0</v>
      </c>
      <c r="J208" s="38"/>
      <c r="K208" s="38"/>
      <c r="L208" s="21"/>
      <c r="M208" s="23" t="str">
        <f t="shared" si="35"/>
        <v/>
      </c>
      <c r="P208" s="29"/>
      <c r="T208" s="25"/>
      <c r="V208" s="29"/>
      <c r="X208" s="25"/>
      <c r="Z208" s="29"/>
      <c r="AB208" s="25"/>
      <c r="AD208" s="29"/>
      <c r="AF208" s="25"/>
    </row>
    <row r="209" spans="1:32">
      <c r="B209" s="21"/>
      <c r="C209" s="21"/>
      <c r="D209" s="21"/>
      <c r="E209" s="21"/>
      <c r="F209" s="21"/>
      <c r="G209" s="21"/>
      <c r="H209" s="23"/>
      <c r="I209" s="21"/>
      <c r="J209" s="21"/>
      <c r="K209" s="21"/>
      <c r="L209" s="21"/>
      <c r="M209" s="23"/>
      <c r="P209" s="29"/>
      <c r="T209" s="25"/>
      <c r="V209" s="29"/>
      <c r="X209" s="25"/>
      <c r="Z209" s="29"/>
      <c r="AB209" s="25"/>
      <c r="AD209" s="29"/>
      <c r="AF209" s="25"/>
    </row>
    <row r="210" spans="1:32">
      <c r="B210" s="21"/>
      <c r="C210" s="21"/>
      <c r="D210" s="21"/>
      <c r="E210" s="21"/>
      <c r="F210" s="21"/>
      <c r="G210" s="21"/>
      <c r="H210" s="23"/>
      <c r="I210" s="21"/>
      <c r="J210" s="21"/>
      <c r="K210" s="21"/>
      <c r="L210" s="21"/>
      <c r="M210" s="23"/>
      <c r="P210" s="29"/>
      <c r="T210" s="25"/>
      <c r="V210" s="29"/>
      <c r="X210" s="25"/>
      <c r="Z210" s="29"/>
      <c r="AB210" s="25"/>
      <c r="AD210" s="29"/>
      <c r="AF210" s="25"/>
    </row>
    <row r="211" spans="1:32">
      <c r="A211" s="20" t="str">
        <f t="shared" si="33"/>
        <v>Chiller</v>
      </c>
      <c r="B211" s="21"/>
      <c r="C211" s="21"/>
      <c r="D211" s="327">
        <v>0</v>
      </c>
      <c r="E211" s="14" t="s">
        <v>378</v>
      </c>
      <c r="F211" s="21"/>
      <c r="G211" s="21"/>
      <c r="H211" s="23"/>
      <c r="I211" s="35" t="s">
        <v>44</v>
      </c>
      <c r="J211" s="35"/>
      <c r="K211" s="35"/>
      <c r="L211" s="22"/>
      <c r="M211" s="23"/>
      <c r="N211" s="24">
        <f>SUM(I225:I236)+I217+I222+I223</f>
        <v>0</v>
      </c>
      <c r="O211" s="24" t="s">
        <v>40</v>
      </c>
      <c r="P211" s="29">
        <f>D211*N211</f>
        <v>0</v>
      </c>
      <c r="Q211" s="20" t="s">
        <v>31</v>
      </c>
      <c r="R211" s="27">
        <f>P211*S211</f>
        <v>0</v>
      </c>
      <c r="S211" s="43">
        <v>750</v>
      </c>
      <c r="T211" s="25" t="s">
        <v>30</v>
      </c>
      <c r="V211" s="29">
        <f>P211*W211</f>
        <v>0</v>
      </c>
      <c r="W211" s="24">
        <v>1</v>
      </c>
      <c r="X211" s="25" t="s">
        <v>30</v>
      </c>
      <c r="Z211" s="29">
        <f>D211*AA211</f>
        <v>0</v>
      </c>
      <c r="AA211" s="24">
        <v>24</v>
      </c>
      <c r="AB211" s="25" t="s">
        <v>82</v>
      </c>
      <c r="AD211" s="29">
        <f>D211*AE211</f>
        <v>0</v>
      </c>
      <c r="AE211" s="24">
        <v>24</v>
      </c>
      <c r="AF211" s="25" t="s">
        <v>82</v>
      </c>
    </row>
    <row r="212" spans="1:32" outlineLevel="1">
      <c r="A212" s="20" t="str">
        <f t="shared" si="33"/>
        <v>ControllerOptimizer Plant Cntr, 1 IP, 3 Ethernet Switched+4 RS485 Ports</v>
      </c>
      <c r="B212" s="21" t="str">
        <f>IF(E212="","",VLOOKUP(A212,'Parts List'!A:E,5,FALSE))</f>
        <v>N-ADV-134-H-C</v>
      </c>
      <c r="C212" s="21"/>
      <c r="D212" s="38">
        <f>$D$211*I212</f>
        <v>0</v>
      </c>
      <c r="E212" s="21" t="s">
        <v>224</v>
      </c>
      <c r="F212" s="105" t="s">
        <v>2166</v>
      </c>
      <c r="G212" s="21"/>
      <c r="H212" s="23">
        <f>IF(E212="","",VLOOKUP(A212,'Parts List'!A:F,6,FALSE))</f>
        <v>875.14570000000003</v>
      </c>
      <c r="I212" s="327">
        <v>0</v>
      </c>
      <c r="J212" s="38">
        <f>D212</f>
        <v>0</v>
      </c>
      <c r="K212" s="38">
        <f>D212*70</f>
        <v>0</v>
      </c>
      <c r="L212" s="22"/>
      <c r="M212" s="23">
        <f t="shared" ref="M212:M253" si="38">IF(H212="","",D212*H212)</f>
        <v>0</v>
      </c>
      <c r="P212" s="29"/>
      <c r="R212" s="27"/>
      <c r="S212" s="44"/>
      <c r="T212" s="25"/>
      <c r="V212" s="29"/>
      <c r="X212" s="25"/>
      <c r="Z212" s="29"/>
      <c r="AB212" s="25"/>
      <c r="AD212" s="29"/>
      <c r="AF212" s="25"/>
    </row>
    <row r="213" spans="1:32" outlineLevel="1">
      <c r="A213" s="20" t="str">
        <f t="shared" si="33"/>
        <v>Optimizer License with 18 Month SMA</v>
      </c>
      <c r="B213" s="21" t="str">
        <f>IF(E213="","",VLOOKUP(A213,'Parts List'!A:E,5,FALSE))</f>
        <v>Select Option</v>
      </c>
      <c r="C213" s="21"/>
      <c r="D213" s="38">
        <f t="shared" ref="D213:D236" si="39">$D$211*I213</f>
        <v>0</v>
      </c>
      <c r="E213" s="32" t="s">
        <v>1917</v>
      </c>
      <c r="F213" s="105"/>
      <c r="G213" s="21"/>
      <c r="H213" s="23">
        <f>IF(E213="","",VLOOKUP(A213,'Parts List'!A:F,6,FALSE))</f>
        <v>0</v>
      </c>
      <c r="I213" s="327">
        <v>0</v>
      </c>
      <c r="J213" s="38">
        <f>D213</f>
        <v>0</v>
      </c>
      <c r="K213" s="38">
        <f>D213*70</f>
        <v>0</v>
      </c>
      <c r="L213" s="22"/>
      <c r="M213" s="23">
        <f t="shared" si="38"/>
        <v>0</v>
      </c>
      <c r="P213" s="29"/>
      <c r="R213" s="27"/>
      <c r="S213" s="44"/>
      <c r="T213" s="25"/>
      <c r="V213" s="29"/>
      <c r="X213" s="25"/>
      <c r="Z213" s="29"/>
      <c r="AB213" s="25"/>
      <c r="AD213" s="29"/>
      <c r="AF213" s="25"/>
    </row>
    <row r="214" spans="1:32" outlineLevel="1">
      <c r="A214" s="20" t="str">
        <f>E214&amp;F214</f>
        <v>I/O ModuleOptimzer Unitary Cntr 5-UI, 5-DI, 4-AO, 4-DO I/O Module</v>
      </c>
      <c r="B214" s="21" t="str">
        <f>IF(E214="","",VLOOKUP(A214,'Parts List'!A:E,5,FALSE))</f>
        <v>ISMA-B-MIX18</v>
      </c>
      <c r="C214" s="21"/>
      <c r="D214" s="38">
        <f t="shared" si="39"/>
        <v>0</v>
      </c>
      <c r="E214" s="21" t="s">
        <v>176</v>
      </c>
      <c r="F214" s="105" t="s">
        <v>2002</v>
      </c>
      <c r="G214" s="21"/>
      <c r="H214" s="23">
        <f>IF(E214="","",VLOOKUP(A214,'Parts List'!A:F,6,FALSE))</f>
        <v>338.81</v>
      </c>
      <c r="I214" s="327">
        <v>0</v>
      </c>
      <c r="J214" s="38"/>
      <c r="K214" s="38"/>
      <c r="L214" s="22"/>
      <c r="M214" s="23">
        <f t="shared" si="38"/>
        <v>0</v>
      </c>
      <c r="P214" s="29"/>
      <c r="R214" s="27"/>
      <c r="S214" s="44"/>
      <c r="T214" s="25"/>
      <c r="V214" s="29"/>
      <c r="X214" s="25"/>
      <c r="Z214" s="29"/>
      <c r="AB214" s="25"/>
      <c r="AD214" s="29"/>
      <c r="AF214" s="25"/>
    </row>
    <row r="215" spans="1:32" outlineLevel="1">
      <c r="A215" s="20" t="str">
        <f>E215&amp;F215</f>
        <v>Phoenix Controller Core License</v>
      </c>
      <c r="B215" s="21" t="str">
        <f>IF(E215="","",VLOOKUP(A215,'Parts List'!A:E,5,FALSE))</f>
        <v>Select Option</v>
      </c>
      <c r="C215" s="21"/>
      <c r="D215" s="38">
        <f t="shared" si="39"/>
        <v>0</v>
      </c>
      <c r="E215" s="32" t="s">
        <v>2045</v>
      </c>
      <c r="F215" s="105"/>
      <c r="G215" s="21"/>
      <c r="H215" s="23">
        <f>IF(E215="","",VLOOKUP(A215,'Parts List'!A:F,6,FALSE))</f>
        <v>0</v>
      </c>
      <c r="I215" s="327">
        <v>0</v>
      </c>
      <c r="J215" s="38"/>
      <c r="K215" s="38"/>
      <c r="L215" s="22"/>
      <c r="M215" s="23">
        <f t="shared" si="38"/>
        <v>0</v>
      </c>
      <c r="P215" s="29"/>
      <c r="R215" s="27"/>
      <c r="S215" s="44"/>
      <c r="T215" s="25"/>
      <c r="V215" s="29"/>
      <c r="X215" s="25"/>
      <c r="Z215" s="29"/>
      <c r="AB215" s="25"/>
      <c r="AD215" s="29"/>
      <c r="AF215" s="25"/>
    </row>
    <row r="216" spans="1:32" outlineLevel="1">
      <c r="A216" s="20" t="str">
        <f>E216&amp;F216</f>
        <v>Phoenix ILC SMA</v>
      </c>
      <c r="B216" s="21" t="str">
        <f>IF(E216="","",VLOOKUP(A216,'Parts List'!A:E,5,FALSE))</f>
        <v>Select Option</v>
      </c>
      <c r="C216" s="21"/>
      <c r="D216" s="38">
        <f t="shared" si="39"/>
        <v>0</v>
      </c>
      <c r="E216" s="32" t="s">
        <v>2038</v>
      </c>
      <c r="F216" s="105"/>
      <c r="G216" s="21"/>
      <c r="H216" s="23">
        <f>IF(E216="","",VLOOKUP(A216,'Parts List'!A:F,6,FALSE))</f>
        <v>0</v>
      </c>
      <c r="I216" s="327">
        <v>0</v>
      </c>
      <c r="J216" s="38"/>
      <c r="K216" s="38"/>
      <c r="L216" s="22"/>
      <c r="M216" s="23">
        <f t="shared" si="38"/>
        <v>0</v>
      </c>
      <c r="P216" s="29"/>
      <c r="R216" s="27"/>
      <c r="S216" s="44"/>
      <c r="T216" s="25"/>
      <c r="V216" s="29"/>
      <c r="X216" s="25"/>
      <c r="Z216" s="29"/>
      <c r="AB216" s="25"/>
      <c r="AD216" s="29"/>
      <c r="AF216" s="25"/>
    </row>
    <row r="217" spans="1:32" outlineLevel="1">
      <c r="A217" s="20" t="str">
        <f t="shared" ref="A217:A222" si="40">E217&amp;F217</f>
        <v>Panel - Enclosure w SubpanelNema-1 Medium</v>
      </c>
      <c r="B217" s="21" t="str">
        <f>IF(E217="","",VLOOKUP(A217,'Parts List'!A:E,5,FALSE))</f>
        <v>RET1-262007BT-P</v>
      </c>
      <c r="C217" s="21"/>
      <c r="D217" s="38">
        <f t="shared" si="39"/>
        <v>0</v>
      </c>
      <c r="E217" s="21" t="s">
        <v>156</v>
      </c>
      <c r="F217" s="105" t="s">
        <v>184</v>
      </c>
      <c r="G217" s="21"/>
      <c r="H217" s="23">
        <f>IF(E217="","",VLOOKUP(A217,'Parts List'!A:F,6,FALSE))</f>
        <v>436.83</v>
      </c>
      <c r="I217" s="327">
        <v>0</v>
      </c>
      <c r="J217" s="38"/>
      <c r="K217" s="38"/>
      <c r="L217" s="22"/>
      <c r="M217" s="23">
        <f t="shared" si="38"/>
        <v>0</v>
      </c>
      <c r="P217" s="29"/>
      <c r="R217" s="27"/>
      <c r="S217" s="44"/>
      <c r="T217" s="25"/>
      <c r="V217" s="29"/>
      <c r="X217" s="25"/>
      <c r="Z217" s="29"/>
      <c r="AB217" s="25"/>
      <c r="AD217" s="29"/>
      <c r="AF217" s="25"/>
    </row>
    <row r="218" spans="1:32" outlineLevel="1">
      <c r="A218" s="20" t="str">
        <f t="shared" si="40"/>
        <v>Relay24VAC DPDT with Base</v>
      </c>
      <c r="B218" s="21" t="str">
        <f>IF(E218="","",VLOOKUP(A218,'Parts List'!A:E,5,FALSE))</f>
        <v>RH2B-UAC24 + SH2B-05</v>
      </c>
      <c r="C218" s="21"/>
      <c r="D218" s="38">
        <f t="shared" si="39"/>
        <v>0</v>
      </c>
      <c r="E218" s="21" t="s">
        <v>48</v>
      </c>
      <c r="F218" s="105" t="s">
        <v>195</v>
      </c>
      <c r="G218" s="21"/>
      <c r="H218" s="23">
        <f>IF(E218="","",VLOOKUP(A218,'Parts List'!A:F,6,FALSE))</f>
        <v>8.120000000000001</v>
      </c>
      <c r="I218" s="327">
        <v>0</v>
      </c>
      <c r="J218" s="38"/>
      <c r="K218" s="38"/>
      <c r="L218" s="22"/>
      <c r="M218" s="23">
        <f t="shared" si="38"/>
        <v>0</v>
      </c>
      <c r="P218" s="29"/>
      <c r="R218" s="27"/>
      <c r="S218" s="27"/>
      <c r="T218" s="25"/>
      <c r="V218" s="29"/>
      <c r="X218" s="25"/>
      <c r="Z218" s="29"/>
      <c r="AB218" s="25"/>
      <c r="AD218" s="29"/>
      <c r="AF218" s="25"/>
    </row>
    <row r="219" spans="1:32" outlineLevel="1">
      <c r="A219" s="20" t="str">
        <f t="shared" si="40"/>
        <v>Transformer75 VA with circuit breaker</v>
      </c>
      <c r="B219" s="21" t="str">
        <f>IF(E219="","",VLOOKUP(A219,'Parts List'!A:E,5,FALSE))</f>
        <v>TR75VA004</v>
      </c>
      <c r="C219" s="21"/>
      <c r="D219" s="38">
        <f t="shared" si="39"/>
        <v>0</v>
      </c>
      <c r="E219" s="32" t="s">
        <v>21</v>
      </c>
      <c r="F219" s="105" t="s">
        <v>409</v>
      </c>
      <c r="G219" s="21"/>
      <c r="H219" s="23">
        <f>IF(E219="","",VLOOKUP(A219,'Parts List'!A:F,6,FALSE))</f>
        <v>42.14</v>
      </c>
      <c r="I219" s="327">
        <v>0</v>
      </c>
      <c r="J219" s="38"/>
      <c r="K219" s="38"/>
      <c r="L219" s="22"/>
      <c r="M219" s="23">
        <f t="shared" si="38"/>
        <v>0</v>
      </c>
      <c r="P219" s="29"/>
      <c r="R219" s="27"/>
      <c r="S219" s="27"/>
      <c r="T219" s="25"/>
      <c r="V219" s="29"/>
      <c r="X219" s="25"/>
      <c r="Z219" s="29"/>
      <c r="AB219" s="25"/>
      <c r="AD219" s="29"/>
      <c r="AF219" s="25"/>
    </row>
    <row r="220" spans="1:32" outlineLevel="1">
      <c r="A220" s="20" t="str">
        <f t="shared" si="40"/>
        <v>Power Supply24VDC Panel Mounted - 1.3 A</v>
      </c>
      <c r="B220" s="21" t="str">
        <f>IF(E220="","",VLOOKUP(A220,'Parts List'!A:E,5,FALSE))</f>
        <v>PS5R-VB24</v>
      </c>
      <c r="C220" s="21"/>
      <c r="D220" s="38">
        <f t="shared" si="39"/>
        <v>0</v>
      </c>
      <c r="E220" s="21" t="s">
        <v>416</v>
      </c>
      <c r="F220" s="105" t="s">
        <v>418</v>
      </c>
      <c r="G220" s="21"/>
      <c r="H220" s="23">
        <f>IF(E220="","",VLOOKUP(A220,'Parts List'!A:F,6,FALSE))</f>
        <v>50.96</v>
      </c>
      <c r="I220" s="45">
        <v>0</v>
      </c>
      <c r="J220" s="38"/>
      <c r="K220" s="38"/>
      <c r="L220" s="22"/>
      <c r="M220" s="23">
        <f t="shared" si="38"/>
        <v>0</v>
      </c>
      <c r="P220" s="29"/>
      <c r="R220" s="27"/>
      <c r="S220" s="27"/>
      <c r="T220" s="25"/>
      <c r="V220" s="29"/>
      <c r="X220" s="25"/>
      <c r="Z220" s="29"/>
      <c r="AB220" s="25"/>
      <c r="AD220" s="29"/>
      <c r="AF220" s="25"/>
    </row>
    <row r="221" spans="1:32" outlineLevel="1">
      <c r="A221" s="20" t="str">
        <f t="shared" si="40"/>
        <v>Temp SensorWell - Stainless Steel for HW</v>
      </c>
      <c r="B221" s="21" t="str">
        <f>IF(E221="","",VLOOKUP(A221,'Parts List'!A:E,5,FALSE))</f>
        <v>50001774-001</v>
      </c>
      <c r="C221" s="21"/>
      <c r="D221" s="38">
        <f t="shared" si="39"/>
        <v>0</v>
      </c>
      <c r="E221" s="21" t="s">
        <v>155</v>
      </c>
      <c r="F221" s="105" t="s">
        <v>1542</v>
      </c>
      <c r="G221" s="21"/>
      <c r="H221" s="23">
        <f>IF(E221="","",VLOOKUP(A221,'Parts List'!A:F,6,FALSE))</f>
        <v>34.349149999999995</v>
      </c>
      <c r="I221" s="327">
        <v>0</v>
      </c>
      <c r="J221" s="38"/>
      <c r="K221" s="38"/>
      <c r="L221" s="22"/>
      <c r="M221" s="23">
        <f t="shared" si="38"/>
        <v>0</v>
      </c>
      <c r="P221" s="29"/>
      <c r="R221" s="27"/>
      <c r="S221" s="27"/>
      <c r="T221" s="25"/>
      <c r="V221" s="29"/>
      <c r="X221" s="25"/>
      <c r="Z221" s="29"/>
      <c r="AB221" s="25"/>
      <c r="AD221" s="29"/>
      <c r="AF221" s="25"/>
    </row>
    <row r="222" spans="1:32" outlineLevel="1">
      <c r="A222" s="20" t="str">
        <f t="shared" si="40"/>
        <v>Temp SensorImmersion for HW</v>
      </c>
      <c r="B222" s="21" t="str">
        <f>IF(E222="","",VLOOKUP(A222,'Parts List'!A:E,5,FALSE))</f>
        <v>C7041D2001</v>
      </c>
      <c r="C222" s="21"/>
      <c r="D222" s="38">
        <f t="shared" si="39"/>
        <v>0</v>
      </c>
      <c r="E222" s="21" t="s">
        <v>155</v>
      </c>
      <c r="F222" s="105" t="s">
        <v>1541</v>
      </c>
      <c r="G222" s="21"/>
      <c r="H222" s="23">
        <f>IF(E222="","",VLOOKUP(A222,'Parts List'!A:F,6,FALSE))</f>
        <v>23.188549999999999</v>
      </c>
      <c r="I222" s="327">
        <v>0</v>
      </c>
      <c r="J222" s="38"/>
      <c r="K222" s="38"/>
      <c r="L222" s="22"/>
      <c r="M222" s="23">
        <f t="shared" si="38"/>
        <v>0</v>
      </c>
      <c r="P222" s="29"/>
      <c r="R222" s="27"/>
      <c r="S222" s="27"/>
      <c r="T222" s="25"/>
      <c r="V222" s="29"/>
      <c r="X222" s="25"/>
      <c r="Z222" s="29"/>
      <c r="AB222" s="25"/>
      <c r="AD222" s="29"/>
      <c r="AF222" s="25"/>
    </row>
    <row r="223" spans="1:32" outlineLevel="1">
      <c r="A223" s="20" t="str">
        <f t="shared" si="33"/>
        <v>Press Transmitter0-100 PSI with 2 Remote Sensors w 10' cables</v>
      </c>
      <c r="B223" s="21" t="str">
        <f>IF(E223="","",VLOOKUP(A223,'Parts List'!A:E,5,FALSE))</f>
        <v>PWRLX04S010</v>
      </c>
      <c r="C223" s="21"/>
      <c r="D223" s="38">
        <f t="shared" si="39"/>
        <v>0</v>
      </c>
      <c r="E223" s="21" t="s">
        <v>160</v>
      </c>
      <c r="F223" s="105" t="s">
        <v>1168</v>
      </c>
      <c r="G223" s="21"/>
      <c r="H223" s="23">
        <f>IF(E223="","",VLOOKUP(A223,'Parts List'!A:F,6,FALSE))</f>
        <v>592.30999999999995</v>
      </c>
      <c r="I223" s="327">
        <v>0</v>
      </c>
      <c r="J223" s="38"/>
      <c r="K223" s="38"/>
      <c r="L223" s="22"/>
      <c r="M223" s="23">
        <f t="shared" si="38"/>
        <v>0</v>
      </c>
      <c r="P223" s="29"/>
      <c r="R223" s="27"/>
      <c r="S223" s="27"/>
      <c r="T223" s="25"/>
      <c r="V223" s="29"/>
      <c r="X223" s="25"/>
      <c r="Z223" s="29"/>
      <c r="AB223" s="25"/>
      <c r="AD223" s="29"/>
      <c r="AF223" s="25"/>
    </row>
    <row r="224" spans="1:32" outlineLevel="1">
      <c r="A224" s="20" t="str">
        <f t="shared" si="33"/>
        <v>Press Transmitter</v>
      </c>
      <c r="B224" s="21" t="str">
        <f>IF(E224="","",VLOOKUP(A224,'Parts List'!A:E,5,FALSE))</f>
        <v>Select Option</v>
      </c>
      <c r="C224" s="21"/>
      <c r="D224" s="38">
        <f t="shared" si="39"/>
        <v>0</v>
      </c>
      <c r="E224" s="21" t="s">
        <v>160</v>
      </c>
      <c r="F224" s="105"/>
      <c r="G224" s="21"/>
      <c r="H224" s="23">
        <f>IF(E224="","",VLOOKUP(A224,'Parts List'!A:F,6,FALSE))</f>
        <v>0</v>
      </c>
      <c r="I224" s="327">
        <v>0</v>
      </c>
      <c r="J224" s="38"/>
      <c r="K224" s="38"/>
      <c r="L224" s="22"/>
      <c r="M224" s="23">
        <f t="shared" si="38"/>
        <v>0</v>
      </c>
      <c r="P224" s="29"/>
      <c r="R224" s="27"/>
      <c r="S224" s="27"/>
      <c r="T224" s="25"/>
      <c r="V224" s="29"/>
      <c r="X224" s="25"/>
      <c r="Z224" s="29"/>
      <c r="AB224" s="25"/>
      <c r="AD224" s="29"/>
      <c r="AF224" s="25"/>
    </row>
    <row r="225" spans="1:32" outlineLevel="1">
      <c r="A225" s="20" t="str">
        <f t="shared" ref="A225:A283" si="41">E225&amp;F225</f>
        <v>Emergency Stop SwitchSurface Mtd</v>
      </c>
      <c r="B225" s="21" t="str">
        <f>IF(E225="","",VLOOKUP(A225,'Parts List'!A:E,5,FALSE))</f>
        <v>AOW401R + E-1PBG</v>
      </c>
      <c r="C225" s="21"/>
      <c r="D225" s="38">
        <f t="shared" si="39"/>
        <v>0</v>
      </c>
      <c r="E225" s="21" t="s">
        <v>71</v>
      </c>
      <c r="F225" s="105" t="s">
        <v>164</v>
      </c>
      <c r="G225" s="21"/>
      <c r="H225" s="23">
        <f>IF(E225="","",VLOOKUP(A225,'Parts List'!A:F,6,FALSE))</f>
        <v>179.36</v>
      </c>
      <c r="I225" s="327">
        <v>0</v>
      </c>
      <c r="J225" s="38"/>
      <c r="K225" s="38"/>
      <c r="L225" s="22"/>
      <c r="M225" s="23">
        <f t="shared" si="38"/>
        <v>0</v>
      </c>
      <c r="P225" s="29"/>
      <c r="R225" s="27"/>
      <c r="S225" s="27"/>
      <c r="T225" s="25"/>
      <c r="V225" s="29"/>
      <c r="X225" s="25"/>
      <c r="Z225" s="29"/>
      <c r="AB225" s="25"/>
      <c r="AD225" s="29"/>
      <c r="AF225" s="25"/>
    </row>
    <row r="226" spans="1:32" outlineLevel="1">
      <c r="A226" s="20" t="str">
        <f t="shared" si="41"/>
        <v>Current SwDigital Status Switch</v>
      </c>
      <c r="B226" s="21" t="str">
        <f>IF(E226="","",VLOOKUP(A226,'Parts List'!A:E,5,FALSE))</f>
        <v>H600</v>
      </c>
      <c r="C226" s="21"/>
      <c r="D226" s="38">
        <f t="shared" si="39"/>
        <v>0</v>
      </c>
      <c r="E226" s="21" t="s">
        <v>158</v>
      </c>
      <c r="F226" s="105" t="s">
        <v>166</v>
      </c>
      <c r="G226" s="21"/>
      <c r="H226" s="23">
        <f>IF(E226="","",VLOOKUP(A226,'Parts List'!A:F,6,FALSE))</f>
        <v>31.43</v>
      </c>
      <c r="I226" s="327">
        <v>0</v>
      </c>
      <c r="J226" s="38"/>
      <c r="K226" s="38"/>
      <c r="L226" s="22"/>
      <c r="M226" s="23">
        <f t="shared" si="38"/>
        <v>0</v>
      </c>
      <c r="P226" s="29"/>
      <c r="R226" s="27"/>
      <c r="S226" s="27"/>
      <c r="T226" s="25"/>
      <c r="V226" s="29"/>
      <c r="X226" s="25"/>
      <c r="Z226" s="29"/>
      <c r="AB226" s="25"/>
      <c r="AD226" s="29"/>
      <c r="AF226" s="25"/>
    </row>
    <row r="227" spans="1:32" outlineLevel="1">
      <c r="A227" s="20" t="str">
        <f t="shared" si="41"/>
        <v>Current SwDigital for VFD Status</v>
      </c>
      <c r="B227" s="21" t="str">
        <f>IF(E227="","",VLOOKUP(A227,'Parts List'!A:E,5,FALSE))</f>
        <v>H904</v>
      </c>
      <c r="C227" s="21"/>
      <c r="D227" s="38">
        <f t="shared" si="39"/>
        <v>0</v>
      </c>
      <c r="E227" s="21" t="s">
        <v>158</v>
      </c>
      <c r="F227" s="105" t="s">
        <v>167</v>
      </c>
      <c r="G227" s="21"/>
      <c r="H227" s="23">
        <f>IF(E227="","",VLOOKUP(A227,'Parts List'!A:F,6,FALSE))</f>
        <v>88.31</v>
      </c>
      <c r="I227" s="327">
        <v>0</v>
      </c>
      <c r="J227" s="38"/>
      <c r="K227" s="38"/>
      <c r="L227" s="22"/>
      <c r="M227" s="23">
        <f t="shared" si="38"/>
        <v>0</v>
      </c>
      <c r="P227" s="29"/>
      <c r="R227" s="27"/>
      <c r="S227" s="27"/>
      <c r="T227" s="25"/>
      <c r="V227" s="29"/>
      <c r="X227" s="25"/>
      <c r="Z227" s="29"/>
      <c r="AB227" s="25"/>
      <c r="AD227" s="29"/>
      <c r="AF227" s="25"/>
    </row>
    <row r="228" spans="1:32" outlineLevel="1">
      <c r="A228" s="20" t="str">
        <f t="shared" si="41"/>
        <v>Flow SensorOnicon Electromagnetic - BACnet - 3" to 72"  w Display</v>
      </c>
      <c r="B228" s="21" t="str">
        <f>IF(E228="","",VLOOKUP(A228,'Parts List'!A:E,5,FALSE))</f>
        <v>FT-3500</v>
      </c>
      <c r="C228" s="21"/>
      <c r="D228" s="38">
        <f t="shared" si="39"/>
        <v>0</v>
      </c>
      <c r="E228" s="21" t="s">
        <v>62</v>
      </c>
      <c r="F228" s="105" t="s">
        <v>1970</v>
      </c>
      <c r="G228" s="21"/>
      <c r="H228" s="23">
        <f>IF(E228="","",VLOOKUP(A228,'Parts List'!A:F,6,FALSE))</f>
        <v>3790.5600000000004</v>
      </c>
      <c r="I228" s="45">
        <v>0</v>
      </c>
      <c r="J228" s="38"/>
      <c r="K228" s="38"/>
      <c r="L228" s="22"/>
      <c r="M228" s="23">
        <f t="shared" si="38"/>
        <v>0</v>
      </c>
      <c r="P228" s="29"/>
      <c r="R228" s="27"/>
      <c r="S228" s="27"/>
      <c r="T228" s="25"/>
      <c r="V228" s="29"/>
      <c r="X228" s="25"/>
      <c r="Z228" s="29"/>
      <c r="AB228" s="25"/>
      <c r="AD228" s="29"/>
      <c r="AF228" s="25"/>
    </row>
    <row r="229" spans="1:32" outlineLevel="1">
      <c r="A229" s="20" t="str">
        <f t="shared" si="41"/>
        <v>Flow SensorOnicon Mounting Hardware - 4" and Up Steel</v>
      </c>
      <c r="B229" s="21">
        <f>IF(E229="","",VLOOKUP(A229,'Parts List'!A:E,5,FALSE))</f>
        <v>0</v>
      </c>
      <c r="C229" s="21"/>
      <c r="D229" s="38">
        <f t="shared" si="39"/>
        <v>0</v>
      </c>
      <c r="E229" s="21" t="s">
        <v>62</v>
      </c>
      <c r="F229" s="105" t="s">
        <v>1974</v>
      </c>
      <c r="G229" s="21"/>
      <c r="H229" s="23">
        <f>IF(E229="","",VLOOKUP(A229,'Parts List'!A:F,6,FALSE))</f>
        <v>483.36</v>
      </c>
      <c r="I229" s="45">
        <v>0</v>
      </c>
      <c r="J229" s="38"/>
      <c r="K229" s="38"/>
      <c r="L229" s="22"/>
      <c r="M229" s="23">
        <f t="shared" si="38"/>
        <v>0</v>
      </c>
      <c r="P229" s="29"/>
      <c r="R229" s="27"/>
      <c r="S229" s="27"/>
      <c r="T229" s="25"/>
      <c r="V229" s="29"/>
      <c r="X229" s="25"/>
      <c r="Z229" s="29"/>
      <c r="AB229" s="25"/>
      <c r="AD229" s="29"/>
      <c r="AF229" s="25"/>
    </row>
    <row r="230" spans="1:32" outlineLevel="1">
      <c r="A230" s="20" t="str">
        <f t="shared" si="41"/>
        <v>BTU Meter</v>
      </c>
      <c r="B230" s="21" t="str">
        <f>IF(E230="","",VLOOKUP(A230,'Parts List'!A:E,5,FALSE))</f>
        <v>System 10 + F3500 Flow Meter</v>
      </c>
      <c r="C230" s="21"/>
      <c r="D230" s="38">
        <f t="shared" si="39"/>
        <v>0</v>
      </c>
      <c r="E230" s="21" t="s">
        <v>105</v>
      </c>
      <c r="F230" s="21"/>
      <c r="G230" s="21"/>
      <c r="H230" s="590">
        <v>4992</v>
      </c>
      <c r="I230" s="327">
        <v>0</v>
      </c>
      <c r="J230" s="38"/>
      <c r="K230" s="38"/>
      <c r="L230" s="22"/>
      <c r="M230" s="23">
        <f t="shared" si="38"/>
        <v>0</v>
      </c>
      <c r="P230" s="29"/>
      <c r="R230" s="27"/>
      <c r="S230" s="27"/>
      <c r="T230" s="25"/>
      <c r="V230" s="29"/>
      <c r="X230" s="25"/>
      <c r="Z230" s="29"/>
      <c r="AB230" s="25"/>
      <c r="AD230" s="29"/>
      <c r="AF230" s="25"/>
    </row>
    <row r="231" spans="1:32" outlineLevel="1">
      <c r="A231" s="20" t="str">
        <f t="shared" si="41"/>
        <v>Alarm Indication Panel</v>
      </c>
      <c r="B231" s="21" t="str">
        <f>IF(E231="","",VLOOKUP(A231,'Parts List'!A:E,5,FALSE))</f>
        <v>Select Option</v>
      </c>
      <c r="C231" s="21"/>
      <c r="D231" s="38">
        <f t="shared" si="39"/>
        <v>0</v>
      </c>
      <c r="E231" s="21" t="s">
        <v>57</v>
      </c>
      <c r="F231" s="105"/>
      <c r="G231" s="21"/>
      <c r="H231" s="23">
        <f>IF(E231="","",VLOOKUP(A231,'Parts List'!A:F,6,FALSE))</f>
        <v>0</v>
      </c>
      <c r="I231" s="327">
        <v>0</v>
      </c>
      <c r="J231" s="38"/>
      <c r="K231" s="38"/>
      <c r="L231" s="22"/>
      <c r="M231" s="23">
        <f t="shared" si="38"/>
        <v>0</v>
      </c>
      <c r="P231" s="29"/>
      <c r="R231" s="27"/>
      <c r="S231" s="27"/>
      <c r="T231" s="25"/>
      <c r="V231" s="29"/>
      <c r="X231" s="25"/>
      <c r="Z231" s="29"/>
      <c r="AB231" s="25"/>
      <c r="AD231" s="29"/>
      <c r="AF231" s="25"/>
    </row>
    <row r="232" spans="1:32" outlineLevel="1">
      <c r="A232" s="20" t="str">
        <f t="shared" si="41"/>
        <v>Refrigerant Monitor</v>
      </c>
      <c r="B232" s="21" t="str">
        <f>IF(E232="","",VLOOKUP(A232,'Parts List'!A:E,5,FALSE))</f>
        <v>Select Option</v>
      </c>
      <c r="C232" s="21"/>
      <c r="D232" s="38">
        <f t="shared" si="39"/>
        <v>0</v>
      </c>
      <c r="E232" s="21" t="s">
        <v>2281</v>
      </c>
      <c r="F232" s="105"/>
      <c r="G232" s="21"/>
      <c r="H232" s="23">
        <f>IF(E232="","",VLOOKUP(A232,'Parts List'!A:F,6,FALSE))</f>
        <v>0</v>
      </c>
      <c r="I232" s="327">
        <v>0</v>
      </c>
      <c r="J232" s="38"/>
      <c r="K232" s="38"/>
      <c r="L232" s="22"/>
      <c r="M232" s="23">
        <f t="shared" si="38"/>
        <v>0</v>
      </c>
      <c r="P232" s="29"/>
      <c r="R232" s="27"/>
      <c r="S232" s="27"/>
      <c r="T232" s="25"/>
      <c r="V232" s="29"/>
      <c r="X232" s="25"/>
      <c r="Z232" s="29"/>
      <c r="AB232" s="25"/>
      <c r="AD232" s="29"/>
      <c r="AF232" s="25"/>
    </row>
    <row r="233" spans="1:32" outlineLevel="1">
      <c r="A233" s="20" t="str">
        <f t="shared" si="41"/>
        <v>See Valve Quote</v>
      </c>
      <c r="B233" s="21" t="str">
        <f>IF(E233="","",VLOOKUP(A233,'Parts List'!A:E,5,FALSE))</f>
        <v>N/A</v>
      </c>
      <c r="C233" s="21"/>
      <c r="D233" s="38">
        <f t="shared" si="39"/>
        <v>0</v>
      </c>
      <c r="E233" s="21" t="s">
        <v>67</v>
      </c>
      <c r="F233" s="21"/>
      <c r="G233" s="21"/>
      <c r="H233" s="23">
        <f>IF(E233="","",VLOOKUP(A233,'Parts List'!A:F,6,FALSE))</f>
        <v>0</v>
      </c>
      <c r="I233" s="45">
        <v>0</v>
      </c>
      <c r="J233" s="38"/>
      <c r="K233" s="38"/>
      <c r="L233" s="22"/>
      <c r="M233" s="23">
        <f t="shared" si="38"/>
        <v>0</v>
      </c>
      <c r="P233" s="29"/>
      <c r="R233" s="27"/>
      <c r="S233" s="27"/>
      <c r="T233" s="25"/>
      <c r="V233" s="29"/>
      <c r="X233" s="25"/>
      <c r="Z233" s="29"/>
      <c r="AB233" s="25"/>
      <c r="AD233" s="29"/>
      <c r="AF233" s="25"/>
    </row>
    <row r="234" spans="1:32" outlineLevel="1">
      <c r="A234" s="20" t="str">
        <f t="shared" si="41"/>
        <v/>
      </c>
      <c r="B234" s="21" t="str">
        <f>IF(E234="","",VLOOKUP(A234,'Parts List'!A:E,5,FALSE))</f>
        <v/>
      </c>
      <c r="C234" s="21"/>
      <c r="D234" s="38">
        <f t="shared" si="39"/>
        <v>0</v>
      </c>
      <c r="E234" s="21"/>
      <c r="F234" s="21"/>
      <c r="G234" s="21"/>
      <c r="H234" s="23" t="str">
        <f>IF(E234="","",VLOOKUP(A234,'Parts List'!A:F,6,FALSE))</f>
        <v/>
      </c>
      <c r="I234" s="327">
        <v>0</v>
      </c>
      <c r="J234" s="38"/>
      <c r="K234" s="38"/>
      <c r="L234" s="21"/>
      <c r="M234" s="23" t="str">
        <f t="shared" si="38"/>
        <v/>
      </c>
      <c r="P234" s="29"/>
      <c r="T234" s="25"/>
      <c r="V234" s="29"/>
      <c r="X234" s="25"/>
      <c r="Z234" s="29"/>
      <c r="AB234" s="25"/>
      <c r="AD234" s="29"/>
      <c r="AF234" s="25"/>
    </row>
    <row r="235" spans="1:32" outlineLevel="1">
      <c r="A235" s="20" t="str">
        <f t="shared" si="41"/>
        <v/>
      </c>
      <c r="B235" s="21" t="str">
        <f>IF(E235="","",VLOOKUP(A235,'Parts List'!A:E,5,FALSE))</f>
        <v/>
      </c>
      <c r="C235" s="21"/>
      <c r="D235" s="38">
        <f t="shared" si="39"/>
        <v>0</v>
      </c>
      <c r="E235" s="21"/>
      <c r="F235" s="21"/>
      <c r="G235" s="21"/>
      <c r="H235" s="23" t="str">
        <f>IF(E235="","",VLOOKUP(A235,'Parts List'!A:F,6,FALSE))</f>
        <v/>
      </c>
      <c r="I235" s="327">
        <v>0</v>
      </c>
      <c r="J235" s="38"/>
      <c r="K235" s="38"/>
      <c r="L235" s="21"/>
      <c r="M235" s="23" t="str">
        <f t="shared" si="38"/>
        <v/>
      </c>
      <c r="P235" s="29"/>
      <c r="T235" s="25"/>
      <c r="V235" s="29"/>
      <c r="X235" s="25"/>
      <c r="Z235" s="29"/>
      <c r="AB235" s="25"/>
      <c r="AD235" s="29"/>
      <c r="AF235" s="25"/>
    </row>
    <row r="236" spans="1:32" outlineLevel="1">
      <c r="A236" s="20" t="str">
        <f t="shared" si="41"/>
        <v/>
      </c>
      <c r="B236" s="21" t="str">
        <f>IF(E236="","",VLOOKUP(A236,'Parts List'!A:E,5,FALSE))</f>
        <v/>
      </c>
      <c r="C236" s="21"/>
      <c r="D236" s="38">
        <f t="shared" si="39"/>
        <v>0</v>
      </c>
      <c r="E236" s="21"/>
      <c r="F236" s="21"/>
      <c r="G236" s="21"/>
      <c r="H236" s="23" t="str">
        <f>IF(E236="","",VLOOKUP(A236,'Parts List'!A:F,6,FALSE))</f>
        <v/>
      </c>
      <c r="I236" s="327">
        <v>0</v>
      </c>
      <c r="J236" s="38"/>
      <c r="K236" s="38"/>
      <c r="L236" s="21"/>
      <c r="M236" s="23" t="str">
        <f t="shared" si="38"/>
        <v/>
      </c>
      <c r="P236" s="29"/>
      <c r="T236" s="25"/>
      <c r="V236" s="29"/>
      <c r="X236" s="25"/>
      <c r="Z236" s="29"/>
      <c r="AB236" s="25"/>
      <c r="AD236" s="29"/>
      <c r="AF236" s="25"/>
    </row>
    <row r="237" spans="1:32">
      <c r="A237" s="20" t="str">
        <f t="shared" si="41"/>
        <v/>
      </c>
      <c r="B237" s="21" t="str">
        <f>IF(E237="","",VLOOKUP(A237,'Parts List'!A:E,5,FALSE))</f>
        <v/>
      </c>
      <c r="C237" s="21"/>
      <c r="D237" s="21"/>
      <c r="E237" s="21"/>
      <c r="F237" s="21"/>
      <c r="G237" s="21"/>
      <c r="H237" s="23" t="str">
        <f>IF(E237="","",VLOOKUP(A237,'Parts List'!A:F,6,FALSE))</f>
        <v/>
      </c>
      <c r="I237" s="21"/>
      <c r="J237" s="21"/>
      <c r="K237" s="21"/>
      <c r="L237" s="21"/>
      <c r="M237" s="23" t="str">
        <f t="shared" si="38"/>
        <v/>
      </c>
      <c r="P237" s="29"/>
      <c r="T237" s="25"/>
      <c r="V237" s="29"/>
      <c r="X237" s="25"/>
      <c r="Z237" s="29"/>
      <c r="AB237" s="25"/>
      <c r="AD237" s="29"/>
      <c r="AF237" s="25"/>
    </row>
    <row r="238" spans="1:32">
      <c r="A238" s="20" t="str">
        <f t="shared" si="41"/>
        <v>Chiller Room Emergency Control Panel</v>
      </c>
      <c r="B238" s="21"/>
      <c r="C238" s="21"/>
      <c r="D238" s="327">
        <v>0</v>
      </c>
      <c r="E238" s="14" t="s">
        <v>76</v>
      </c>
      <c r="F238" s="21"/>
      <c r="G238" s="21"/>
      <c r="H238" s="23"/>
      <c r="I238" s="35" t="s">
        <v>44</v>
      </c>
      <c r="J238" s="35"/>
      <c r="K238" s="35"/>
      <c r="L238" s="22"/>
      <c r="M238" s="23"/>
      <c r="N238" s="24">
        <v>1</v>
      </c>
      <c r="O238" s="24" t="s">
        <v>228</v>
      </c>
      <c r="P238" s="29">
        <f>D238*N238</f>
        <v>0</v>
      </c>
      <c r="Q238" s="20" t="s">
        <v>31</v>
      </c>
      <c r="R238" s="27">
        <f>P238*S238</f>
        <v>0</v>
      </c>
      <c r="S238" s="43">
        <v>1200</v>
      </c>
      <c r="T238" s="25" t="s">
        <v>77</v>
      </c>
      <c r="V238" s="29">
        <f>P238*W238</f>
        <v>0</v>
      </c>
      <c r="W238" s="24">
        <v>1</v>
      </c>
      <c r="X238" s="25" t="s">
        <v>30</v>
      </c>
      <c r="Z238" s="29">
        <f>D238*AA238</f>
        <v>0</v>
      </c>
      <c r="AA238" s="24">
        <v>1</v>
      </c>
      <c r="AB238" s="25" t="s">
        <v>64</v>
      </c>
      <c r="AD238" s="29">
        <f>D238*AE238</f>
        <v>0</v>
      </c>
      <c r="AE238" s="24">
        <v>0</v>
      </c>
      <c r="AF238" s="25" t="s">
        <v>64</v>
      </c>
    </row>
    <row r="239" spans="1:32" outlineLevel="1">
      <c r="A239" s="20" t="str">
        <f t="shared" si="41"/>
        <v>Panel - Enclosure w SubpanelNema-1 Medium</v>
      </c>
      <c r="B239" s="21" t="str">
        <f>IF(E239="","",VLOOKUP(A239,'Parts List'!A:E,5,FALSE))</f>
        <v>RET1-262007BT-P</v>
      </c>
      <c r="C239" s="21"/>
      <c r="D239" s="38">
        <f>$D$238*I239</f>
        <v>0</v>
      </c>
      <c r="E239" s="21" t="s">
        <v>156</v>
      </c>
      <c r="F239" s="105" t="s">
        <v>184</v>
      </c>
      <c r="G239" s="21"/>
      <c r="H239" s="23">
        <f>IF(E239="","",VLOOKUP(A239,'Parts List'!A:F,6,FALSE))</f>
        <v>436.83</v>
      </c>
      <c r="I239" s="327">
        <v>0</v>
      </c>
      <c r="J239" s="38"/>
      <c r="K239" s="38"/>
      <c r="L239" s="22"/>
      <c r="M239" s="23">
        <f t="shared" ref="M239:M242" si="42">IF(H239="","",D239*H239)</f>
        <v>0</v>
      </c>
      <c r="P239" s="29"/>
      <c r="R239" s="27"/>
      <c r="S239" s="44"/>
      <c r="T239" s="25"/>
      <c r="V239" s="29"/>
      <c r="X239" s="25"/>
      <c r="Z239" s="29"/>
      <c r="AB239" s="25"/>
      <c r="AD239" s="29"/>
      <c r="AF239" s="25"/>
    </row>
    <row r="240" spans="1:32" outlineLevel="1">
      <c r="A240" s="20" t="str">
        <f t="shared" si="41"/>
        <v>Relay24VAC DPDT with Base</v>
      </c>
      <c r="B240" s="21" t="str">
        <f>IF(E240="","",VLOOKUP(A240,'Parts List'!A:E,5,FALSE))</f>
        <v>RH2B-UAC24 + SH2B-05</v>
      </c>
      <c r="C240" s="21"/>
      <c r="D240" s="38">
        <f t="shared" ref="D240:D252" si="43">$D$238*I240</f>
        <v>0</v>
      </c>
      <c r="E240" s="21" t="s">
        <v>48</v>
      </c>
      <c r="F240" s="105" t="s">
        <v>195</v>
      </c>
      <c r="G240" s="21"/>
      <c r="H240" s="23">
        <f>IF(E240="","",VLOOKUP(A240,'Parts List'!A:F,6,FALSE))</f>
        <v>8.120000000000001</v>
      </c>
      <c r="I240" s="327">
        <v>0</v>
      </c>
      <c r="J240" s="38"/>
      <c r="K240" s="38"/>
      <c r="L240" s="22"/>
      <c r="M240" s="23">
        <f t="shared" si="42"/>
        <v>0</v>
      </c>
      <c r="P240" s="29"/>
      <c r="R240" s="27"/>
      <c r="S240" s="27"/>
      <c r="T240" s="25"/>
      <c r="V240" s="29"/>
      <c r="X240" s="25"/>
      <c r="Z240" s="29"/>
      <c r="AB240" s="25"/>
      <c r="AD240" s="29"/>
      <c r="AF240" s="25"/>
    </row>
    <row r="241" spans="1:32" outlineLevel="1">
      <c r="A241" s="20" t="str">
        <f t="shared" si="41"/>
        <v>Transformer75 VA with circuit breaker</v>
      </c>
      <c r="B241" s="21" t="str">
        <f>IF(E241="","",VLOOKUP(A241,'Parts List'!A:E,5,FALSE))</f>
        <v>TR75VA004</v>
      </c>
      <c r="C241" s="21"/>
      <c r="D241" s="38">
        <f t="shared" si="43"/>
        <v>0</v>
      </c>
      <c r="E241" s="32" t="s">
        <v>21</v>
      </c>
      <c r="F241" s="105" t="s">
        <v>409</v>
      </c>
      <c r="G241" s="21"/>
      <c r="H241" s="23">
        <f>IF(E241="","",VLOOKUP(A241,'Parts List'!A:F,6,FALSE))</f>
        <v>42.14</v>
      </c>
      <c r="I241" s="327">
        <v>0</v>
      </c>
      <c r="J241" s="38"/>
      <c r="K241" s="38"/>
      <c r="L241" s="22"/>
      <c r="M241" s="23">
        <f t="shared" si="42"/>
        <v>0</v>
      </c>
      <c r="P241" s="29"/>
      <c r="R241" s="27"/>
      <c r="S241" s="27"/>
      <c r="T241" s="25"/>
      <c r="V241" s="29"/>
      <c r="X241" s="25"/>
      <c r="Z241" s="29"/>
      <c r="AB241" s="25"/>
      <c r="AD241" s="29"/>
      <c r="AF241" s="25"/>
    </row>
    <row r="242" spans="1:32" outlineLevel="1">
      <c r="A242" s="20" t="str">
        <f t="shared" si="41"/>
        <v>Power Supply24VDC Panel Mounted - 1.3 A</v>
      </c>
      <c r="B242" s="21" t="str">
        <f>IF(E242="","",VLOOKUP(A242,'Parts List'!A:E,5,FALSE))</f>
        <v>PS5R-VB24</v>
      </c>
      <c r="C242" s="21"/>
      <c r="D242" s="38">
        <f t="shared" si="43"/>
        <v>0</v>
      </c>
      <c r="E242" s="21" t="s">
        <v>416</v>
      </c>
      <c r="F242" s="105" t="s">
        <v>418</v>
      </c>
      <c r="G242" s="21"/>
      <c r="H242" s="23">
        <f>IF(E242="","",VLOOKUP(A242,'Parts List'!A:F,6,FALSE))</f>
        <v>50.96</v>
      </c>
      <c r="I242" s="45">
        <v>0</v>
      </c>
      <c r="J242" s="38"/>
      <c r="K242" s="38"/>
      <c r="L242" s="22"/>
      <c r="M242" s="23">
        <f t="shared" si="42"/>
        <v>0</v>
      </c>
      <c r="P242" s="29"/>
      <c r="R242" s="27"/>
      <c r="S242" s="27"/>
      <c r="T242" s="25"/>
      <c r="V242" s="29"/>
      <c r="X242" s="25"/>
      <c r="Z242" s="29"/>
      <c r="AB242" s="25"/>
      <c r="AD242" s="29"/>
      <c r="AF242" s="25"/>
    </row>
    <row r="243" spans="1:32" outlineLevel="1">
      <c r="A243" s="20" t="str">
        <f t="shared" si="41"/>
        <v>Horn/Strobe</v>
      </c>
      <c r="B243" s="21" t="str">
        <f>IF(E243="","",VLOOKUP(A243,'Parts List'!A:E,5,FALSE))</f>
        <v>Select Option</v>
      </c>
      <c r="C243" s="21"/>
      <c r="D243" s="38">
        <f t="shared" si="43"/>
        <v>0</v>
      </c>
      <c r="E243" s="21" t="s">
        <v>896</v>
      </c>
      <c r="F243" s="105"/>
      <c r="G243" s="21"/>
      <c r="H243" s="23">
        <f>IF(E243="","",VLOOKUP(A243,'Parts List'!A:F,6,FALSE))</f>
        <v>0</v>
      </c>
      <c r="I243" s="327">
        <v>0</v>
      </c>
      <c r="J243" s="38"/>
      <c r="K243" s="38"/>
      <c r="L243" s="22"/>
      <c r="M243" s="23">
        <f t="shared" si="38"/>
        <v>0</v>
      </c>
      <c r="P243" s="29"/>
      <c r="R243" s="27"/>
      <c r="S243" s="27"/>
      <c r="T243" s="25"/>
      <c r="V243" s="29"/>
      <c r="X243" s="25"/>
      <c r="Z243" s="29"/>
      <c r="AB243" s="25"/>
      <c r="AD243" s="29"/>
      <c r="AF243" s="25"/>
    </row>
    <row r="244" spans="1:32" outlineLevel="1">
      <c r="A244" s="20" t="str">
        <f t="shared" si="41"/>
        <v>Push button</v>
      </c>
      <c r="B244" s="21" t="str">
        <f>IF(E244="","",VLOOKUP(A244,'Parts List'!A:E,5,FALSE))</f>
        <v>Select Option</v>
      </c>
      <c r="C244" s="21"/>
      <c r="D244" s="38">
        <f t="shared" si="43"/>
        <v>0</v>
      </c>
      <c r="E244" s="21" t="s">
        <v>192</v>
      </c>
      <c r="F244" s="105"/>
      <c r="G244" s="21"/>
      <c r="H244" s="23">
        <f>IF(E244="","",VLOOKUP(A244,'Parts List'!A:F,6,FALSE))</f>
        <v>0</v>
      </c>
      <c r="I244" s="327">
        <v>0</v>
      </c>
      <c r="J244" s="38"/>
      <c r="K244" s="38"/>
      <c r="L244" s="22"/>
      <c r="M244" s="23">
        <f t="shared" si="38"/>
        <v>0</v>
      </c>
      <c r="P244" s="29"/>
      <c r="R244" s="27"/>
      <c r="S244" s="27"/>
      <c r="T244" s="25"/>
      <c r="V244" s="29"/>
      <c r="X244" s="25"/>
      <c r="Z244" s="29"/>
      <c r="AB244" s="25"/>
      <c r="AD244" s="29"/>
      <c r="AF244" s="25"/>
    </row>
    <row r="245" spans="1:32" outlineLevel="1">
      <c r="A245" s="20" t="str">
        <f t="shared" si="41"/>
        <v>Push button</v>
      </c>
      <c r="B245" s="21" t="str">
        <f>IF(E245="","",VLOOKUP(A245,'Parts List'!A:E,5,FALSE))</f>
        <v>Select Option</v>
      </c>
      <c r="C245" s="21"/>
      <c r="D245" s="38">
        <f t="shared" si="43"/>
        <v>0</v>
      </c>
      <c r="E245" s="21" t="s">
        <v>192</v>
      </c>
      <c r="F245" s="105"/>
      <c r="G245" s="21"/>
      <c r="H245" s="23">
        <f>IF(E245="","",VLOOKUP(A245,'Parts List'!A:F,6,FALSE))</f>
        <v>0</v>
      </c>
      <c r="I245" s="327">
        <v>0</v>
      </c>
      <c r="J245" s="38"/>
      <c r="K245" s="38"/>
      <c r="L245" s="22"/>
      <c r="M245" s="23">
        <f t="shared" si="38"/>
        <v>0</v>
      </c>
      <c r="P245" s="29"/>
      <c r="R245" s="27"/>
      <c r="S245" s="27"/>
      <c r="T245" s="25"/>
      <c r="V245" s="29"/>
      <c r="X245" s="25"/>
      <c r="Z245" s="29"/>
      <c r="AB245" s="25"/>
      <c r="AD245" s="29"/>
      <c r="AF245" s="25"/>
    </row>
    <row r="246" spans="1:32" outlineLevel="1">
      <c r="A246" s="20" t="str">
        <f t="shared" si="41"/>
        <v>Switch</v>
      </c>
      <c r="B246" s="21" t="str">
        <f>IF(E246="","",VLOOKUP(A246,'Parts List'!A:E,5,FALSE))</f>
        <v>Select Option</v>
      </c>
      <c r="C246" s="21"/>
      <c r="D246" s="38">
        <f t="shared" si="43"/>
        <v>0</v>
      </c>
      <c r="E246" s="21" t="s">
        <v>894</v>
      </c>
      <c r="F246" s="105"/>
      <c r="G246" s="21"/>
      <c r="H246" s="23">
        <f>IF(E246="","",VLOOKUP(A246,'Parts List'!A:F,6,FALSE))</f>
        <v>0</v>
      </c>
      <c r="I246" s="327">
        <v>0</v>
      </c>
      <c r="J246" s="38"/>
      <c r="K246" s="38"/>
      <c r="L246" s="22"/>
      <c r="M246" s="23">
        <f t="shared" si="38"/>
        <v>0</v>
      </c>
      <c r="P246" s="29"/>
      <c r="R246" s="27"/>
      <c r="S246" s="27"/>
      <c r="T246" s="25"/>
      <c r="V246" s="29"/>
      <c r="X246" s="25"/>
      <c r="Z246" s="29"/>
      <c r="AB246" s="25"/>
      <c r="AD246" s="29"/>
      <c r="AF246" s="25"/>
    </row>
    <row r="247" spans="1:32" outlineLevel="1">
      <c r="A247" s="20" t="str">
        <f t="shared" si="41"/>
        <v>Current Sw</v>
      </c>
      <c r="B247" s="21" t="str">
        <f>IF(E247="","",VLOOKUP(A247,'Parts List'!A:E,5,FALSE))</f>
        <v>Select Option</v>
      </c>
      <c r="C247" s="21"/>
      <c r="D247" s="38">
        <f t="shared" si="43"/>
        <v>0</v>
      </c>
      <c r="E247" s="21" t="s">
        <v>158</v>
      </c>
      <c r="F247" s="105"/>
      <c r="G247" s="21"/>
      <c r="H247" s="23">
        <f>IF(E247="","",VLOOKUP(A247,'Parts List'!A:F,6,FALSE))</f>
        <v>0</v>
      </c>
      <c r="I247" s="327">
        <v>0</v>
      </c>
      <c r="J247" s="38"/>
      <c r="K247" s="38"/>
      <c r="L247" s="22"/>
      <c r="M247" s="23">
        <f t="shared" si="38"/>
        <v>0</v>
      </c>
      <c r="P247" s="29"/>
      <c r="R247" s="27"/>
      <c r="S247" s="27"/>
      <c r="T247" s="25"/>
      <c r="V247" s="29"/>
      <c r="X247" s="25"/>
      <c r="Z247" s="29"/>
      <c r="AB247" s="25"/>
      <c r="AD247" s="29"/>
      <c r="AF247" s="25"/>
    </row>
    <row r="248" spans="1:32" outlineLevel="1">
      <c r="A248" s="20" t="str">
        <f t="shared" si="41"/>
        <v>Switch</v>
      </c>
      <c r="B248" s="21" t="str">
        <f>IF(E248="","",VLOOKUP(A248,'Parts List'!A:E,5,FALSE))</f>
        <v>Select Option</v>
      </c>
      <c r="C248" s="21"/>
      <c r="D248" s="38">
        <f t="shared" si="43"/>
        <v>0</v>
      </c>
      <c r="E248" s="21" t="s">
        <v>894</v>
      </c>
      <c r="F248" s="105"/>
      <c r="G248" s="21"/>
      <c r="H248" s="23">
        <f>IF(E248="","",VLOOKUP(A248,'Parts List'!A:F,6,FALSE))</f>
        <v>0</v>
      </c>
      <c r="I248" s="327">
        <v>0</v>
      </c>
      <c r="J248" s="38"/>
      <c r="K248" s="38"/>
      <c r="L248" s="22"/>
      <c r="M248" s="23">
        <f t="shared" si="38"/>
        <v>0</v>
      </c>
      <c r="P248" s="29"/>
      <c r="R248" s="27"/>
      <c r="S248" s="27"/>
      <c r="T248" s="25"/>
      <c r="V248" s="29"/>
      <c r="X248" s="25"/>
      <c r="Z248" s="29"/>
      <c r="AB248" s="25"/>
      <c r="AD248" s="29"/>
      <c r="AF248" s="25"/>
    </row>
    <row r="249" spans="1:32" outlineLevel="1">
      <c r="A249" s="20" t="str">
        <f t="shared" si="41"/>
        <v>Pilot Light</v>
      </c>
      <c r="B249" s="21" t="str">
        <f>IF(E249="","",VLOOKUP(A249,'Parts List'!A:E,5,FALSE))</f>
        <v>Select Option</v>
      </c>
      <c r="C249" s="21"/>
      <c r="D249" s="38">
        <f t="shared" si="43"/>
        <v>0</v>
      </c>
      <c r="E249" s="21" t="s">
        <v>1503</v>
      </c>
      <c r="F249" s="105"/>
      <c r="G249" s="21"/>
      <c r="H249" s="23">
        <f>IF(E249="","",VLOOKUP(A249,'Parts List'!A:F,6,FALSE))</f>
        <v>0</v>
      </c>
      <c r="I249" s="327">
        <v>0</v>
      </c>
      <c r="J249" s="38"/>
      <c r="K249" s="38"/>
      <c r="L249" s="22"/>
      <c r="M249" s="23">
        <f t="shared" si="38"/>
        <v>0</v>
      </c>
      <c r="P249" s="29"/>
      <c r="R249" s="27"/>
      <c r="S249" s="27"/>
      <c r="T249" s="25"/>
      <c r="V249" s="29"/>
      <c r="X249" s="25"/>
      <c r="Z249" s="29"/>
      <c r="AB249" s="25"/>
      <c r="AD249" s="29"/>
      <c r="AF249" s="25"/>
    </row>
    <row r="250" spans="1:32" outlineLevel="1">
      <c r="A250" s="20" t="str">
        <f t="shared" si="41"/>
        <v/>
      </c>
      <c r="B250" s="21" t="str">
        <f>IF(E250="","",VLOOKUP(A250,'Parts List'!A:E,5,FALSE))</f>
        <v/>
      </c>
      <c r="C250" s="21"/>
      <c r="D250" s="38">
        <f t="shared" si="43"/>
        <v>0</v>
      </c>
      <c r="E250" s="21"/>
      <c r="F250" s="21"/>
      <c r="G250" s="21"/>
      <c r="H250" s="23" t="str">
        <f>IF(E250="","",VLOOKUP(A250,'Parts List'!A:F,6,FALSE))</f>
        <v/>
      </c>
      <c r="I250" s="327">
        <v>0</v>
      </c>
      <c r="J250" s="38"/>
      <c r="K250" s="38"/>
      <c r="L250" s="22"/>
      <c r="M250" s="23" t="str">
        <f t="shared" si="38"/>
        <v/>
      </c>
      <c r="P250" s="29"/>
      <c r="R250" s="27"/>
      <c r="S250" s="27"/>
      <c r="T250" s="25"/>
      <c r="V250" s="29"/>
      <c r="X250" s="25"/>
      <c r="Z250" s="29"/>
      <c r="AB250" s="25"/>
      <c r="AD250" s="29"/>
      <c r="AF250" s="25"/>
    </row>
    <row r="251" spans="1:32" outlineLevel="1">
      <c r="A251" s="20" t="str">
        <f t="shared" si="41"/>
        <v/>
      </c>
      <c r="B251" s="21" t="str">
        <f>IF(E251="","",VLOOKUP(A251,'Parts List'!A:E,5,FALSE))</f>
        <v/>
      </c>
      <c r="C251" s="21"/>
      <c r="D251" s="38">
        <f t="shared" si="43"/>
        <v>0</v>
      </c>
      <c r="E251" s="21"/>
      <c r="F251" s="21"/>
      <c r="G251" s="21"/>
      <c r="H251" s="23" t="str">
        <f>IF(E251="","",VLOOKUP(A251,'Parts List'!A:F,6,FALSE))</f>
        <v/>
      </c>
      <c r="I251" s="327">
        <v>0</v>
      </c>
      <c r="J251" s="38"/>
      <c r="K251" s="38"/>
      <c r="L251" s="21"/>
      <c r="M251" s="23" t="str">
        <f t="shared" si="38"/>
        <v/>
      </c>
      <c r="P251" s="29"/>
      <c r="T251" s="25"/>
      <c r="V251" s="29"/>
      <c r="X251" s="25"/>
      <c r="Z251" s="29"/>
      <c r="AB251" s="25"/>
      <c r="AD251" s="29"/>
      <c r="AF251" s="25"/>
    </row>
    <row r="252" spans="1:32" outlineLevel="1">
      <c r="A252" s="20" t="str">
        <f t="shared" si="41"/>
        <v/>
      </c>
      <c r="B252" s="21" t="str">
        <f>IF(E252="","",VLOOKUP(A252,'Parts List'!A:E,5,FALSE))</f>
        <v/>
      </c>
      <c r="C252" s="21"/>
      <c r="D252" s="38">
        <f t="shared" si="43"/>
        <v>0</v>
      </c>
      <c r="E252" s="21"/>
      <c r="F252" s="21"/>
      <c r="G252" s="21"/>
      <c r="H252" s="23" t="str">
        <f>IF(E252="","",VLOOKUP(A252,'Parts List'!A:F,6,FALSE))</f>
        <v/>
      </c>
      <c r="I252" s="327">
        <v>0</v>
      </c>
      <c r="J252" s="38"/>
      <c r="K252" s="38"/>
      <c r="L252" s="21"/>
      <c r="M252" s="23" t="str">
        <f t="shared" si="38"/>
        <v/>
      </c>
      <c r="P252" s="29"/>
      <c r="T252" s="25"/>
      <c r="V252" s="29"/>
      <c r="X252" s="25"/>
      <c r="Z252" s="29"/>
      <c r="AB252" s="25"/>
      <c r="AD252" s="29"/>
      <c r="AF252" s="25"/>
    </row>
    <row r="253" spans="1:32">
      <c r="A253" s="20" t="str">
        <f t="shared" si="41"/>
        <v/>
      </c>
      <c r="B253" s="21" t="str">
        <f>IF(E253="","",VLOOKUP(A253,'Parts List'!A:E,5,FALSE))</f>
        <v/>
      </c>
      <c r="C253" s="21"/>
      <c r="D253" s="21"/>
      <c r="E253" s="21"/>
      <c r="F253" s="21"/>
      <c r="G253" s="21"/>
      <c r="H253" s="23" t="str">
        <f>IF(E253="","",VLOOKUP(A253,'Parts List'!A:F,6,FALSE))</f>
        <v/>
      </c>
      <c r="I253" s="21"/>
      <c r="J253" s="21"/>
      <c r="K253" s="21"/>
      <c r="L253" s="21"/>
      <c r="M253" s="23" t="str">
        <f t="shared" si="38"/>
        <v/>
      </c>
      <c r="P253" s="29"/>
      <c r="T253" s="25"/>
      <c r="V253" s="29"/>
      <c r="X253" s="25"/>
      <c r="Z253" s="29"/>
      <c r="AB253" s="25"/>
      <c r="AD253" s="29"/>
      <c r="AF253" s="25"/>
    </row>
    <row r="254" spans="1:32">
      <c r="A254" s="20" t="str">
        <f t="shared" si="41"/>
        <v>Boiler System</v>
      </c>
      <c r="B254" s="21"/>
      <c r="C254" s="21"/>
      <c r="D254" s="327">
        <v>0</v>
      </c>
      <c r="E254" s="14" t="s">
        <v>54</v>
      </c>
      <c r="F254" s="21"/>
      <c r="G254" s="21"/>
      <c r="H254" s="23"/>
      <c r="I254" s="35" t="s">
        <v>44</v>
      </c>
      <c r="J254" s="35"/>
      <c r="K254" s="35"/>
      <c r="L254" s="22"/>
      <c r="M254" s="23"/>
      <c r="N254" s="24">
        <f>SUM(I268:I278)+I260+I265+I266</f>
        <v>0</v>
      </c>
      <c r="O254" s="24" t="s">
        <v>40</v>
      </c>
      <c r="P254" s="29">
        <f>D254*N254</f>
        <v>0</v>
      </c>
      <c r="Q254" s="20" t="s">
        <v>31</v>
      </c>
      <c r="R254" s="27">
        <f>P254*S254</f>
        <v>0</v>
      </c>
      <c r="S254" s="43">
        <v>750</v>
      </c>
      <c r="T254" s="25" t="s">
        <v>30</v>
      </c>
      <c r="V254" s="29">
        <f>P254*W254</f>
        <v>0</v>
      </c>
      <c r="W254" s="24">
        <v>1</v>
      </c>
      <c r="X254" s="25" t="s">
        <v>30</v>
      </c>
      <c r="Z254" s="29">
        <f>D254*AA254</f>
        <v>0</v>
      </c>
      <c r="AA254" s="24">
        <v>24</v>
      </c>
      <c r="AB254" s="25" t="s">
        <v>82</v>
      </c>
      <c r="AD254" s="29">
        <f>D254*AE254</f>
        <v>0</v>
      </c>
      <c r="AE254" s="24">
        <v>24</v>
      </c>
      <c r="AF254" s="25" t="s">
        <v>82</v>
      </c>
    </row>
    <row r="255" spans="1:32" outlineLevel="1">
      <c r="A255" s="20" t="str">
        <f t="shared" si="41"/>
        <v>ControllerOptimizer Plant Cntr, 1 IP, 3 Ethernet Switched+4 RS485 Ports</v>
      </c>
      <c r="B255" s="21" t="str">
        <f>IF(E255="","",VLOOKUP(A255,'Parts List'!A:E,5,FALSE))</f>
        <v>N-ADV-134-H-C</v>
      </c>
      <c r="C255" s="21"/>
      <c r="D255" s="38">
        <f>$D$254*I255</f>
        <v>0</v>
      </c>
      <c r="E255" s="21" t="s">
        <v>224</v>
      </c>
      <c r="F255" s="105" t="s">
        <v>2166</v>
      </c>
      <c r="G255" s="21"/>
      <c r="H255" s="23">
        <f>IF(E255="","",VLOOKUP(A255,'Parts List'!A:F,6,FALSE))</f>
        <v>875.14570000000003</v>
      </c>
      <c r="I255" s="327">
        <v>0</v>
      </c>
      <c r="J255" s="38">
        <f>D255</f>
        <v>0</v>
      </c>
      <c r="K255" s="38">
        <f>D255*70</f>
        <v>0</v>
      </c>
      <c r="L255" s="22"/>
      <c r="M255" s="23">
        <f t="shared" ref="M255:M295" si="44">IF(H255="","",D255*H255)</f>
        <v>0</v>
      </c>
      <c r="P255" s="29"/>
      <c r="R255" s="27"/>
      <c r="S255" s="44"/>
      <c r="T255" s="25"/>
      <c r="V255" s="29"/>
      <c r="X255" s="25"/>
      <c r="Z255" s="29"/>
      <c r="AB255" s="25"/>
      <c r="AD255" s="29"/>
      <c r="AF255" s="25"/>
    </row>
    <row r="256" spans="1:32" outlineLevel="1">
      <c r="A256" s="20" t="str">
        <f t="shared" si="41"/>
        <v>Optimizer License with 18 Month SMA</v>
      </c>
      <c r="B256" s="21" t="str">
        <f>IF(E256="","",VLOOKUP(A256,'Parts List'!A:E,5,FALSE))</f>
        <v>Select Option</v>
      </c>
      <c r="C256" s="21"/>
      <c r="D256" s="38">
        <f t="shared" ref="D256:D278" si="45">$D$254*I256</f>
        <v>0</v>
      </c>
      <c r="E256" s="32" t="s">
        <v>1917</v>
      </c>
      <c r="F256" s="105"/>
      <c r="G256" s="21"/>
      <c r="H256" s="23">
        <f>IF(E256="","",VLOOKUP(A256,'Parts List'!A:F,6,FALSE))</f>
        <v>0</v>
      </c>
      <c r="I256" s="327">
        <v>0</v>
      </c>
      <c r="J256" s="38">
        <f>D256</f>
        <v>0</v>
      </c>
      <c r="K256" s="38">
        <f>D256*70</f>
        <v>0</v>
      </c>
      <c r="L256" s="22"/>
      <c r="M256" s="23">
        <f t="shared" si="44"/>
        <v>0</v>
      </c>
      <c r="P256" s="29"/>
      <c r="R256" s="27"/>
      <c r="S256" s="44"/>
      <c r="T256" s="25"/>
      <c r="V256" s="29"/>
      <c r="X256" s="25"/>
      <c r="Z256" s="29"/>
      <c r="AB256" s="25"/>
      <c r="AD256" s="29"/>
      <c r="AF256" s="25"/>
    </row>
    <row r="257" spans="1:32" outlineLevel="1">
      <c r="A257" s="20" t="str">
        <f>E257&amp;F257</f>
        <v>I/O ModuleOptimzer Unitary Cntr 5-UI, 5-DI, 4-AO, 4-DO I/O Module</v>
      </c>
      <c r="B257" s="21" t="str">
        <f>IF(E257="","",VLOOKUP(A257,'Parts List'!A:E,5,FALSE))</f>
        <v>ISMA-B-MIX18</v>
      </c>
      <c r="C257" s="21"/>
      <c r="D257" s="38">
        <f t="shared" si="45"/>
        <v>0</v>
      </c>
      <c r="E257" s="21" t="s">
        <v>176</v>
      </c>
      <c r="F257" s="105" t="s">
        <v>2002</v>
      </c>
      <c r="G257" s="21"/>
      <c r="H257" s="23">
        <f>IF(E257="","",VLOOKUP(A257,'Parts List'!A:F,6,FALSE))</f>
        <v>338.81</v>
      </c>
      <c r="I257" s="327">
        <v>0</v>
      </c>
      <c r="J257" s="38"/>
      <c r="K257" s="38"/>
      <c r="L257" s="22"/>
      <c r="M257" s="23">
        <f t="shared" si="44"/>
        <v>0</v>
      </c>
      <c r="P257" s="29"/>
      <c r="R257" s="27"/>
      <c r="S257" s="44"/>
      <c r="T257" s="25"/>
      <c r="V257" s="29"/>
      <c r="X257" s="25"/>
      <c r="Z257" s="29"/>
      <c r="AB257" s="25"/>
      <c r="AD257" s="29"/>
      <c r="AF257" s="25"/>
    </row>
    <row r="258" spans="1:32" outlineLevel="1">
      <c r="A258" s="20" t="str">
        <f>E258&amp;F258</f>
        <v>Phoenix Controller Core License</v>
      </c>
      <c r="B258" s="21" t="str">
        <f>IF(E258="","",VLOOKUP(A258,'Parts List'!A:E,5,FALSE))</f>
        <v>Select Option</v>
      </c>
      <c r="C258" s="21"/>
      <c r="D258" s="38">
        <f t="shared" si="45"/>
        <v>0</v>
      </c>
      <c r="E258" s="32" t="s">
        <v>2045</v>
      </c>
      <c r="F258" s="105"/>
      <c r="G258" s="21"/>
      <c r="H258" s="23">
        <f>IF(E258="","",VLOOKUP(A258,'Parts List'!A:F,6,FALSE))</f>
        <v>0</v>
      </c>
      <c r="I258" s="327">
        <v>0</v>
      </c>
      <c r="J258" s="38"/>
      <c r="K258" s="38"/>
      <c r="L258" s="22"/>
      <c r="M258" s="23">
        <f t="shared" si="44"/>
        <v>0</v>
      </c>
      <c r="P258" s="29"/>
      <c r="R258" s="27"/>
      <c r="S258" s="44"/>
      <c r="T258" s="25"/>
      <c r="V258" s="29"/>
      <c r="X258" s="25"/>
      <c r="Z258" s="29"/>
      <c r="AB258" s="25"/>
      <c r="AD258" s="29"/>
      <c r="AF258" s="25"/>
    </row>
    <row r="259" spans="1:32" outlineLevel="1">
      <c r="A259" s="20" t="str">
        <f>E259&amp;F259</f>
        <v>Phoenix ILC SMA</v>
      </c>
      <c r="B259" s="21" t="str">
        <f>IF(E259="","",VLOOKUP(A259,'Parts List'!A:E,5,FALSE))</f>
        <v>Select Option</v>
      </c>
      <c r="C259" s="21"/>
      <c r="D259" s="38">
        <f t="shared" si="45"/>
        <v>0</v>
      </c>
      <c r="E259" s="32" t="s">
        <v>2038</v>
      </c>
      <c r="F259" s="105"/>
      <c r="G259" s="21"/>
      <c r="H259" s="23">
        <f>IF(E259="","",VLOOKUP(A259,'Parts List'!A:F,6,FALSE))</f>
        <v>0</v>
      </c>
      <c r="I259" s="327">
        <v>0</v>
      </c>
      <c r="J259" s="38"/>
      <c r="K259" s="38"/>
      <c r="L259" s="22"/>
      <c r="M259" s="23">
        <f t="shared" si="44"/>
        <v>0</v>
      </c>
      <c r="P259" s="29"/>
      <c r="R259" s="27"/>
      <c r="S259" s="44"/>
      <c r="T259" s="25"/>
      <c r="V259" s="29"/>
      <c r="X259" s="25"/>
      <c r="Z259" s="29"/>
      <c r="AB259" s="25"/>
      <c r="AD259" s="29"/>
      <c r="AF259" s="25"/>
    </row>
    <row r="260" spans="1:32" outlineLevel="1">
      <c r="A260" s="20" t="str">
        <f t="shared" ref="A260:A275" si="46">E260&amp;F260</f>
        <v>Panel - Enclosure w SubpanelNema-1 Medium</v>
      </c>
      <c r="B260" s="21" t="str">
        <f>IF(E260="","",VLOOKUP(A260,'Parts List'!A:E,5,FALSE))</f>
        <v>RET1-262007BT-P</v>
      </c>
      <c r="C260" s="21"/>
      <c r="D260" s="38">
        <f t="shared" si="45"/>
        <v>0</v>
      </c>
      <c r="E260" s="21" t="s">
        <v>156</v>
      </c>
      <c r="F260" s="105" t="s">
        <v>184</v>
      </c>
      <c r="G260" s="21"/>
      <c r="H260" s="23">
        <f>IF(E260="","",VLOOKUP(A260,'Parts List'!A:F,6,FALSE))</f>
        <v>436.83</v>
      </c>
      <c r="I260" s="327">
        <v>0</v>
      </c>
      <c r="J260" s="38"/>
      <c r="K260" s="38"/>
      <c r="L260" s="22"/>
      <c r="M260" s="23">
        <f t="shared" si="44"/>
        <v>0</v>
      </c>
      <c r="P260" s="29"/>
      <c r="R260" s="27"/>
      <c r="S260" s="44"/>
      <c r="T260" s="25"/>
      <c r="V260" s="29"/>
      <c r="X260" s="25"/>
      <c r="Z260" s="29"/>
      <c r="AB260" s="25"/>
      <c r="AD260" s="29"/>
      <c r="AF260" s="25"/>
    </row>
    <row r="261" spans="1:32" outlineLevel="1">
      <c r="A261" s="20" t="str">
        <f t="shared" si="46"/>
        <v>Relay24VAC DPDT with Base</v>
      </c>
      <c r="B261" s="21" t="str">
        <f>IF(E261="","",VLOOKUP(A261,'Parts List'!A:E,5,FALSE))</f>
        <v>RH2B-UAC24 + SH2B-05</v>
      </c>
      <c r="C261" s="21"/>
      <c r="D261" s="38">
        <f t="shared" si="45"/>
        <v>0</v>
      </c>
      <c r="E261" s="21" t="s">
        <v>48</v>
      </c>
      <c r="F261" s="105" t="s">
        <v>195</v>
      </c>
      <c r="G261" s="21"/>
      <c r="H261" s="23">
        <f>IF(E261="","",VLOOKUP(A261,'Parts List'!A:F,6,FALSE))</f>
        <v>8.120000000000001</v>
      </c>
      <c r="I261" s="327">
        <v>0</v>
      </c>
      <c r="J261" s="38"/>
      <c r="K261" s="38"/>
      <c r="L261" s="22"/>
      <c r="M261" s="23">
        <f t="shared" si="44"/>
        <v>0</v>
      </c>
      <c r="P261" s="29"/>
      <c r="R261" s="27"/>
      <c r="S261" s="27"/>
      <c r="T261" s="25"/>
      <c r="V261" s="29"/>
      <c r="X261" s="25"/>
      <c r="Z261" s="29"/>
      <c r="AB261" s="25"/>
      <c r="AD261" s="29"/>
      <c r="AF261" s="25"/>
    </row>
    <row r="262" spans="1:32" outlineLevel="1">
      <c r="A262" s="20" t="str">
        <f t="shared" si="46"/>
        <v>Transformer75 VA with circuit breaker</v>
      </c>
      <c r="B262" s="21" t="str">
        <f>IF(E262="","",VLOOKUP(A262,'Parts List'!A:E,5,FALSE))</f>
        <v>TR75VA004</v>
      </c>
      <c r="C262" s="21"/>
      <c r="D262" s="38">
        <f t="shared" si="45"/>
        <v>0</v>
      </c>
      <c r="E262" s="32" t="s">
        <v>21</v>
      </c>
      <c r="F262" s="105" t="s">
        <v>409</v>
      </c>
      <c r="G262" s="21"/>
      <c r="H262" s="23">
        <f>IF(E262="","",VLOOKUP(A262,'Parts List'!A:F,6,FALSE))</f>
        <v>42.14</v>
      </c>
      <c r="I262" s="327">
        <v>0</v>
      </c>
      <c r="J262" s="38"/>
      <c r="K262" s="38"/>
      <c r="L262" s="22"/>
      <c r="M262" s="23">
        <f t="shared" si="44"/>
        <v>0</v>
      </c>
      <c r="P262" s="29"/>
      <c r="R262" s="27"/>
      <c r="S262" s="27"/>
      <c r="T262" s="25"/>
      <c r="V262" s="29"/>
      <c r="X262" s="25"/>
      <c r="Z262" s="29"/>
      <c r="AB262" s="25"/>
      <c r="AD262" s="29"/>
      <c r="AF262" s="25"/>
    </row>
    <row r="263" spans="1:32" outlineLevel="1">
      <c r="A263" s="20" t="str">
        <f t="shared" si="46"/>
        <v>Power Supply24VDC Panel Mounted - 1.3 A</v>
      </c>
      <c r="B263" s="21" t="str">
        <f>IF(E263="","",VLOOKUP(A263,'Parts List'!A:E,5,FALSE))</f>
        <v>PS5R-VB24</v>
      </c>
      <c r="C263" s="21"/>
      <c r="D263" s="38">
        <f t="shared" si="45"/>
        <v>0</v>
      </c>
      <c r="E263" s="21" t="s">
        <v>416</v>
      </c>
      <c r="F263" s="105" t="s">
        <v>418</v>
      </c>
      <c r="G263" s="21"/>
      <c r="H263" s="23">
        <f>IF(E263="","",VLOOKUP(A263,'Parts List'!A:F,6,FALSE))</f>
        <v>50.96</v>
      </c>
      <c r="I263" s="45">
        <v>0</v>
      </c>
      <c r="J263" s="38"/>
      <c r="K263" s="38"/>
      <c r="L263" s="22"/>
      <c r="M263" s="23">
        <f t="shared" si="44"/>
        <v>0</v>
      </c>
      <c r="P263" s="29"/>
      <c r="R263" s="27"/>
      <c r="S263" s="27"/>
      <c r="T263" s="25"/>
      <c r="V263" s="29"/>
      <c r="X263" s="25"/>
      <c r="Z263" s="29"/>
      <c r="AB263" s="25"/>
      <c r="AD263" s="29"/>
      <c r="AF263" s="25"/>
    </row>
    <row r="264" spans="1:32" outlineLevel="1">
      <c r="A264" s="20" t="str">
        <f t="shared" si="46"/>
        <v>Temp SensorWell - Stainless Steel for HW</v>
      </c>
      <c r="B264" s="21" t="str">
        <f>IF(E264="","",VLOOKUP(A264,'Parts List'!A:E,5,FALSE))</f>
        <v>50001774-001</v>
      </c>
      <c r="C264" s="21"/>
      <c r="D264" s="38">
        <f t="shared" si="45"/>
        <v>0</v>
      </c>
      <c r="E264" s="21" t="s">
        <v>155</v>
      </c>
      <c r="F264" s="105" t="s">
        <v>1542</v>
      </c>
      <c r="G264" s="21"/>
      <c r="H264" s="23">
        <f>IF(E264="","",VLOOKUP(A264,'Parts List'!A:F,6,FALSE))</f>
        <v>34.349149999999995</v>
      </c>
      <c r="I264" s="327">
        <v>0</v>
      </c>
      <c r="J264" s="38"/>
      <c r="K264" s="38"/>
      <c r="L264" s="22"/>
      <c r="M264" s="23">
        <f t="shared" si="44"/>
        <v>0</v>
      </c>
      <c r="P264" s="29"/>
      <c r="R264" s="27"/>
      <c r="S264" s="27"/>
      <c r="T264" s="25"/>
      <c r="V264" s="29"/>
      <c r="X264" s="25"/>
      <c r="Z264" s="29"/>
      <c r="AB264" s="25"/>
      <c r="AD264" s="29"/>
      <c r="AF264" s="25"/>
    </row>
    <row r="265" spans="1:32" outlineLevel="1">
      <c r="A265" s="20" t="str">
        <f t="shared" si="46"/>
        <v>Temp SensorImmersion for HW</v>
      </c>
      <c r="B265" s="21" t="str">
        <f>IF(E265="","",VLOOKUP(A265,'Parts List'!A:E,5,FALSE))</f>
        <v>C7041D2001</v>
      </c>
      <c r="C265" s="21"/>
      <c r="D265" s="38">
        <f t="shared" si="45"/>
        <v>0</v>
      </c>
      <c r="E265" s="21" t="s">
        <v>155</v>
      </c>
      <c r="F265" s="105" t="s">
        <v>1541</v>
      </c>
      <c r="G265" s="21"/>
      <c r="H265" s="23">
        <f>IF(E265="","",VLOOKUP(A265,'Parts List'!A:F,6,FALSE))</f>
        <v>23.188549999999999</v>
      </c>
      <c r="I265" s="327">
        <v>0</v>
      </c>
      <c r="J265" s="38"/>
      <c r="K265" s="38"/>
      <c r="L265" s="22"/>
      <c r="M265" s="23">
        <f t="shared" si="44"/>
        <v>0</v>
      </c>
      <c r="P265" s="29"/>
      <c r="R265" s="27"/>
      <c r="S265" s="27"/>
      <c r="T265" s="25"/>
      <c r="V265" s="29"/>
      <c r="X265" s="25"/>
      <c r="Z265" s="29"/>
      <c r="AB265" s="25"/>
      <c r="AD265" s="29"/>
      <c r="AF265" s="25"/>
    </row>
    <row r="266" spans="1:32" outlineLevel="1">
      <c r="A266" s="20" t="str">
        <f t="shared" si="46"/>
        <v>Press Transmitter0-100 PSI with 2 Remote Sensors w 10' cables</v>
      </c>
      <c r="B266" s="21" t="str">
        <f>IF(E266="","",VLOOKUP(A266,'Parts List'!A:E,5,FALSE))</f>
        <v>PWRLX04S010</v>
      </c>
      <c r="C266" s="21"/>
      <c r="D266" s="38">
        <f t="shared" si="45"/>
        <v>0</v>
      </c>
      <c r="E266" s="21" t="s">
        <v>160</v>
      </c>
      <c r="F266" s="105" t="s">
        <v>1168</v>
      </c>
      <c r="G266" s="21"/>
      <c r="H266" s="23">
        <f>IF(E266="","",VLOOKUP(A266,'Parts List'!A:F,6,FALSE))</f>
        <v>592.30999999999995</v>
      </c>
      <c r="I266" s="327">
        <v>0</v>
      </c>
      <c r="J266" s="38"/>
      <c r="K266" s="38"/>
      <c r="L266" s="22"/>
      <c r="M266" s="23">
        <f t="shared" si="44"/>
        <v>0</v>
      </c>
      <c r="P266" s="29"/>
      <c r="R266" s="27"/>
      <c r="S266" s="27"/>
      <c r="T266" s="25"/>
      <c r="V266" s="29"/>
      <c r="X266" s="25"/>
      <c r="Z266" s="29"/>
      <c r="AB266" s="25"/>
      <c r="AD266" s="29"/>
      <c r="AF266" s="25"/>
    </row>
    <row r="267" spans="1:32" outlineLevel="1">
      <c r="A267" s="20" t="str">
        <f t="shared" si="46"/>
        <v>Press Transmitter</v>
      </c>
      <c r="B267" s="21" t="str">
        <f>IF(E267="","",VLOOKUP(A267,'Parts List'!A:E,5,FALSE))</f>
        <v>Select Option</v>
      </c>
      <c r="C267" s="21"/>
      <c r="D267" s="38">
        <f t="shared" si="45"/>
        <v>0</v>
      </c>
      <c r="E267" s="21" t="s">
        <v>160</v>
      </c>
      <c r="F267" s="105"/>
      <c r="G267" s="21"/>
      <c r="H267" s="23">
        <f>IF(E267="","",VLOOKUP(A267,'Parts List'!A:F,6,FALSE))</f>
        <v>0</v>
      </c>
      <c r="I267" s="327">
        <v>0</v>
      </c>
      <c r="J267" s="38"/>
      <c r="K267" s="38"/>
      <c r="L267" s="22"/>
      <c r="M267" s="23">
        <f t="shared" si="44"/>
        <v>0</v>
      </c>
      <c r="P267" s="29"/>
      <c r="R267" s="27"/>
      <c r="S267" s="27"/>
      <c r="T267" s="25"/>
      <c r="V267" s="29"/>
      <c r="X267" s="25"/>
      <c r="Z267" s="29"/>
      <c r="AB267" s="25"/>
      <c r="AD267" s="29"/>
      <c r="AF267" s="25"/>
    </row>
    <row r="268" spans="1:32" outlineLevel="1">
      <c r="A268" s="20" t="str">
        <f t="shared" si="46"/>
        <v>Emergency Stop SwitchSurface Mtd</v>
      </c>
      <c r="B268" s="21" t="str">
        <f>IF(E268="","",VLOOKUP(A268,'Parts List'!A:E,5,FALSE))</f>
        <v>AOW401R + E-1PBG</v>
      </c>
      <c r="C268" s="21"/>
      <c r="D268" s="38">
        <f t="shared" si="45"/>
        <v>0</v>
      </c>
      <c r="E268" s="21" t="s">
        <v>71</v>
      </c>
      <c r="F268" s="105" t="s">
        <v>164</v>
      </c>
      <c r="G268" s="21"/>
      <c r="H268" s="23">
        <f>IF(E268="","",VLOOKUP(A268,'Parts List'!A:F,6,FALSE))</f>
        <v>179.36</v>
      </c>
      <c r="I268" s="327">
        <v>0</v>
      </c>
      <c r="J268" s="38"/>
      <c r="K268" s="38"/>
      <c r="L268" s="22"/>
      <c r="M268" s="23">
        <f t="shared" si="44"/>
        <v>0</v>
      </c>
      <c r="P268" s="29"/>
      <c r="R268" s="27"/>
      <c r="S268" s="27"/>
      <c r="T268" s="25"/>
      <c r="V268" s="29"/>
      <c r="X268" s="25"/>
      <c r="Z268" s="29"/>
      <c r="AB268" s="25"/>
      <c r="AD268" s="29"/>
      <c r="AF268" s="25"/>
    </row>
    <row r="269" spans="1:32" outlineLevel="1">
      <c r="A269" s="20" t="str">
        <f t="shared" si="46"/>
        <v>Current SwDigital Status Switch</v>
      </c>
      <c r="B269" s="21" t="str">
        <f>IF(E269="","",VLOOKUP(A269,'Parts List'!A:E,5,FALSE))</f>
        <v>H600</v>
      </c>
      <c r="C269" s="21"/>
      <c r="D269" s="38">
        <f t="shared" si="45"/>
        <v>0</v>
      </c>
      <c r="E269" s="21" t="s">
        <v>158</v>
      </c>
      <c r="F269" s="105" t="s">
        <v>166</v>
      </c>
      <c r="G269" s="21"/>
      <c r="H269" s="23">
        <f>IF(E269="","",VLOOKUP(A269,'Parts List'!A:F,6,FALSE))</f>
        <v>31.43</v>
      </c>
      <c r="I269" s="327">
        <v>0</v>
      </c>
      <c r="J269" s="38"/>
      <c r="K269" s="38"/>
      <c r="L269" s="22"/>
      <c r="M269" s="23">
        <f t="shared" si="44"/>
        <v>0</v>
      </c>
      <c r="P269" s="29"/>
      <c r="R269" s="27"/>
      <c r="S269" s="27"/>
      <c r="T269" s="25"/>
      <c r="V269" s="29"/>
      <c r="X269" s="25"/>
      <c r="Z269" s="29"/>
      <c r="AB269" s="25"/>
      <c r="AD269" s="29"/>
      <c r="AF269" s="25"/>
    </row>
    <row r="270" spans="1:32" outlineLevel="1">
      <c r="A270" s="20" t="str">
        <f t="shared" si="46"/>
        <v>Current SwDigital for VFD Status</v>
      </c>
      <c r="B270" s="21" t="str">
        <f>IF(E270="","",VLOOKUP(A270,'Parts List'!A:E,5,FALSE))</f>
        <v>H904</v>
      </c>
      <c r="C270" s="21"/>
      <c r="D270" s="38">
        <f t="shared" si="45"/>
        <v>0</v>
      </c>
      <c r="E270" s="21" t="s">
        <v>158</v>
      </c>
      <c r="F270" s="105" t="s">
        <v>167</v>
      </c>
      <c r="G270" s="21"/>
      <c r="H270" s="23">
        <f>IF(E270="","",VLOOKUP(A270,'Parts List'!A:F,6,FALSE))</f>
        <v>88.31</v>
      </c>
      <c r="I270" s="327">
        <v>0</v>
      </c>
      <c r="J270" s="38"/>
      <c r="K270" s="38"/>
      <c r="L270" s="22"/>
      <c r="M270" s="23">
        <f t="shared" si="44"/>
        <v>0</v>
      </c>
      <c r="P270" s="29"/>
      <c r="R270" s="27"/>
      <c r="S270" s="27"/>
      <c r="T270" s="25"/>
      <c r="V270" s="29"/>
      <c r="X270" s="25"/>
      <c r="Z270" s="29"/>
      <c r="AB270" s="25"/>
      <c r="AD270" s="29"/>
      <c r="AF270" s="25"/>
    </row>
    <row r="271" spans="1:32" outlineLevel="1">
      <c r="A271" s="20" t="str">
        <f t="shared" si="46"/>
        <v>Flow SensorOnicon Electromagnetic - BACnet - 3" to 72"  w Display</v>
      </c>
      <c r="B271" s="21" t="str">
        <f>IF(E271="","",VLOOKUP(A271,'Parts List'!A:E,5,FALSE))</f>
        <v>FT-3500</v>
      </c>
      <c r="C271" s="21"/>
      <c r="D271" s="38">
        <f t="shared" si="45"/>
        <v>0</v>
      </c>
      <c r="E271" s="21" t="s">
        <v>62</v>
      </c>
      <c r="F271" s="105" t="s">
        <v>1970</v>
      </c>
      <c r="G271" s="21"/>
      <c r="H271" s="23">
        <f>IF(E271="","",VLOOKUP(A271,'Parts List'!A:F,6,FALSE))</f>
        <v>3790.5600000000004</v>
      </c>
      <c r="I271" s="45">
        <v>0</v>
      </c>
      <c r="J271" s="38"/>
      <c r="K271" s="38"/>
      <c r="L271" s="22"/>
      <c r="M271" s="23">
        <f t="shared" si="44"/>
        <v>0</v>
      </c>
      <c r="P271" s="29"/>
      <c r="R271" s="27"/>
      <c r="S271" s="27"/>
      <c r="T271" s="25"/>
      <c r="V271" s="29"/>
      <c r="X271" s="25"/>
      <c r="Z271" s="29"/>
      <c r="AB271" s="25"/>
      <c r="AD271" s="29"/>
      <c r="AF271" s="25"/>
    </row>
    <row r="272" spans="1:32" outlineLevel="1">
      <c r="A272" s="20" t="str">
        <f t="shared" si="46"/>
        <v>Flow SensorOnicon Mounting Hardware - 4" and Up Steel</v>
      </c>
      <c r="B272" s="21">
        <f>IF(E272="","",VLOOKUP(A272,'Parts List'!A:E,5,FALSE))</f>
        <v>0</v>
      </c>
      <c r="C272" s="21"/>
      <c r="D272" s="38">
        <f t="shared" si="45"/>
        <v>0</v>
      </c>
      <c r="E272" s="21" t="s">
        <v>62</v>
      </c>
      <c r="F272" s="105" t="s">
        <v>1974</v>
      </c>
      <c r="G272" s="21"/>
      <c r="H272" s="23">
        <f>IF(E272="","",VLOOKUP(A272,'Parts List'!A:F,6,FALSE))</f>
        <v>483.36</v>
      </c>
      <c r="I272" s="45">
        <v>0</v>
      </c>
      <c r="J272" s="38"/>
      <c r="K272" s="38"/>
      <c r="L272" s="22"/>
      <c r="M272" s="23">
        <f t="shared" si="44"/>
        <v>0</v>
      </c>
      <c r="P272" s="29"/>
      <c r="R272" s="27"/>
      <c r="S272" s="27"/>
      <c r="T272" s="25"/>
      <c r="V272" s="29"/>
      <c r="X272" s="25"/>
      <c r="Z272" s="29"/>
      <c r="AB272" s="25"/>
      <c r="AD272" s="29"/>
      <c r="AF272" s="25"/>
    </row>
    <row r="273" spans="1:32" outlineLevel="1">
      <c r="A273" s="20" t="str">
        <f t="shared" si="46"/>
        <v>BTU Meter</v>
      </c>
      <c r="B273" s="21" t="str">
        <f>IF(E273="","",VLOOKUP(A273,'Parts List'!A:E,5,FALSE))</f>
        <v>System 10 + F3500 Flow Meter</v>
      </c>
      <c r="C273" s="21"/>
      <c r="D273" s="38">
        <f t="shared" si="45"/>
        <v>0</v>
      </c>
      <c r="E273" s="21" t="s">
        <v>105</v>
      </c>
      <c r="F273" s="21"/>
      <c r="G273" s="21"/>
      <c r="H273" s="590">
        <v>4992</v>
      </c>
      <c r="I273" s="327">
        <v>0</v>
      </c>
      <c r="J273" s="38"/>
      <c r="K273" s="38"/>
      <c r="L273" s="22"/>
      <c r="M273" s="23">
        <f t="shared" si="44"/>
        <v>0</v>
      </c>
      <c r="P273" s="29"/>
      <c r="R273" s="27"/>
      <c r="S273" s="27"/>
      <c r="T273" s="25"/>
      <c r="V273" s="29"/>
      <c r="X273" s="25"/>
      <c r="Z273" s="29"/>
      <c r="AB273" s="25"/>
      <c r="AD273" s="29"/>
      <c r="AF273" s="25"/>
    </row>
    <row r="274" spans="1:32" outlineLevel="1">
      <c r="A274" s="20" t="str">
        <f t="shared" si="46"/>
        <v>Alarm Indication Panel</v>
      </c>
      <c r="B274" s="21" t="str">
        <f>IF(E274="","",VLOOKUP(A274,'Parts List'!A:E,5,FALSE))</f>
        <v>Select Option</v>
      </c>
      <c r="C274" s="21"/>
      <c r="D274" s="38">
        <f t="shared" si="45"/>
        <v>0</v>
      </c>
      <c r="E274" s="21" t="s">
        <v>57</v>
      </c>
      <c r="F274" s="105"/>
      <c r="G274" s="21"/>
      <c r="H274" s="23">
        <f>IF(E274="","",VLOOKUP(A274,'Parts List'!A:F,6,FALSE))</f>
        <v>0</v>
      </c>
      <c r="I274" s="327">
        <v>0</v>
      </c>
      <c r="J274" s="38"/>
      <c r="K274" s="38"/>
      <c r="L274" s="22"/>
      <c r="M274" s="23">
        <f t="shared" si="44"/>
        <v>0</v>
      </c>
      <c r="P274" s="29"/>
      <c r="R274" s="27"/>
      <c r="S274" s="27"/>
      <c r="T274" s="25"/>
      <c r="V274" s="29"/>
      <c r="X274" s="25"/>
      <c r="Z274" s="29"/>
      <c r="AB274" s="25"/>
      <c r="AD274" s="29"/>
      <c r="AF274" s="25"/>
    </row>
    <row r="275" spans="1:32" outlineLevel="1">
      <c r="A275" s="20" t="str">
        <f t="shared" si="46"/>
        <v>See Valve Quote</v>
      </c>
      <c r="B275" s="21" t="str">
        <f>IF(E275="","",VLOOKUP(A275,'Parts List'!A:E,5,FALSE))</f>
        <v>N/A</v>
      </c>
      <c r="C275" s="21"/>
      <c r="D275" s="38">
        <f t="shared" si="45"/>
        <v>0</v>
      </c>
      <c r="E275" s="21" t="s">
        <v>67</v>
      </c>
      <c r="F275" s="21"/>
      <c r="G275" s="21"/>
      <c r="H275" s="23">
        <f>IF(E275="","",VLOOKUP(A275,'Parts List'!A:F,6,FALSE))</f>
        <v>0</v>
      </c>
      <c r="I275" s="45">
        <v>0</v>
      </c>
      <c r="J275" s="38"/>
      <c r="K275" s="38"/>
      <c r="L275" s="22"/>
      <c r="M275" s="23">
        <f t="shared" si="44"/>
        <v>0</v>
      </c>
      <c r="P275" s="29"/>
      <c r="R275" s="27"/>
      <c r="S275" s="27"/>
      <c r="T275" s="25"/>
      <c r="V275" s="29"/>
      <c r="X275" s="25"/>
      <c r="Z275" s="29"/>
      <c r="AB275" s="25"/>
      <c r="AD275" s="29"/>
      <c r="AF275" s="25"/>
    </row>
    <row r="276" spans="1:32" outlineLevel="1">
      <c r="A276" s="20" t="str">
        <f t="shared" si="41"/>
        <v/>
      </c>
      <c r="B276" s="21" t="str">
        <f>IF(E276="","",VLOOKUP(A276,'Parts List'!A:E,5,FALSE))</f>
        <v/>
      </c>
      <c r="C276" s="21"/>
      <c r="D276" s="38">
        <f t="shared" si="45"/>
        <v>0</v>
      </c>
      <c r="E276" s="21"/>
      <c r="F276" s="21"/>
      <c r="G276" s="21"/>
      <c r="H276" s="23" t="str">
        <f>IF(E276="","",VLOOKUP(A276,'Parts List'!A:F,6,FALSE))</f>
        <v/>
      </c>
      <c r="I276" s="327">
        <v>0</v>
      </c>
      <c r="J276" s="38"/>
      <c r="K276" s="38"/>
      <c r="L276" s="21"/>
      <c r="M276" s="23" t="str">
        <f t="shared" si="44"/>
        <v/>
      </c>
      <c r="P276" s="29"/>
      <c r="T276" s="25"/>
      <c r="V276" s="29"/>
      <c r="X276" s="25"/>
      <c r="Z276" s="29"/>
      <c r="AB276" s="25"/>
      <c r="AD276" s="29"/>
      <c r="AF276" s="25"/>
    </row>
    <row r="277" spans="1:32" outlineLevel="1">
      <c r="B277" s="21" t="str">
        <f>IF(E277="","",VLOOKUP(A277,'Parts List'!A:E,5,FALSE))</f>
        <v/>
      </c>
      <c r="C277" s="21"/>
      <c r="D277" s="38">
        <f t="shared" si="45"/>
        <v>0</v>
      </c>
      <c r="E277" s="21"/>
      <c r="F277" s="21"/>
      <c r="G277" s="21"/>
      <c r="H277" s="23" t="str">
        <f>IF(E277="","",VLOOKUP(A277,'Parts List'!A:F,6,FALSE))</f>
        <v/>
      </c>
      <c r="I277" s="327">
        <v>0</v>
      </c>
      <c r="J277" s="38"/>
      <c r="K277" s="38"/>
      <c r="L277" s="21"/>
      <c r="M277" s="23" t="str">
        <f t="shared" si="44"/>
        <v/>
      </c>
      <c r="P277" s="29"/>
      <c r="T277" s="25"/>
      <c r="V277" s="29"/>
      <c r="X277" s="25"/>
      <c r="Z277" s="29"/>
      <c r="AB277" s="25"/>
      <c r="AD277" s="29"/>
      <c r="AF277" s="25"/>
    </row>
    <row r="278" spans="1:32" outlineLevel="1">
      <c r="A278" s="20" t="str">
        <f t="shared" si="41"/>
        <v/>
      </c>
      <c r="B278" s="21" t="str">
        <f>IF(E278="","",VLOOKUP(A278,'Parts List'!A:E,5,FALSE))</f>
        <v/>
      </c>
      <c r="C278" s="21"/>
      <c r="D278" s="38">
        <f t="shared" si="45"/>
        <v>0</v>
      </c>
      <c r="E278" s="21"/>
      <c r="F278" s="21"/>
      <c r="G278" s="21"/>
      <c r="H278" s="23" t="str">
        <f>IF(E278="","",VLOOKUP(A278,'Parts List'!A:F,6,FALSE))</f>
        <v/>
      </c>
      <c r="I278" s="327">
        <v>0</v>
      </c>
      <c r="J278" s="38"/>
      <c r="K278" s="38"/>
      <c r="L278" s="21"/>
      <c r="M278" s="23" t="str">
        <f t="shared" si="44"/>
        <v/>
      </c>
      <c r="P278" s="29"/>
      <c r="T278" s="25"/>
      <c r="V278" s="29"/>
      <c r="X278" s="25"/>
      <c r="Z278" s="29"/>
      <c r="AB278" s="25"/>
      <c r="AD278" s="29"/>
      <c r="AF278" s="25"/>
    </row>
    <row r="279" spans="1:32">
      <c r="A279" s="20" t="str">
        <f t="shared" si="41"/>
        <v/>
      </c>
      <c r="B279" s="21" t="str">
        <f>IF(E279="","",VLOOKUP(A279,'Parts List'!A:E,5,FALSE))</f>
        <v/>
      </c>
      <c r="C279" s="21"/>
      <c r="D279" s="21"/>
      <c r="E279" s="21"/>
      <c r="F279" s="21"/>
      <c r="G279" s="21"/>
      <c r="H279" s="23" t="str">
        <f>IF(E279="","",VLOOKUP(A279,'Parts List'!A:F,6,FALSE))</f>
        <v/>
      </c>
      <c r="I279" s="21"/>
      <c r="J279" s="21"/>
      <c r="K279" s="21"/>
      <c r="L279" s="21"/>
      <c r="M279" s="23" t="str">
        <f t="shared" si="44"/>
        <v/>
      </c>
      <c r="P279" s="29"/>
      <c r="T279" s="25"/>
      <c r="V279" s="29"/>
      <c r="X279" s="25"/>
      <c r="Z279" s="29"/>
      <c r="AB279" s="25"/>
      <c r="AD279" s="29"/>
      <c r="AF279" s="25"/>
    </row>
    <row r="280" spans="1:32">
      <c r="A280" s="20" t="str">
        <f t="shared" si="41"/>
        <v/>
      </c>
      <c r="B280" s="21" t="str">
        <f>IF(E280="","",VLOOKUP(A280,'Parts List'!A:E,5,FALSE))</f>
        <v/>
      </c>
      <c r="C280" s="21"/>
      <c r="D280" s="21"/>
      <c r="E280" s="21"/>
      <c r="F280" s="21"/>
      <c r="G280" s="21"/>
      <c r="H280" s="23" t="str">
        <f>IF(E280="","",VLOOKUP(A280,'Parts List'!A:F,6,FALSE))</f>
        <v/>
      </c>
      <c r="I280" s="21"/>
      <c r="J280" s="21"/>
      <c r="K280" s="21"/>
      <c r="L280" s="21"/>
      <c r="M280" s="23" t="str">
        <f t="shared" si="44"/>
        <v/>
      </c>
      <c r="P280" s="29"/>
      <c r="T280" s="25"/>
      <c r="V280" s="29"/>
      <c r="X280" s="25"/>
      <c r="Z280" s="29"/>
      <c r="AB280" s="25"/>
      <c r="AD280" s="29"/>
      <c r="AF280" s="25"/>
    </row>
    <row r="281" spans="1:32">
      <c r="A281" s="20" t="str">
        <f t="shared" si="41"/>
        <v>Exhaust Fans</v>
      </c>
      <c r="B281" s="21"/>
      <c r="C281" s="21"/>
      <c r="D281" s="327">
        <v>0</v>
      </c>
      <c r="E281" s="14" t="s">
        <v>58</v>
      </c>
      <c r="F281" s="21"/>
      <c r="G281" s="21"/>
      <c r="H281" s="23"/>
      <c r="I281" s="35" t="s">
        <v>44</v>
      </c>
      <c r="J281" s="35"/>
      <c r="K281" s="35"/>
      <c r="L281" s="22"/>
      <c r="M281" s="23"/>
      <c r="N281" s="24">
        <f>SUM(I288:I294)+I285</f>
        <v>0</v>
      </c>
      <c r="O281" s="24" t="s">
        <v>229</v>
      </c>
      <c r="P281" s="29">
        <f>D281*N281</f>
        <v>0</v>
      </c>
      <c r="Q281" s="20" t="s">
        <v>31</v>
      </c>
      <c r="R281" s="27">
        <f>P281*S281</f>
        <v>0</v>
      </c>
      <c r="S281" s="43">
        <v>550</v>
      </c>
      <c r="T281" s="25" t="s">
        <v>30</v>
      </c>
      <c r="V281" s="29">
        <f>P281*W281</f>
        <v>0</v>
      </c>
      <c r="W281" s="24">
        <v>1</v>
      </c>
      <c r="X281" s="25" t="s">
        <v>30</v>
      </c>
      <c r="Z281" s="29">
        <f>P281*AA281</f>
        <v>0</v>
      </c>
      <c r="AA281" s="24">
        <v>0.1</v>
      </c>
      <c r="AB281" s="25" t="s">
        <v>30</v>
      </c>
      <c r="AD281" s="29">
        <f>P281*AE281</f>
        <v>0</v>
      </c>
      <c r="AE281" s="24">
        <v>0.1</v>
      </c>
      <c r="AF281" s="25" t="s">
        <v>30</v>
      </c>
    </row>
    <row r="282" spans="1:32" outlineLevel="1">
      <c r="A282" s="20" t="str">
        <f t="shared" si="41"/>
        <v>Controller</v>
      </c>
      <c r="B282" s="21" t="str">
        <f>IF(E282="","",VLOOKUP(A282,'Parts List'!A:E,5,FALSE))</f>
        <v>Select Option</v>
      </c>
      <c r="C282" s="21"/>
      <c r="D282" s="38">
        <f t="shared" ref="D282:D294" si="47">$D$281*I282</f>
        <v>0</v>
      </c>
      <c r="E282" s="21" t="s">
        <v>224</v>
      </c>
      <c r="F282" s="105"/>
      <c r="G282" s="21"/>
      <c r="H282" s="23">
        <f>IF(E282="","",VLOOKUP(A282,'Parts List'!A:F,6,FALSE))</f>
        <v>0</v>
      </c>
      <c r="I282" s="327">
        <v>0</v>
      </c>
      <c r="J282" s="38">
        <f>D282</f>
        <v>0</v>
      </c>
      <c r="K282" s="38">
        <f>D282*70</f>
        <v>0</v>
      </c>
      <c r="L282" s="22"/>
      <c r="M282" s="23">
        <f t="shared" ref="M282:M294" si="48">IF(H282="","",D282*H282)</f>
        <v>0</v>
      </c>
      <c r="P282" s="29"/>
      <c r="R282" s="27"/>
      <c r="S282" s="44"/>
      <c r="T282" s="25"/>
      <c r="V282" s="29"/>
      <c r="X282" s="25"/>
      <c r="Z282" s="29"/>
      <c r="AB282" s="25"/>
      <c r="AD282" s="29"/>
      <c r="AF282" s="25"/>
    </row>
    <row r="283" spans="1:32" outlineLevel="1">
      <c r="A283" s="20" t="str">
        <f t="shared" si="41"/>
        <v>Optimizer License with 18 Month SMA</v>
      </c>
      <c r="B283" s="21" t="str">
        <f>IF(E283="","",VLOOKUP(A283,'Parts List'!A:E,5,FALSE))</f>
        <v>Select Option</v>
      </c>
      <c r="C283" s="21"/>
      <c r="D283" s="38">
        <f t="shared" si="47"/>
        <v>0</v>
      </c>
      <c r="E283" s="32" t="s">
        <v>1917</v>
      </c>
      <c r="F283" s="105"/>
      <c r="G283" s="21"/>
      <c r="H283" s="23">
        <f>IF(E283="","",VLOOKUP(A283,'Parts List'!A:F,6,FALSE))</f>
        <v>0</v>
      </c>
      <c r="I283" s="327">
        <v>0</v>
      </c>
      <c r="J283" s="38">
        <f>D283</f>
        <v>0</v>
      </c>
      <c r="K283" s="38">
        <f>D283*70</f>
        <v>0</v>
      </c>
      <c r="L283" s="22"/>
      <c r="M283" s="23">
        <f t="shared" si="48"/>
        <v>0</v>
      </c>
      <c r="P283" s="29"/>
      <c r="R283" s="27"/>
      <c r="S283" s="44"/>
      <c r="T283" s="25"/>
      <c r="V283" s="29"/>
      <c r="X283" s="25"/>
      <c r="Z283" s="29"/>
      <c r="AB283" s="25"/>
      <c r="AD283" s="29"/>
      <c r="AF283" s="25"/>
    </row>
    <row r="284" spans="1:32" outlineLevel="1">
      <c r="A284" s="20" t="str">
        <f>E284&amp;F284</f>
        <v>I/O Module</v>
      </c>
      <c r="B284" s="21" t="str">
        <f>IF(E284="","",VLOOKUP(A284,'Parts List'!A:E,5,FALSE))</f>
        <v>Select Option</v>
      </c>
      <c r="C284" s="21"/>
      <c r="D284" s="38">
        <f t="shared" si="47"/>
        <v>0</v>
      </c>
      <c r="E284" s="21" t="s">
        <v>176</v>
      </c>
      <c r="F284" s="105"/>
      <c r="G284" s="21"/>
      <c r="H284" s="23">
        <f>IF(E284="","",VLOOKUP(A284,'Parts List'!A:F,6,FALSE))</f>
        <v>0</v>
      </c>
      <c r="I284" s="327">
        <v>0</v>
      </c>
      <c r="J284" s="38"/>
      <c r="K284" s="38"/>
      <c r="L284" s="22"/>
      <c r="M284" s="23">
        <f t="shared" si="48"/>
        <v>0</v>
      </c>
      <c r="P284" s="29"/>
      <c r="R284" s="27"/>
      <c r="S284" s="44"/>
      <c r="T284" s="25"/>
      <c r="V284" s="29"/>
      <c r="X284" s="25"/>
      <c r="Z284" s="29"/>
      <c r="AB284" s="25"/>
      <c r="AD284" s="29"/>
      <c r="AF284" s="25"/>
    </row>
    <row r="285" spans="1:32" outlineLevel="1">
      <c r="A285" s="20" t="str">
        <f t="shared" ref="A285:A295" si="49">E285&amp;F285</f>
        <v>Panel - Enclosure w Subpanel</v>
      </c>
      <c r="B285" s="21" t="str">
        <f>IF(E285="","",VLOOKUP(A285,'Parts List'!A:E,5,FALSE))</f>
        <v>Select Option</v>
      </c>
      <c r="C285" s="21"/>
      <c r="D285" s="38">
        <f t="shared" si="47"/>
        <v>0</v>
      </c>
      <c r="E285" s="21" t="s">
        <v>156</v>
      </c>
      <c r="F285" s="105"/>
      <c r="G285" s="21"/>
      <c r="H285" s="23">
        <f>IF(E285="","",VLOOKUP(A285,'Parts List'!A:F,6,FALSE))</f>
        <v>0</v>
      </c>
      <c r="I285" s="327">
        <v>0</v>
      </c>
      <c r="J285" s="38"/>
      <c r="K285" s="38"/>
      <c r="L285" s="22"/>
      <c r="M285" s="23">
        <f t="shared" si="48"/>
        <v>0</v>
      </c>
      <c r="P285" s="29"/>
      <c r="R285" s="27"/>
      <c r="S285" s="44"/>
      <c r="T285" s="25"/>
      <c r="V285" s="29"/>
      <c r="X285" s="25"/>
      <c r="Z285" s="29"/>
      <c r="AB285" s="25"/>
      <c r="AD285" s="29"/>
      <c r="AF285" s="25"/>
    </row>
    <row r="286" spans="1:32" outlineLevel="1">
      <c r="A286" s="20" t="str">
        <f t="shared" si="49"/>
        <v>Relay</v>
      </c>
      <c r="B286" s="21" t="str">
        <f>IF(E286="","",VLOOKUP(A286,'Parts List'!A:E,5,FALSE))</f>
        <v>Select Option</v>
      </c>
      <c r="C286" s="21"/>
      <c r="D286" s="38">
        <f t="shared" si="47"/>
        <v>0</v>
      </c>
      <c r="E286" s="21" t="s">
        <v>48</v>
      </c>
      <c r="F286" s="105"/>
      <c r="G286" s="21"/>
      <c r="H286" s="23">
        <f>IF(E286="","",VLOOKUP(A286,'Parts List'!A:F,6,FALSE))</f>
        <v>0</v>
      </c>
      <c r="I286" s="327">
        <v>0</v>
      </c>
      <c r="J286" s="38"/>
      <c r="K286" s="38"/>
      <c r="L286" s="22"/>
      <c r="M286" s="23">
        <f t="shared" si="48"/>
        <v>0</v>
      </c>
      <c r="P286" s="29"/>
      <c r="R286" s="27"/>
      <c r="S286" s="27"/>
      <c r="T286" s="25"/>
      <c r="V286" s="29"/>
      <c r="X286" s="25"/>
      <c r="Z286" s="29"/>
      <c r="AB286" s="25"/>
      <c r="AD286" s="29"/>
      <c r="AF286" s="25"/>
    </row>
    <row r="287" spans="1:32" outlineLevel="1">
      <c r="A287" s="20" t="str">
        <f t="shared" si="49"/>
        <v>Transformer</v>
      </c>
      <c r="B287" s="21" t="str">
        <f>IF(E287="","",VLOOKUP(A287,'Parts List'!A:E,5,FALSE))</f>
        <v>Select Option</v>
      </c>
      <c r="C287" s="21"/>
      <c r="D287" s="38">
        <f t="shared" si="47"/>
        <v>0</v>
      </c>
      <c r="E287" s="32" t="s">
        <v>21</v>
      </c>
      <c r="F287" s="105"/>
      <c r="G287" s="21"/>
      <c r="H287" s="23">
        <f>IF(E287="","",VLOOKUP(A287,'Parts List'!A:F,6,FALSE))</f>
        <v>0</v>
      </c>
      <c r="I287" s="327">
        <v>0</v>
      </c>
      <c r="J287" s="38"/>
      <c r="K287" s="38"/>
      <c r="L287" s="22"/>
      <c r="M287" s="23">
        <f t="shared" si="48"/>
        <v>0</v>
      </c>
      <c r="P287" s="29"/>
      <c r="R287" s="27"/>
      <c r="S287" s="27"/>
      <c r="T287" s="25"/>
      <c r="V287" s="29"/>
      <c r="X287" s="25"/>
      <c r="Z287" s="29"/>
      <c r="AB287" s="25"/>
      <c r="AD287" s="29"/>
      <c r="AF287" s="25"/>
    </row>
    <row r="288" spans="1:32" outlineLevel="1">
      <c r="A288" s="20" t="str">
        <f t="shared" si="49"/>
        <v>Thermostat</v>
      </c>
      <c r="B288" s="21" t="str">
        <f>IF(E288="","",VLOOKUP(A288,'Parts List'!A:E,5,FALSE))</f>
        <v>Select Option</v>
      </c>
      <c r="C288" s="21"/>
      <c r="D288" s="38">
        <f t="shared" si="47"/>
        <v>0</v>
      </c>
      <c r="E288" s="21" t="s">
        <v>157</v>
      </c>
      <c r="F288" s="105"/>
      <c r="G288" s="21"/>
      <c r="H288" s="23">
        <f>IF(E288="","",VLOOKUP(A288,'Parts List'!A:F,6,FALSE))</f>
        <v>0</v>
      </c>
      <c r="I288" s="327">
        <v>0</v>
      </c>
      <c r="J288" s="38"/>
      <c r="K288" s="38"/>
      <c r="L288" s="22"/>
      <c r="M288" s="23">
        <f t="shared" si="48"/>
        <v>0</v>
      </c>
      <c r="P288" s="29"/>
      <c r="R288" s="27"/>
      <c r="S288" s="27"/>
      <c r="T288" s="25"/>
      <c r="V288" s="29"/>
      <c r="X288" s="25"/>
      <c r="Z288" s="29"/>
      <c r="AB288" s="25"/>
      <c r="AD288" s="29"/>
      <c r="AF288" s="25"/>
    </row>
    <row r="289" spans="1:32" outlineLevel="1">
      <c r="A289" s="20" t="str">
        <f t="shared" si="49"/>
        <v>Current Sw</v>
      </c>
      <c r="B289" s="21" t="str">
        <f>IF(E289="","",VLOOKUP(A289,'Parts List'!A:E,5,FALSE))</f>
        <v>Select Option</v>
      </c>
      <c r="C289" s="21"/>
      <c r="D289" s="38">
        <f t="shared" si="47"/>
        <v>0</v>
      </c>
      <c r="E289" s="21" t="s">
        <v>158</v>
      </c>
      <c r="F289" s="105"/>
      <c r="G289" s="21"/>
      <c r="H289" s="23">
        <f>IF(E289="","",VLOOKUP(A289,'Parts List'!A:F,6,FALSE))</f>
        <v>0</v>
      </c>
      <c r="I289" s="327">
        <v>0</v>
      </c>
      <c r="J289" s="38"/>
      <c r="K289" s="38"/>
      <c r="L289" s="22"/>
      <c r="M289" s="23">
        <f t="shared" si="48"/>
        <v>0</v>
      </c>
      <c r="P289" s="29"/>
      <c r="R289" s="27"/>
      <c r="S289" s="27"/>
      <c r="T289" s="25"/>
      <c r="V289" s="29"/>
      <c r="X289" s="25"/>
      <c r="Z289" s="29"/>
      <c r="AB289" s="25"/>
      <c r="AD289" s="29"/>
      <c r="AF289" s="25"/>
    </row>
    <row r="290" spans="1:32" outlineLevel="1">
      <c r="A290" s="20" t="str">
        <f t="shared" si="49"/>
        <v>Temp Sensor</v>
      </c>
      <c r="B290" s="21" t="str">
        <f>IF(E290="","",VLOOKUP(A290,'Parts List'!A:E,5,FALSE))</f>
        <v>Select Option</v>
      </c>
      <c r="C290" s="21"/>
      <c r="D290" s="38">
        <f t="shared" si="47"/>
        <v>0</v>
      </c>
      <c r="E290" s="21" t="s">
        <v>155</v>
      </c>
      <c r="F290" s="105"/>
      <c r="G290" s="21"/>
      <c r="H290" s="23">
        <f>IF(E290="","",VLOOKUP(A290,'Parts List'!A:F,6,FALSE))</f>
        <v>0</v>
      </c>
      <c r="I290" s="327">
        <v>0</v>
      </c>
      <c r="J290" s="38"/>
      <c r="K290" s="38"/>
      <c r="L290" s="22"/>
      <c r="M290" s="23">
        <f t="shared" si="48"/>
        <v>0</v>
      </c>
      <c r="P290" s="29"/>
      <c r="R290" s="27"/>
      <c r="S290" s="27"/>
      <c r="T290" s="25"/>
      <c r="V290" s="29"/>
      <c r="X290" s="25"/>
      <c r="Z290" s="29"/>
      <c r="AB290" s="25"/>
      <c r="AD290" s="29"/>
      <c r="AF290" s="25"/>
    </row>
    <row r="291" spans="1:32" outlineLevel="1">
      <c r="A291" s="20" t="str">
        <f t="shared" si="49"/>
        <v>CO, NO2 and O2 Sensors</v>
      </c>
      <c r="B291" s="21" t="str">
        <f>IF(E291="","",VLOOKUP(A291,'Parts List'!A:E,5,FALSE))</f>
        <v>Select Option</v>
      </c>
      <c r="C291" s="21"/>
      <c r="D291" s="38">
        <f t="shared" si="47"/>
        <v>0</v>
      </c>
      <c r="E291" s="32" t="s">
        <v>1411</v>
      </c>
      <c r="F291" s="105"/>
      <c r="G291" s="21"/>
      <c r="H291" s="23">
        <f>IF(E291="","",VLOOKUP(A291,'Parts List'!A:F,6,FALSE))</f>
        <v>0</v>
      </c>
      <c r="I291" s="327">
        <v>0</v>
      </c>
      <c r="J291" s="38" t="str">
        <f>IF(F291="Combo CO/NO2 Sensor - UL Listed BACNet",I291,"0")</f>
        <v>0</v>
      </c>
      <c r="K291" s="38" t="str">
        <f>IF(F291="Combo CO/NO2 Sensor - UL Listed BACNet",(D291*50),"0")</f>
        <v>0</v>
      </c>
      <c r="L291" s="22"/>
      <c r="M291" s="379">
        <f t="shared" si="48"/>
        <v>0</v>
      </c>
      <c r="P291" s="29"/>
      <c r="R291" s="27"/>
      <c r="S291" s="27"/>
      <c r="T291" s="25"/>
      <c r="V291" s="29"/>
      <c r="X291" s="25"/>
      <c r="Z291" s="29"/>
      <c r="AB291" s="25"/>
      <c r="AD291" s="29"/>
      <c r="AF291" s="25"/>
    </row>
    <row r="292" spans="1:32" outlineLevel="1">
      <c r="A292" s="20" t="str">
        <f t="shared" si="49"/>
        <v>Damper Actuator</v>
      </c>
      <c r="B292" s="21" t="str">
        <f>IF(E292="","",VLOOKUP(A292,'Parts List'!A:E,5,FALSE))</f>
        <v>Select Option</v>
      </c>
      <c r="C292" s="21"/>
      <c r="D292" s="38">
        <f t="shared" si="47"/>
        <v>0</v>
      </c>
      <c r="E292" s="21" t="s">
        <v>26</v>
      </c>
      <c r="F292" s="105"/>
      <c r="G292" s="21"/>
      <c r="H292" s="23">
        <f>IF(E292="","",VLOOKUP(A292,'Parts List'!A:F,6,FALSE))</f>
        <v>0</v>
      </c>
      <c r="I292" s="327">
        <v>0</v>
      </c>
      <c r="J292" s="38"/>
      <c r="K292" s="38"/>
      <c r="L292" s="22"/>
      <c r="M292" s="23">
        <f t="shared" si="48"/>
        <v>0</v>
      </c>
      <c r="P292" s="29"/>
      <c r="R292" s="27"/>
      <c r="S292" s="27"/>
      <c r="T292" s="25"/>
      <c r="V292" s="29"/>
      <c r="X292" s="25"/>
      <c r="Z292" s="29"/>
      <c r="AB292" s="25"/>
      <c r="AD292" s="29"/>
      <c r="AF292" s="25"/>
    </row>
    <row r="293" spans="1:32" outlineLevel="1">
      <c r="A293" s="20" t="str">
        <f t="shared" si="49"/>
        <v>Pneumatic</v>
      </c>
      <c r="B293" s="21" t="str">
        <f>IF(E293="","",VLOOKUP(A293,'Parts List'!A:E,5,FALSE))</f>
        <v>Select Option</v>
      </c>
      <c r="C293" s="21"/>
      <c r="D293" s="38">
        <f t="shared" si="47"/>
        <v>0</v>
      </c>
      <c r="E293" s="21" t="s">
        <v>668</v>
      </c>
      <c r="F293" s="105"/>
      <c r="G293" s="21"/>
      <c r="H293" s="23">
        <f>IF(E293="","",VLOOKUP(A293,'Parts List'!A:F,6,FALSE))</f>
        <v>0</v>
      </c>
      <c r="I293" s="327">
        <v>0</v>
      </c>
      <c r="J293" s="38"/>
      <c r="K293" s="38"/>
      <c r="L293" s="22"/>
      <c r="M293" s="23">
        <f t="shared" si="48"/>
        <v>0</v>
      </c>
      <c r="P293" s="29"/>
      <c r="R293" s="27"/>
      <c r="S293" s="27"/>
      <c r="T293" s="25"/>
      <c r="V293" s="29"/>
      <c r="X293" s="25"/>
      <c r="Z293" s="29"/>
      <c r="AB293" s="25"/>
      <c r="AD293" s="29"/>
      <c r="AF293" s="25"/>
    </row>
    <row r="294" spans="1:32" outlineLevel="1">
      <c r="A294" s="20" t="str">
        <f t="shared" si="49"/>
        <v>Timed Override</v>
      </c>
      <c r="B294" s="21" t="str">
        <f>IF(E294="","",VLOOKUP(A294,'Parts List'!A:E,5,FALSE))</f>
        <v>Select Option</v>
      </c>
      <c r="C294" s="21"/>
      <c r="D294" s="38">
        <f t="shared" si="47"/>
        <v>0</v>
      </c>
      <c r="E294" s="32" t="s">
        <v>885</v>
      </c>
      <c r="F294" s="105"/>
      <c r="G294" s="21"/>
      <c r="H294" s="23">
        <f>IF(E294="","",VLOOKUP(A294,'Parts List'!A:F,6,FALSE))</f>
        <v>0</v>
      </c>
      <c r="I294" s="327">
        <v>0</v>
      </c>
      <c r="J294" s="38"/>
      <c r="K294" s="38"/>
      <c r="L294" s="22"/>
      <c r="M294" s="23">
        <f t="shared" si="48"/>
        <v>0</v>
      </c>
      <c r="P294" s="29"/>
      <c r="R294" s="27"/>
      <c r="S294" s="27"/>
      <c r="T294" s="25"/>
      <c r="V294" s="29"/>
      <c r="X294" s="25"/>
      <c r="Z294" s="29"/>
      <c r="AB294" s="25"/>
      <c r="AD294" s="29"/>
      <c r="AF294" s="25"/>
    </row>
    <row r="295" spans="1:32">
      <c r="A295" s="20" t="str">
        <f t="shared" si="49"/>
        <v/>
      </c>
      <c r="B295" s="21" t="str">
        <f>IF(E295="","",VLOOKUP(A295,'Parts List'!A:E,5,FALSE))</f>
        <v/>
      </c>
      <c r="C295" s="21"/>
      <c r="D295" s="21"/>
      <c r="E295" s="21"/>
      <c r="F295" s="21"/>
      <c r="G295" s="21"/>
      <c r="H295" s="23" t="str">
        <f>IF(E295="","",VLOOKUP(A295,'Parts List'!A:F,6,FALSE))</f>
        <v/>
      </c>
      <c r="I295" s="21"/>
      <c r="J295" s="21"/>
      <c r="K295" s="21"/>
      <c r="L295" s="21"/>
      <c r="M295" s="23" t="str">
        <f t="shared" si="44"/>
        <v/>
      </c>
      <c r="P295" s="29"/>
      <c r="T295" s="25"/>
      <c r="V295" s="29"/>
      <c r="X295" s="25"/>
      <c r="Z295" s="29"/>
      <c r="AB295" s="25"/>
      <c r="AD295" s="29"/>
      <c r="AF295" s="25"/>
    </row>
    <row r="296" spans="1:32">
      <c r="B296" s="21"/>
      <c r="C296" s="21"/>
      <c r="D296" s="21"/>
      <c r="E296" s="21"/>
      <c r="F296" s="21"/>
      <c r="G296" s="21"/>
      <c r="H296" s="23"/>
      <c r="I296" s="21"/>
      <c r="J296" s="21"/>
      <c r="K296" s="21"/>
      <c r="L296" s="21"/>
      <c r="M296" s="23"/>
      <c r="P296" s="29"/>
      <c r="T296" s="25"/>
      <c r="V296" s="29"/>
      <c r="X296" s="25"/>
      <c r="Z296" s="29"/>
      <c r="AB296" s="25"/>
      <c r="AD296" s="29"/>
      <c r="AF296" s="25"/>
    </row>
    <row r="297" spans="1:32">
      <c r="A297" s="20" t="str">
        <f t="shared" ref="A297:A309" si="50">E297&amp;F297</f>
        <v>Isolation Room Monitoring</v>
      </c>
      <c r="B297" s="21"/>
      <c r="C297" s="21"/>
      <c r="D297" s="327">
        <v>0</v>
      </c>
      <c r="E297" s="14" t="s">
        <v>250</v>
      </c>
      <c r="F297" s="21"/>
      <c r="G297" s="21"/>
      <c r="H297" s="23"/>
      <c r="I297" s="35" t="s">
        <v>44</v>
      </c>
      <c r="J297" s="35"/>
      <c r="K297" s="35"/>
      <c r="L297" s="22"/>
      <c r="M297" s="23"/>
      <c r="N297" s="24">
        <f>SUM(I303:I309)+I301</f>
        <v>0</v>
      </c>
      <c r="O297" s="24" t="s">
        <v>40</v>
      </c>
      <c r="P297" s="29">
        <f>D297*N297</f>
        <v>0</v>
      </c>
      <c r="Q297" s="20" t="s">
        <v>31</v>
      </c>
      <c r="R297" s="27">
        <f>P297*S297</f>
        <v>0</v>
      </c>
      <c r="S297" s="43">
        <v>750</v>
      </c>
      <c r="T297" s="25" t="s">
        <v>64</v>
      </c>
      <c r="V297" s="29">
        <f>P297*W297</f>
        <v>0</v>
      </c>
      <c r="W297" s="24">
        <v>8</v>
      </c>
      <c r="X297" s="25" t="s">
        <v>64</v>
      </c>
      <c r="Z297" s="29">
        <f>D297*AA297</f>
        <v>0</v>
      </c>
      <c r="AA297" s="24">
        <v>1</v>
      </c>
      <c r="AB297" s="25" t="s">
        <v>64</v>
      </c>
      <c r="AD297" s="29">
        <f>D297*AE297</f>
        <v>0</v>
      </c>
      <c r="AE297" s="24">
        <v>1</v>
      </c>
      <c r="AF297" s="25" t="s">
        <v>64</v>
      </c>
    </row>
    <row r="298" spans="1:32" outlineLevel="1">
      <c r="A298" s="20" t="str">
        <f t="shared" si="50"/>
        <v>Controller</v>
      </c>
      <c r="B298" s="21" t="str">
        <f>IF(E298="","",VLOOKUP(A298,'Parts List'!A:E,5,FALSE))</f>
        <v>Select Option</v>
      </c>
      <c r="C298" s="21"/>
      <c r="D298" s="38">
        <f t="shared" ref="D298:D309" si="51">$D$297*I298</f>
        <v>0</v>
      </c>
      <c r="E298" s="21" t="s">
        <v>224</v>
      </c>
      <c r="F298" s="105"/>
      <c r="G298" s="21"/>
      <c r="H298" s="23">
        <f>IF(E298="","",VLOOKUP(A298,'Parts List'!A:F,6,FALSE))</f>
        <v>0</v>
      </c>
      <c r="I298" s="327">
        <v>0</v>
      </c>
      <c r="J298" s="38">
        <f>D298</f>
        <v>0</v>
      </c>
      <c r="K298" s="38">
        <f>D298*70</f>
        <v>0</v>
      </c>
      <c r="L298" s="22"/>
      <c r="M298" s="23">
        <f t="shared" ref="M298:M309" si="52">IF(H298="","",D298*H298)</f>
        <v>0</v>
      </c>
      <c r="P298" s="29"/>
      <c r="R298" s="27"/>
      <c r="S298" s="44"/>
      <c r="T298" s="25"/>
      <c r="V298" s="29"/>
      <c r="X298" s="25"/>
      <c r="Z298" s="29"/>
      <c r="AB298" s="25"/>
      <c r="AD298" s="29"/>
      <c r="AF298" s="25"/>
    </row>
    <row r="299" spans="1:32" outlineLevel="1">
      <c r="A299" s="20" t="str">
        <f t="shared" si="50"/>
        <v>Optimizer License with 18 Month SMA</v>
      </c>
      <c r="B299" s="21" t="str">
        <f>IF(E299="","",VLOOKUP(A299,'Parts List'!A:E,5,FALSE))</f>
        <v>Select Option</v>
      </c>
      <c r="C299" s="21"/>
      <c r="D299" s="38">
        <f t="shared" si="51"/>
        <v>0</v>
      </c>
      <c r="E299" s="32" t="s">
        <v>1917</v>
      </c>
      <c r="F299" s="105"/>
      <c r="G299" s="21"/>
      <c r="H299" s="23">
        <f>IF(E299="","",VLOOKUP(A299,'Parts List'!A:F,6,FALSE))</f>
        <v>0</v>
      </c>
      <c r="I299" s="327">
        <v>0</v>
      </c>
      <c r="J299" s="38">
        <f>D299</f>
        <v>0</v>
      </c>
      <c r="K299" s="38">
        <f>D299*70</f>
        <v>0</v>
      </c>
      <c r="L299" s="22"/>
      <c r="M299" s="23">
        <f t="shared" si="52"/>
        <v>0</v>
      </c>
      <c r="P299" s="29"/>
      <c r="R299" s="27"/>
      <c r="S299" s="44"/>
      <c r="T299" s="25"/>
      <c r="V299" s="29"/>
      <c r="X299" s="25"/>
      <c r="Z299" s="29"/>
      <c r="AB299" s="25"/>
      <c r="AD299" s="29"/>
      <c r="AF299" s="25"/>
    </row>
    <row r="300" spans="1:32" outlineLevel="1">
      <c r="A300" s="20" t="str">
        <f>E300&amp;F300</f>
        <v>I/O Module</v>
      </c>
      <c r="B300" s="21" t="str">
        <f>IF(E300="","",VLOOKUP(A300,'Parts List'!A:E,5,FALSE))</f>
        <v>Select Option</v>
      </c>
      <c r="C300" s="21"/>
      <c r="D300" s="38">
        <f t="shared" si="51"/>
        <v>0</v>
      </c>
      <c r="E300" s="21" t="s">
        <v>176</v>
      </c>
      <c r="F300" s="105"/>
      <c r="G300" s="21"/>
      <c r="H300" s="23">
        <f>IF(E300="","",VLOOKUP(A300,'Parts List'!A:F,6,FALSE))</f>
        <v>0</v>
      </c>
      <c r="I300" s="327">
        <v>0</v>
      </c>
      <c r="J300" s="38"/>
      <c r="K300" s="38"/>
      <c r="L300" s="22"/>
      <c r="M300" s="23">
        <f t="shared" si="52"/>
        <v>0</v>
      </c>
      <c r="P300" s="29"/>
      <c r="R300" s="27"/>
      <c r="S300" s="44"/>
      <c r="T300" s="25"/>
      <c r="V300" s="29"/>
      <c r="X300" s="25"/>
      <c r="Z300" s="29"/>
      <c r="AB300" s="25"/>
      <c r="AD300" s="29"/>
      <c r="AF300" s="25"/>
    </row>
    <row r="301" spans="1:32" outlineLevel="1">
      <c r="A301" s="20" t="str">
        <f t="shared" si="50"/>
        <v>Panel - Enclosure w Subpanel</v>
      </c>
      <c r="B301" s="21" t="str">
        <f>IF(E301="","",VLOOKUP(A301,'Parts List'!A:E,5,FALSE))</f>
        <v>Select Option</v>
      </c>
      <c r="C301" s="21"/>
      <c r="D301" s="38">
        <f t="shared" si="51"/>
        <v>0</v>
      </c>
      <c r="E301" s="21" t="s">
        <v>156</v>
      </c>
      <c r="F301" s="105"/>
      <c r="G301" s="21"/>
      <c r="H301" s="23">
        <f>IF(E301="","",VLOOKUP(A301,'Parts List'!A:F,6,FALSE))</f>
        <v>0</v>
      </c>
      <c r="I301" s="327">
        <v>0</v>
      </c>
      <c r="J301" s="38"/>
      <c r="K301" s="38"/>
      <c r="L301" s="22"/>
      <c r="M301" s="23">
        <f t="shared" si="52"/>
        <v>0</v>
      </c>
      <c r="P301" s="29"/>
      <c r="R301" s="27"/>
      <c r="S301" s="44"/>
      <c r="T301" s="25"/>
      <c r="V301" s="29"/>
      <c r="X301" s="25"/>
      <c r="Z301" s="29"/>
      <c r="AB301" s="25"/>
      <c r="AD301" s="29"/>
      <c r="AF301" s="25"/>
    </row>
    <row r="302" spans="1:32" outlineLevel="1">
      <c r="A302" s="20" t="str">
        <f t="shared" si="50"/>
        <v>Transformer</v>
      </c>
      <c r="B302" s="21" t="str">
        <f>IF(E302="","",VLOOKUP(A302,'Parts List'!A:E,5,FALSE))</f>
        <v>Select Option</v>
      </c>
      <c r="C302" s="21"/>
      <c r="D302" s="38">
        <f t="shared" si="51"/>
        <v>0</v>
      </c>
      <c r="E302" s="32" t="s">
        <v>21</v>
      </c>
      <c r="F302" s="105"/>
      <c r="G302" s="21"/>
      <c r="H302" s="23">
        <f>IF(E302="","",VLOOKUP(A302,'Parts List'!A:F,6,FALSE))</f>
        <v>0</v>
      </c>
      <c r="I302" s="327">
        <v>0</v>
      </c>
      <c r="J302" s="38"/>
      <c r="K302" s="38"/>
      <c r="L302" s="22"/>
      <c r="M302" s="23">
        <f t="shared" si="52"/>
        <v>0</v>
      </c>
      <c r="P302" s="29"/>
      <c r="R302" s="27"/>
      <c r="S302" s="27"/>
      <c r="T302" s="25"/>
      <c r="V302" s="29"/>
      <c r="X302" s="25"/>
      <c r="Z302" s="29"/>
      <c r="AB302" s="25"/>
      <c r="AD302" s="29"/>
      <c r="AF302" s="25"/>
    </row>
    <row r="303" spans="1:32" outlineLevel="1">
      <c r="A303" s="20" t="str">
        <f t="shared" si="50"/>
        <v>Current Sw</v>
      </c>
      <c r="B303" s="21" t="str">
        <f>IF(E303="","",VLOOKUP(A303,'Parts List'!A:E,5,FALSE))</f>
        <v>Select Option</v>
      </c>
      <c r="C303" s="21"/>
      <c r="D303" s="38">
        <f t="shared" si="51"/>
        <v>0</v>
      </c>
      <c r="E303" s="21" t="s">
        <v>158</v>
      </c>
      <c r="F303" s="105"/>
      <c r="G303" s="21"/>
      <c r="H303" s="23">
        <f>IF(E303="","",VLOOKUP(A303,'Parts List'!A:F,6,FALSE))</f>
        <v>0</v>
      </c>
      <c r="I303" s="327">
        <v>0</v>
      </c>
      <c r="J303" s="38"/>
      <c r="K303" s="38"/>
      <c r="L303" s="22"/>
      <c r="M303" s="23">
        <f t="shared" si="52"/>
        <v>0</v>
      </c>
      <c r="P303" s="29"/>
      <c r="R303" s="27"/>
      <c r="S303" s="27"/>
      <c r="T303" s="25"/>
      <c r="V303" s="29"/>
      <c r="X303" s="25"/>
      <c r="Z303" s="29"/>
      <c r="AB303" s="25"/>
      <c r="AD303" s="29"/>
      <c r="AF303" s="25"/>
    </row>
    <row r="304" spans="1:32" outlineLevel="1">
      <c r="A304" s="20" t="str">
        <f t="shared" si="50"/>
        <v>Press Transmitter</v>
      </c>
      <c r="B304" s="21" t="str">
        <f>IF(E304="","",VLOOKUP(A304,'Parts List'!A:E,5,FALSE))</f>
        <v>Select Option</v>
      </c>
      <c r="C304" s="21"/>
      <c r="D304" s="38">
        <f t="shared" si="51"/>
        <v>0</v>
      </c>
      <c r="E304" s="21" t="s">
        <v>160</v>
      </c>
      <c r="F304" s="105"/>
      <c r="G304" s="21"/>
      <c r="H304" s="23">
        <f>IF(E304="","",VLOOKUP(A304,'Parts List'!A:F,6,FALSE))</f>
        <v>0</v>
      </c>
      <c r="I304" s="45">
        <v>0</v>
      </c>
      <c r="J304" s="38"/>
      <c r="K304" s="38"/>
      <c r="L304" s="22"/>
      <c r="M304" s="23">
        <f t="shared" si="52"/>
        <v>0</v>
      </c>
      <c r="P304" s="29"/>
      <c r="R304" s="27"/>
      <c r="S304" s="27"/>
      <c r="T304" s="25"/>
      <c r="V304" s="29"/>
      <c r="X304" s="25"/>
      <c r="Z304" s="29"/>
      <c r="AB304" s="25"/>
      <c r="AD304" s="29"/>
      <c r="AF304" s="25"/>
    </row>
    <row r="305" spans="1:32" outlineLevel="1">
      <c r="A305" s="20" t="str">
        <f>E305&amp;F305</f>
        <v>Press Transmitter</v>
      </c>
      <c r="B305" s="21" t="str">
        <f>IF(E305="","",VLOOKUP(A305,'Parts List'!A:E,5,FALSE))</f>
        <v>Select Option</v>
      </c>
      <c r="C305" s="21"/>
      <c r="D305" s="38">
        <f t="shared" si="51"/>
        <v>0</v>
      </c>
      <c r="E305" s="21" t="s">
        <v>160</v>
      </c>
      <c r="F305" s="105"/>
      <c r="G305" s="21"/>
      <c r="H305" s="23">
        <f>IF(E305="","",VLOOKUP(A305,'Parts List'!A:F,6,FALSE))</f>
        <v>0</v>
      </c>
      <c r="I305" s="45">
        <v>0</v>
      </c>
      <c r="J305" s="38"/>
      <c r="K305" s="38"/>
      <c r="L305" s="22"/>
      <c r="M305" s="23">
        <f t="shared" si="52"/>
        <v>0</v>
      </c>
      <c r="P305" s="29"/>
      <c r="R305" s="27"/>
      <c r="S305" s="27"/>
      <c r="T305" s="25"/>
      <c r="V305" s="29"/>
      <c r="X305" s="25"/>
      <c r="Z305" s="29"/>
      <c r="AB305" s="25"/>
      <c r="AD305" s="29"/>
      <c r="AF305" s="25"/>
    </row>
    <row r="306" spans="1:32" outlineLevel="1">
      <c r="A306" s="20" t="str">
        <f>E306&amp;F306</f>
        <v>Display</v>
      </c>
      <c r="B306" s="21" t="str">
        <f>IF(E306="","",VLOOKUP(A306,'Parts List'!A:E,5,FALSE))</f>
        <v>Select Option</v>
      </c>
      <c r="C306" s="21"/>
      <c r="D306" s="38">
        <f t="shared" si="51"/>
        <v>0</v>
      </c>
      <c r="E306" s="21" t="s">
        <v>928</v>
      </c>
      <c r="F306" s="105"/>
      <c r="G306" s="21"/>
      <c r="H306" s="23">
        <f>IF(E306="","",VLOOKUP(A306,'Parts List'!A:F,6,FALSE))</f>
        <v>0</v>
      </c>
      <c r="I306" s="45">
        <v>0</v>
      </c>
      <c r="J306" s="38"/>
      <c r="K306" s="38"/>
      <c r="L306" s="22"/>
      <c r="M306" s="23">
        <f t="shared" si="52"/>
        <v>0</v>
      </c>
      <c r="P306" s="29"/>
      <c r="R306" s="27"/>
      <c r="S306" s="27"/>
      <c r="T306" s="25"/>
      <c r="V306" s="29"/>
      <c r="X306" s="25"/>
      <c r="Z306" s="29"/>
      <c r="AB306" s="25"/>
      <c r="AD306" s="29"/>
      <c r="AF306" s="25"/>
    </row>
    <row r="307" spans="1:32" outlineLevel="1">
      <c r="A307" s="20" t="str">
        <f t="shared" si="50"/>
        <v>Switch</v>
      </c>
      <c r="B307" s="21" t="str">
        <f>IF(E307="","",VLOOKUP(A307,'Parts List'!A:E,5,FALSE))</f>
        <v>Select Option</v>
      </c>
      <c r="C307" s="21"/>
      <c r="D307" s="38">
        <f t="shared" si="51"/>
        <v>0</v>
      </c>
      <c r="E307" s="21" t="s">
        <v>894</v>
      </c>
      <c r="F307" s="105"/>
      <c r="G307" s="21"/>
      <c r="H307" s="23">
        <f>IF(E307="","",VLOOKUP(A307,'Parts List'!A:F,6,FALSE))</f>
        <v>0</v>
      </c>
      <c r="I307" s="327">
        <v>0</v>
      </c>
      <c r="J307" s="38"/>
      <c r="K307" s="38"/>
      <c r="L307" s="22"/>
      <c r="M307" s="23">
        <f t="shared" si="52"/>
        <v>0</v>
      </c>
      <c r="P307" s="29"/>
      <c r="R307" s="27"/>
      <c r="S307" s="27"/>
      <c r="T307" s="25"/>
      <c r="V307" s="29"/>
      <c r="X307" s="25"/>
      <c r="Z307" s="29"/>
      <c r="AB307" s="25"/>
      <c r="AD307" s="29"/>
      <c r="AF307" s="25"/>
    </row>
    <row r="308" spans="1:32" outlineLevel="1">
      <c r="A308" s="20" t="str">
        <f t="shared" si="50"/>
        <v>Alarm Indication Panel</v>
      </c>
      <c r="B308" s="21" t="str">
        <f>IF(E308="","",VLOOKUP(A308,'Parts List'!A:E,5,FALSE))</f>
        <v>Select Option</v>
      </c>
      <c r="C308" s="21"/>
      <c r="D308" s="38">
        <f t="shared" si="51"/>
        <v>0</v>
      </c>
      <c r="E308" s="21" t="s">
        <v>57</v>
      </c>
      <c r="F308" s="105"/>
      <c r="G308" s="21"/>
      <c r="H308" s="23">
        <f>IF(E308="","",VLOOKUP(A308,'Parts List'!A:F,6,FALSE))</f>
        <v>0</v>
      </c>
      <c r="I308" s="327">
        <v>0</v>
      </c>
      <c r="J308" s="38"/>
      <c r="K308" s="38"/>
      <c r="L308" s="22"/>
      <c r="M308" s="23">
        <f t="shared" si="52"/>
        <v>0</v>
      </c>
      <c r="P308" s="29"/>
      <c r="R308" s="27"/>
      <c r="S308" s="27"/>
      <c r="T308" s="25"/>
      <c r="V308" s="29"/>
      <c r="X308" s="25"/>
      <c r="Z308" s="29"/>
      <c r="AB308" s="25"/>
      <c r="AD308" s="29"/>
      <c r="AF308" s="25"/>
    </row>
    <row r="309" spans="1:32" outlineLevel="1">
      <c r="A309" s="20" t="str">
        <f t="shared" si="50"/>
        <v/>
      </c>
      <c r="B309" s="21"/>
      <c r="C309" s="21"/>
      <c r="D309" s="38">
        <f t="shared" si="51"/>
        <v>0</v>
      </c>
      <c r="E309" s="21"/>
      <c r="F309" s="21"/>
      <c r="G309" s="21"/>
      <c r="H309" s="23"/>
      <c r="I309" s="327"/>
      <c r="J309" s="38"/>
      <c r="K309" s="38"/>
      <c r="L309" s="22"/>
      <c r="M309" s="23" t="str">
        <f t="shared" si="52"/>
        <v/>
      </c>
      <c r="P309" s="29"/>
      <c r="R309" s="27"/>
      <c r="S309" s="27"/>
      <c r="T309" s="25"/>
      <c r="V309" s="29"/>
      <c r="X309" s="25"/>
      <c r="Z309" s="29"/>
      <c r="AB309" s="25"/>
      <c r="AD309" s="29"/>
      <c r="AF309" s="25"/>
    </row>
    <row r="310" spans="1:32">
      <c r="B310" s="21"/>
      <c r="C310" s="21"/>
      <c r="D310" s="21"/>
      <c r="E310" s="21"/>
      <c r="F310" s="21"/>
      <c r="G310" s="21"/>
      <c r="H310" s="23"/>
      <c r="I310" s="21"/>
      <c r="J310" s="21"/>
      <c r="K310" s="21"/>
      <c r="L310" s="21"/>
      <c r="M310" s="23"/>
      <c r="P310" s="29"/>
      <c r="T310" s="25"/>
      <c r="V310" s="29"/>
      <c r="X310" s="25"/>
      <c r="Z310" s="29"/>
      <c r="AB310" s="25"/>
      <c r="AD310" s="29"/>
      <c r="AF310" s="25"/>
    </row>
    <row r="311" spans="1:32">
      <c r="B311" s="21"/>
      <c r="C311" s="21"/>
      <c r="D311" s="21"/>
      <c r="E311" s="21"/>
      <c r="F311" s="21"/>
      <c r="G311" s="21"/>
      <c r="H311" s="23"/>
      <c r="I311" s="21"/>
      <c r="J311" s="21"/>
      <c r="K311" s="21"/>
      <c r="L311" s="21"/>
      <c r="M311" s="23"/>
      <c r="P311" s="29"/>
      <c r="T311" s="25"/>
      <c r="V311" s="29"/>
      <c r="X311" s="25"/>
      <c r="Z311" s="29"/>
      <c r="AB311" s="25"/>
      <c r="AD311" s="29"/>
      <c r="AF311" s="25"/>
    </row>
    <row r="312" spans="1:32">
      <c r="A312" s="20" t="str">
        <f t="shared" ref="A312:A322" si="53">E312&amp;F312</f>
        <v>Building Pressure</v>
      </c>
      <c r="B312" s="21"/>
      <c r="C312" s="21"/>
      <c r="D312" s="327">
        <v>0</v>
      </c>
      <c r="E312" s="14" t="s">
        <v>256</v>
      </c>
      <c r="F312" s="21"/>
      <c r="G312" s="21"/>
      <c r="H312" s="23"/>
      <c r="I312" s="35" t="s">
        <v>44</v>
      </c>
      <c r="J312" s="35"/>
      <c r="K312" s="35"/>
      <c r="L312" s="22"/>
      <c r="M312" s="23"/>
      <c r="N312" s="24">
        <f>SUM(I320:I322)+I316</f>
        <v>0</v>
      </c>
      <c r="O312" s="24" t="s">
        <v>40</v>
      </c>
      <c r="P312" s="29">
        <f>D312*N312</f>
        <v>0</v>
      </c>
      <c r="Q312" s="20" t="s">
        <v>31</v>
      </c>
      <c r="R312" s="27">
        <f>P312*S312</f>
        <v>0</v>
      </c>
      <c r="S312" s="43">
        <v>550</v>
      </c>
      <c r="T312" s="25" t="s">
        <v>64</v>
      </c>
      <c r="V312" s="29">
        <f>P312*W312</f>
        <v>0</v>
      </c>
      <c r="W312" s="24">
        <v>1</v>
      </c>
      <c r="X312" s="25" t="s">
        <v>64</v>
      </c>
      <c r="Z312" s="29">
        <f>D312*AA312</f>
        <v>0</v>
      </c>
      <c r="AA312" s="24">
        <v>1</v>
      </c>
      <c r="AB312" s="25" t="s">
        <v>64</v>
      </c>
      <c r="AD312" s="29">
        <f>D312*AE312</f>
        <v>0</v>
      </c>
      <c r="AE312" s="24">
        <v>1</v>
      </c>
      <c r="AF312" s="25" t="s">
        <v>64</v>
      </c>
    </row>
    <row r="313" spans="1:32" outlineLevel="1">
      <c r="A313" s="20" t="str">
        <f t="shared" si="53"/>
        <v>Controller</v>
      </c>
      <c r="B313" s="21" t="str">
        <f>IF(E313="","",VLOOKUP(A313,'Parts List'!A:E,5,FALSE))</f>
        <v>Select Option</v>
      </c>
      <c r="C313" s="21"/>
      <c r="D313" s="38">
        <f t="shared" ref="D313:D322" si="54">$D$312*I313</f>
        <v>0</v>
      </c>
      <c r="E313" s="21" t="s">
        <v>224</v>
      </c>
      <c r="F313" s="105"/>
      <c r="G313" s="21"/>
      <c r="H313" s="23">
        <f>IF(E313="","",VLOOKUP(A313,'Parts List'!A:F,6,FALSE))</f>
        <v>0</v>
      </c>
      <c r="I313" s="327">
        <v>0</v>
      </c>
      <c r="J313" s="38">
        <f>D313</f>
        <v>0</v>
      </c>
      <c r="K313" s="38">
        <f>D313*70</f>
        <v>0</v>
      </c>
      <c r="L313" s="22"/>
      <c r="M313" s="23">
        <f t="shared" ref="M313:M322" si="55">IF(H313="","",D313*H313)</f>
        <v>0</v>
      </c>
      <c r="P313" s="29"/>
      <c r="R313" s="27"/>
      <c r="S313" s="44"/>
      <c r="T313" s="25"/>
      <c r="V313" s="29"/>
      <c r="X313" s="25"/>
      <c r="Z313" s="29"/>
      <c r="AB313" s="25"/>
      <c r="AD313" s="29"/>
      <c r="AF313" s="25"/>
    </row>
    <row r="314" spans="1:32" outlineLevel="1">
      <c r="A314" s="20" t="str">
        <f t="shared" si="53"/>
        <v>Optimizer License with 18 Month SMA</v>
      </c>
      <c r="B314" s="21" t="str">
        <f>IF(E314="","",VLOOKUP(A314,'Parts List'!A:E,5,FALSE))</f>
        <v>Select Option</v>
      </c>
      <c r="C314" s="21"/>
      <c r="D314" s="38">
        <f t="shared" si="54"/>
        <v>0</v>
      </c>
      <c r="E314" s="32" t="s">
        <v>1917</v>
      </c>
      <c r="F314" s="105"/>
      <c r="G314" s="21"/>
      <c r="H314" s="23">
        <f>IF(E314="","",VLOOKUP(A314,'Parts List'!A:F,6,FALSE))</f>
        <v>0</v>
      </c>
      <c r="I314" s="327">
        <v>0</v>
      </c>
      <c r="J314" s="38">
        <f>D314</f>
        <v>0</v>
      </c>
      <c r="K314" s="38">
        <f>D314*70</f>
        <v>0</v>
      </c>
      <c r="L314" s="22"/>
      <c r="M314" s="23">
        <f t="shared" si="55"/>
        <v>0</v>
      </c>
      <c r="P314" s="29"/>
      <c r="R314" s="27"/>
      <c r="S314" s="44"/>
      <c r="T314" s="25"/>
      <c r="V314" s="29"/>
      <c r="X314" s="25"/>
      <c r="Z314" s="29"/>
      <c r="AB314" s="25"/>
      <c r="AD314" s="29"/>
      <c r="AF314" s="25"/>
    </row>
    <row r="315" spans="1:32" outlineLevel="1">
      <c r="A315" s="20" t="str">
        <f>E315&amp;F315</f>
        <v>I/O Module</v>
      </c>
      <c r="B315" s="21" t="str">
        <f>IF(E315="","",VLOOKUP(A315,'Parts List'!A:E,5,FALSE))</f>
        <v>Select Option</v>
      </c>
      <c r="C315" s="21"/>
      <c r="D315" s="38">
        <f t="shared" si="54"/>
        <v>0</v>
      </c>
      <c r="E315" s="21" t="s">
        <v>176</v>
      </c>
      <c r="F315" s="105"/>
      <c r="G315" s="21"/>
      <c r="H315" s="23">
        <f>IF(E315="","",VLOOKUP(A315,'Parts List'!A:F,6,FALSE))</f>
        <v>0</v>
      </c>
      <c r="I315" s="327">
        <v>0</v>
      </c>
      <c r="J315" s="38"/>
      <c r="K315" s="38"/>
      <c r="L315" s="22"/>
      <c r="M315" s="23">
        <f t="shared" si="55"/>
        <v>0</v>
      </c>
      <c r="P315" s="29"/>
      <c r="R315" s="27"/>
      <c r="S315" s="44"/>
      <c r="T315" s="25"/>
      <c r="V315" s="29"/>
      <c r="X315" s="25"/>
      <c r="Z315" s="29"/>
      <c r="AB315" s="25"/>
      <c r="AD315" s="29"/>
      <c r="AF315" s="25"/>
    </row>
    <row r="316" spans="1:32" outlineLevel="1">
      <c r="A316" s="20" t="str">
        <f t="shared" si="53"/>
        <v>Panel - Enclosure w Subpanel</v>
      </c>
      <c r="B316" s="21" t="str">
        <f>IF(E316="","",VLOOKUP(A316,'Parts List'!A:E,5,FALSE))</f>
        <v>Select Option</v>
      </c>
      <c r="C316" s="21"/>
      <c r="D316" s="38">
        <f t="shared" si="54"/>
        <v>0</v>
      </c>
      <c r="E316" s="21" t="s">
        <v>156</v>
      </c>
      <c r="F316" s="105"/>
      <c r="G316" s="21"/>
      <c r="H316" s="23">
        <f>IF(E316="","",VLOOKUP(A316,'Parts List'!A:F,6,FALSE))</f>
        <v>0</v>
      </c>
      <c r="I316" s="327">
        <v>0</v>
      </c>
      <c r="J316" s="38"/>
      <c r="K316" s="38"/>
      <c r="L316" s="22"/>
      <c r="M316" s="23">
        <f t="shared" si="55"/>
        <v>0</v>
      </c>
      <c r="P316" s="29"/>
      <c r="R316" s="27"/>
      <c r="S316" s="44"/>
      <c r="T316" s="25"/>
      <c r="V316" s="29"/>
      <c r="X316" s="25"/>
      <c r="Z316" s="29"/>
      <c r="AB316" s="25"/>
      <c r="AD316" s="29"/>
      <c r="AF316" s="25"/>
    </row>
    <row r="317" spans="1:32" outlineLevel="1">
      <c r="A317" s="20" t="str">
        <f t="shared" si="53"/>
        <v>Transformer</v>
      </c>
      <c r="B317" s="21" t="str">
        <f>IF(E317="","",VLOOKUP(A317,'Parts List'!A:E,5,FALSE))</f>
        <v>Select Option</v>
      </c>
      <c r="C317" s="21"/>
      <c r="D317" s="38">
        <f t="shared" si="54"/>
        <v>0</v>
      </c>
      <c r="E317" s="32" t="s">
        <v>21</v>
      </c>
      <c r="F317" s="105"/>
      <c r="G317" s="21"/>
      <c r="H317" s="23">
        <f>IF(E317="","",VLOOKUP(A317,'Parts List'!A:F,6,FALSE))</f>
        <v>0</v>
      </c>
      <c r="I317" s="327">
        <v>0</v>
      </c>
      <c r="J317" s="38"/>
      <c r="K317" s="38"/>
      <c r="L317" s="22"/>
      <c r="M317" s="23">
        <f t="shared" si="55"/>
        <v>0</v>
      </c>
      <c r="P317" s="29"/>
      <c r="R317" s="27"/>
      <c r="S317" s="27"/>
      <c r="T317" s="25"/>
      <c r="V317" s="29"/>
      <c r="X317" s="25"/>
      <c r="Z317" s="29"/>
      <c r="AB317" s="25"/>
      <c r="AD317" s="29"/>
      <c r="AF317" s="25"/>
    </row>
    <row r="318" spans="1:32" outlineLevel="1">
      <c r="A318" s="20" t="str">
        <f t="shared" si="53"/>
        <v>Static Pressure Tips</v>
      </c>
      <c r="B318" s="21" t="str">
        <f>IF(E318="","",VLOOKUP(A318,'Parts List'!A:E,5,FALSE))</f>
        <v>N/A</v>
      </c>
      <c r="C318" s="21"/>
      <c r="D318" s="38">
        <f t="shared" si="54"/>
        <v>0</v>
      </c>
      <c r="E318" s="21" t="s">
        <v>259</v>
      </c>
      <c r="F318" s="105"/>
      <c r="G318" s="21"/>
      <c r="H318" s="23">
        <f>IF(E318="","",VLOOKUP(A318,'Parts List'!A:F,6,FALSE))</f>
        <v>0</v>
      </c>
      <c r="I318" s="327">
        <v>0</v>
      </c>
      <c r="J318" s="38"/>
      <c r="K318" s="38"/>
      <c r="L318" s="22"/>
      <c r="M318" s="23">
        <f t="shared" si="55"/>
        <v>0</v>
      </c>
      <c r="P318" s="29"/>
      <c r="R318" s="27"/>
      <c r="S318" s="27"/>
      <c r="T318" s="25"/>
      <c r="V318" s="29"/>
      <c r="X318" s="25"/>
      <c r="Z318" s="29"/>
      <c r="AB318" s="25"/>
      <c r="AD318" s="29"/>
      <c r="AF318" s="25"/>
    </row>
    <row r="319" spans="1:32" outlineLevel="1">
      <c r="A319" s="20" t="str">
        <f t="shared" si="53"/>
        <v>Static Pressure Tips</v>
      </c>
      <c r="B319" s="21" t="str">
        <f>IF(E319="","",VLOOKUP(A319,'Parts List'!A:E,5,FALSE))</f>
        <v>N/A</v>
      </c>
      <c r="C319" s="21"/>
      <c r="D319" s="38">
        <f t="shared" si="54"/>
        <v>0</v>
      </c>
      <c r="E319" s="21" t="s">
        <v>259</v>
      </c>
      <c r="F319" s="105"/>
      <c r="G319" s="21"/>
      <c r="H319" s="23">
        <f>IF(E319="","",VLOOKUP(A319,'Parts List'!A:F,6,FALSE))</f>
        <v>0</v>
      </c>
      <c r="I319" s="327">
        <v>0</v>
      </c>
      <c r="J319" s="38"/>
      <c r="K319" s="38"/>
      <c r="L319" s="22"/>
      <c r="M319" s="23">
        <f t="shared" si="55"/>
        <v>0</v>
      </c>
      <c r="P319" s="29"/>
      <c r="R319" s="27"/>
      <c r="S319" s="27"/>
      <c r="T319" s="25"/>
      <c r="V319" s="29"/>
      <c r="X319" s="25"/>
      <c r="Z319" s="29"/>
      <c r="AB319" s="25"/>
      <c r="AD319" s="29"/>
      <c r="AF319" s="25"/>
    </row>
    <row r="320" spans="1:32" outlineLevel="1">
      <c r="A320" s="20" t="str">
        <f t="shared" si="53"/>
        <v>Press Transmitter</v>
      </c>
      <c r="B320" s="21" t="str">
        <f>IF(E320="","",VLOOKUP(A320,'Parts List'!A:E,5,FALSE))</f>
        <v>Select Option</v>
      </c>
      <c r="C320" s="21"/>
      <c r="D320" s="38">
        <f t="shared" si="54"/>
        <v>0</v>
      </c>
      <c r="E320" s="21" t="s">
        <v>160</v>
      </c>
      <c r="F320" s="105"/>
      <c r="G320" s="21"/>
      <c r="H320" s="23">
        <f>IF(E320="","",VLOOKUP(A320,'Parts List'!A:F,6,FALSE))</f>
        <v>0</v>
      </c>
      <c r="I320" s="45">
        <v>0</v>
      </c>
      <c r="J320" s="38"/>
      <c r="K320" s="38"/>
      <c r="L320" s="22"/>
      <c r="M320" s="23">
        <f t="shared" si="55"/>
        <v>0</v>
      </c>
      <c r="P320" s="29"/>
      <c r="R320" s="27"/>
      <c r="S320" s="27"/>
      <c r="T320" s="25"/>
      <c r="V320" s="29"/>
      <c r="X320" s="25"/>
      <c r="Z320" s="29"/>
      <c r="AB320" s="25"/>
      <c r="AD320" s="29"/>
      <c r="AF320" s="25"/>
    </row>
    <row r="321" spans="1:32" outlineLevel="1">
      <c r="A321" s="20" t="str">
        <f t="shared" si="53"/>
        <v/>
      </c>
      <c r="B321" s="21" t="str">
        <f>IF(E321="","",VLOOKUP(A321,'Parts List'!A:E,5,FALSE))</f>
        <v/>
      </c>
      <c r="C321" s="21"/>
      <c r="D321" s="38">
        <f t="shared" si="54"/>
        <v>0</v>
      </c>
      <c r="E321" s="21"/>
      <c r="F321" s="21"/>
      <c r="G321" s="21"/>
      <c r="H321" s="23" t="str">
        <f>IF(E321="","",VLOOKUP(A321,'Parts List'!A:F,6,FALSE))</f>
        <v/>
      </c>
      <c r="I321" s="327"/>
      <c r="J321" s="38"/>
      <c r="K321" s="38"/>
      <c r="L321" s="22"/>
      <c r="M321" s="23" t="str">
        <f t="shared" si="55"/>
        <v/>
      </c>
      <c r="P321" s="29"/>
      <c r="R321" s="27"/>
      <c r="S321" s="27"/>
      <c r="T321" s="25"/>
      <c r="V321" s="29"/>
      <c r="X321" s="25"/>
      <c r="Z321" s="29"/>
      <c r="AB321" s="25"/>
      <c r="AD321" s="29"/>
      <c r="AF321" s="25"/>
    </row>
    <row r="322" spans="1:32" outlineLevel="1">
      <c r="A322" s="20" t="str">
        <f t="shared" si="53"/>
        <v/>
      </c>
      <c r="B322" s="21" t="str">
        <f>IF(E322="","",VLOOKUP(A322,'Parts List'!A:E,5,FALSE))</f>
        <v/>
      </c>
      <c r="C322" s="21"/>
      <c r="D322" s="38">
        <f t="shared" si="54"/>
        <v>0</v>
      </c>
      <c r="E322" s="21"/>
      <c r="F322" s="21"/>
      <c r="G322" s="21"/>
      <c r="H322" s="23" t="str">
        <f>IF(E322="","",VLOOKUP(A322,'Parts List'!A:F,6,FALSE))</f>
        <v/>
      </c>
      <c r="I322" s="327"/>
      <c r="J322" s="38"/>
      <c r="K322" s="38"/>
      <c r="L322" s="22"/>
      <c r="M322" s="23" t="str">
        <f t="shared" si="55"/>
        <v/>
      </c>
      <c r="P322" s="29"/>
      <c r="R322" s="27"/>
      <c r="S322" s="27"/>
      <c r="T322" s="25"/>
      <c r="V322" s="29"/>
      <c r="X322" s="25"/>
      <c r="Z322" s="29"/>
      <c r="AB322" s="25"/>
      <c r="AD322" s="29"/>
      <c r="AF322" s="25"/>
    </row>
    <row r="323" spans="1:32">
      <c r="B323" s="21"/>
      <c r="C323" s="21"/>
      <c r="D323" s="21"/>
      <c r="E323" s="21"/>
      <c r="F323" s="21"/>
      <c r="G323" s="21"/>
      <c r="H323" s="23"/>
      <c r="I323" s="21"/>
      <c r="J323" s="21"/>
      <c r="K323" s="21"/>
      <c r="L323" s="21"/>
      <c r="M323" s="23"/>
      <c r="P323" s="29"/>
      <c r="T323" s="25"/>
      <c r="V323" s="29"/>
      <c r="X323" s="25"/>
      <c r="Z323" s="29"/>
      <c r="AB323" s="25"/>
      <c r="AD323" s="29"/>
      <c r="AF323" s="25"/>
    </row>
    <row r="324" spans="1:32">
      <c r="B324" s="21"/>
      <c r="C324" s="21"/>
      <c r="D324" s="21"/>
      <c r="E324" s="21"/>
      <c r="F324" s="21"/>
      <c r="G324" s="21"/>
      <c r="H324" s="23"/>
      <c r="I324" s="21"/>
      <c r="J324" s="21"/>
      <c r="K324" s="21"/>
      <c r="L324" s="21"/>
      <c r="M324" s="23"/>
      <c r="P324" s="29"/>
      <c r="T324" s="25"/>
      <c r="V324" s="29"/>
      <c r="X324" s="25"/>
      <c r="Z324" s="29"/>
      <c r="AB324" s="25"/>
      <c r="AD324" s="29"/>
      <c r="AF324" s="25"/>
    </row>
    <row r="325" spans="1:32">
      <c r="A325" s="20" t="str">
        <f t="shared" ref="A325:A330" si="56">E325&amp;F325</f>
        <v>Unit Heaters</v>
      </c>
      <c r="B325" s="21"/>
      <c r="C325" s="21"/>
      <c r="D325" s="327">
        <v>0</v>
      </c>
      <c r="E325" s="14" t="s">
        <v>249</v>
      </c>
      <c r="F325" s="21"/>
      <c r="G325" s="21"/>
      <c r="H325" s="23"/>
      <c r="I325" s="35" t="s">
        <v>44</v>
      </c>
      <c r="J325" s="35"/>
      <c r="K325" s="35"/>
      <c r="L325" s="22"/>
      <c r="M325" s="23"/>
      <c r="N325" s="24">
        <f>I326+I327+I328+I330</f>
        <v>0</v>
      </c>
      <c r="O325" s="24" t="s">
        <v>230</v>
      </c>
      <c r="P325" s="29">
        <f>D325*N325</f>
        <v>0</v>
      </c>
      <c r="Q325" s="20" t="s">
        <v>31</v>
      </c>
      <c r="R325" s="27">
        <f>D325*S325</f>
        <v>0</v>
      </c>
      <c r="S325" s="43">
        <v>500</v>
      </c>
      <c r="T325" s="25" t="s">
        <v>1018</v>
      </c>
      <c r="V325" s="29">
        <f>P325*W325</f>
        <v>0</v>
      </c>
      <c r="W325" s="24">
        <v>1</v>
      </c>
      <c r="X325" s="25" t="s">
        <v>30</v>
      </c>
      <c r="Z325" s="29">
        <f>P325*AA325</f>
        <v>0</v>
      </c>
      <c r="AA325" s="24">
        <v>0.1</v>
      </c>
      <c r="AB325" s="25" t="s">
        <v>64</v>
      </c>
      <c r="AD325" s="29">
        <f>P325*AE325</f>
        <v>0</v>
      </c>
      <c r="AE325" s="24">
        <v>0</v>
      </c>
      <c r="AF325" s="25" t="s">
        <v>64</v>
      </c>
    </row>
    <row r="326" spans="1:32" outlineLevel="1">
      <c r="A326" s="20" t="str">
        <f t="shared" si="56"/>
        <v>Thermostat</v>
      </c>
      <c r="B326" s="21" t="str">
        <f>IF(E326="","",VLOOKUP(A326,'Parts List'!A:E,5,FALSE))</f>
        <v>Select Option</v>
      </c>
      <c r="C326" s="21"/>
      <c r="D326" s="38">
        <f>$D$325*I326</f>
        <v>0</v>
      </c>
      <c r="E326" s="21" t="s">
        <v>157</v>
      </c>
      <c r="F326" s="105"/>
      <c r="G326" s="21"/>
      <c r="H326" s="23">
        <f>IF(E326="","",VLOOKUP(A326,'Parts List'!A:F,6,FALSE))</f>
        <v>0</v>
      </c>
      <c r="I326" s="327">
        <v>0</v>
      </c>
      <c r="J326" s="38"/>
      <c r="K326" s="38"/>
      <c r="L326" s="22"/>
      <c r="M326" s="23">
        <f t="shared" ref="M326:M330" si="57">IF(H326="","",D326*H326)</f>
        <v>0</v>
      </c>
      <c r="P326" s="29"/>
      <c r="R326" s="27"/>
      <c r="S326" s="27"/>
      <c r="T326" s="25"/>
      <c r="V326" s="29"/>
      <c r="X326" s="25"/>
      <c r="Z326" s="29"/>
      <c r="AB326" s="25"/>
      <c r="AD326" s="29"/>
      <c r="AF326" s="25"/>
    </row>
    <row r="327" spans="1:32" outlineLevel="1">
      <c r="A327" s="20" t="str">
        <f t="shared" si="56"/>
        <v>Relay</v>
      </c>
      <c r="B327" s="21" t="str">
        <f>IF(E327="","",VLOOKUP(A327,'Parts List'!A:E,5,FALSE))</f>
        <v>Select Option</v>
      </c>
      <c r="C327" s="21"/>
      <c r="D327" s="38">
        <f t="shared" ref="D327:D330" si="58">$D$325*I327</f>
        <v>0</v>
      </c>
      <c r="E327" s="21" t="s">
        <v>48</v>
      </c>
      <c r="F327" s="105"/>
      <c r="G327" s="21"/>
      <c r="H327" s="23">
        <f>IF(E327="","",VLOOKUP(A327,'Parts List'!A:F,6,FALSE))</f>
        <v>0</v>
      </c>
      <c r="I327" s="327">
        <v>0</v>
      </c>
      <c r="J327" s="38"/>
      <c r="K327" s="38"/>
      <c r="L327" s="22"/>
      <c r="M327" s="23">
        <f t="shared" si="57"/>
        <v>0</v>
      </c>
      <c r="P327" s="29"/>
      <c r="R327" s="27"/>
      <c r="S327" s="27"/>
      <c r="T327" s="25"/>
      <c r="V327" s="29"/>
      <c r="X327" s="25"/>
      <c r="Z327" s="29"/>
      <c r="AB327" s="25"/>
      <c r="AD327" s="29"/>
      <c r="AF327" s="25"/>
    </row>
    <row r="328" spans="1:32" outlineLevel="1">
      <c r="A328" s="20" t="str">
        <f t="shared" si="56"/>
        <v>Current Sw</v>
      </c>
      <c r="B328" s="21" t="str">
        <f>IF(E328="","",VLOOKUP(A328,'Parts List'!A:E,5,FALSE))</f>
        <v>Select Option</v>
      </c>
      <c r="C328" s="21"/>
      <c r="D328" s="38">
        <f t="shared" si="58"/>
        <v>0</v>
      </c>
      <c r="E328" s="21" t="s">
        <v>158</v>
      </c>
      <c r="F328" s="105"/>
      <c r="G328" s="21"/>
      <c r="H328" s="23">
        <f>IF(E328="","",VLOOKUP(A328,'Parts List'!A:F,6,FALSE))</f>
        <v>0</v>
      </c>
      <c r="I328" s="327">
        <v>0</v>
      </c>
      <c r="J328" s="38"/>
      <c r="K328" s="38"/>
      <c r="L328" s="22"/>
      <c r="M328" s="23">
        <f t="shared" si="57"/>
        <v>0</v>
      </c>
      <c r="P328" s="29"/>
      <c r="R328" s="27"/>
      <c r="S328" s="27"/>
      <c r="T328" s="25"/>
      <c r="V328" s="29"/>
      <c r="X328" s="25"/>
      <c r="Z328" s="29"/>
      <c r="AB328" s="25"/>
      <c r="AD328" s="29"/>
      <c r="AF328" s="25"/>
    </row>
    <row r="329" spans="1:32" outlineLevel="1">
      <c r="A329" s="20" t="str">
        <f t="shared" si="56"/>
        <v>Transformer</v>
      </c>
      <c r="B329" s="21" t="str">
        <f>IF(E329="","",VLOOKUP(A329,'Parts List'!A:E,5,FALSE))</f>
        <v>Select Option</v>
      </c>
      <c r="C329" s="21"/>
      <c r="D329" s="38">
        <f t="shared" si="58"/>
        <v>0</v>
      </c>
      <c r="E329" s="21" t="s">
        <v>21</v>
      </c>
      <c r="F329" s="105"/>
      <c r="G329" s="21"/>
      <c r="H329" s="23">
        <f>IF(E329="","",VLOOKUP(A329,'Parts List'!A:F,6,FALSE))</f>
        <v>0</v>
      </c>
      <c r="I329" s="327">
        <v>0</v>
      </c>
      <c r="J329" s="38"/>
      <c r="K329" s="38"/>
      <c r="L329" s="22"/>
      <c r="M329" s="23">
        <f t="shared" si="57"/>
        <v>0</v>
      </c>
      <c r="P329" s="29"/>
      <c r="R329" s="27"/>
      <c r="S329" s="27"/>
      <c r="T329" s="25"/>
      <c r="V329" s="29"/>
      <c r="X329" s="25"/>
      <c r="Z329" s="29"/>
      <c r="AB329" s="25"/>
      <c r="AD329" s="29"/>
      <c r="AF329" s="25"/>
    </row>
    <row r="330" spans="1:32" outlineLevel="1">
      <c r="A330" s="20" t="str">
        <f t="shared" si="56"/>
        <v>Temp Sensor</v>
      </c>
      <c r="B330" s="21" t="str">
        <f>IF(E330="","",VLOOKUP(A330,'Parts List'!A:E,5,FALSE))</f>
        <v>Select Option</v>
      </c>
      <c r="C330" s="21"/>
      <c r="D330" s="38">
        <f t="shared" si="58"/>
        <v>0</v>
      </c>
      <c r="E330" s="21" t="s">
        <v>155</v>
      </c>
      <c r="F330" s="105"/>
      <c r="G330" s="21"/>
      <c r="H330" s="23">
        <f>IF(E330="","",VLOOKUP(A330,'Parts List'!A:F,6,FALSE))</f>
        <v>0</v>
      </c>
      <c r="I330" s="327">
        <v>0</v>
      </c>
      <c r="J330" s="38"/>
      <c r="K330" s="38"/>
      <c r="L330" s="21"/>
      <c r="M330" s="23">
        <f t="shared" si="57"/>
        <v>0</v>
      </c>
      <c r="P330" s="29"/>
      <c r="T330" s="25"/>
      <c r="V330" s="29"/>
      <c r="X330" s="25"/>
      <c r="Z330" s="29"/>
      <c r="AB330" s="25"/>
      <c r="AD330" s="29"/>
      <c r="AF330" s="25"/>
    </row>
    <row r="331" spans="1:32" outlineLevel="1">
      <c r="B331" s="21"/>
      <c r="C331" s="21"/>
      <c r="D331" s="38"/>
      <c r="E331" s="21"/>
      <c r="F331" s="21"/>
      <c r="G331" s="21"/>
      <c r="H331" s="23"/>
      <c r="I331" s="327"/>
      <c r="J331" s="38"/>
      <c r="K331" s="38"/>
      <c r="L331" s="21"/>
      <c r="M331" s="23"/>
      <c r="P331" s="29"/>
      <c r="T331" s="25"/>
      <c r="V331" s="29"/>
      <c r="X331" s="25"/>
      <c r="Z331" s="29"/>
      <c r="AB331" s="25"/>
      <c r="AD331" s="29"/>
      <c r="AF331" s="25"/>
    </row>
    <row r="332" spans="1:32">
      <c r="B332" s="21"/>
      <c r="C332" s="21"/>
      <c r="D332" s="21"/>
      <c r="E332" s="21"/>
      <c r="F332" s="21"/>
      <c r="G332" s="21"/>
      <c r="H332" s="23"/>
      <c r="I332" s="21"/>
      <c r="J332" s="21"/>
      <c r="K332" s="21"/>
      <c r="L332" s="21"/>
      <c r="M332" s="23"/>
      <c r="P332" s="29"/>
      <c r="T332" s="25"/>
      <c r="V332" s="29"/>
      <c r="X332" s="25"/>
      <c r="Z332" s="29"/>
      <c r="AB332" s="25"/>
      <c r="AD332" s="29"/>
      <c r="AF332" s="25"/>
    </row>
    <row r="333" spans="1:32">
      <c r="B333" s="21"/>
      <c r="C333" s="21"/>
      <c r="D333" s="21"/>
      <c r="E333" s="21"/>
      <c r="F333" s="21"/>
      <c r="G333" s="21"/>
      <c r="H333" s="23"/>
      <c r="I333" s="21"/>
      <c r="J333" s="21"/>
      <c r="K333" s="21"/>
      <c r="L333" s="21"/>
      <c r="M333" s="23"/>
      <c r="P333" s="29"/>
      <c r="T333" s="25"/>
      <c r="V333" s="29"/>
      <c r="X333" s="25"/>
      <c r="Z333" s="29"/>
      <c r="AB333" s="25"/>
      <c r="AD333" s="29"/>
      <c r="AF333" s="25"/>
    </row>
    <row r="334" spans="1:32">
      <c r="B334" s="21"/>
      <c r="C334" s="21"/>
      <c r="D334" s="21"/>
      <c r="E334" s="21"/>
      <c r="F334" s="21"/>
      <c r="G334" s="21"/>
      <c r="H334" s="23"/>
      <c r="I334" s="21"/>
      <c r="J334" s="21"/>
      <c r="K334" s="21"/>
      <c r="L334" s="21"/>
      <c r="M334" s="23"/>
      <c r="P334" s="29"/>
      <c r="T334" s="25"/>
      <c r="V334" s="29"/>
      <c r="X334" s="25"/>
      <c r="Z334" s="29"/>
      <c r="AB334" s="25"/>
      <c r="AD334" s="29"/>
      <c r="AF334" s="25"/>
    </row>
    <row r="335" spans="1:32">
      <c r="A335" s="20" t="str">
        <f t="shared" ref="A335:A337" si="59">E335&amp;F335</f>
        <v>Smoke Damper Wiring</v>
      </c>
      <c r="B335" s="21"/>
      <c r="C335" s="21"/>
      <c r="D335" s="327">
        <v>0</v>
      </c>
      <c r="E335" s="14" t="s">
        <v>895</v>
      </c>
      <c r="F335" s="21"/>
      <c r="G335" s="21"/>
      <c r="H335" s="23"/>
      <c r="I335" s="35" t="s">
        <v>44</v>
      </c>
      <c r="J335" s="35"/>
      <c r="K335" s="35"/>
      <c r="L335" s="22"/>
      <c r="M335" s="23"/>
      <c r="N335" s="24">
        <v>1</v>
      </c>
      <c r="O335" s="24" t="s">
        <v>230</v>
      </c>
      <c r="P335" s="29">
        <f>D335*N335</f>
        <v>0</v>
      </c>
      <c r="Q335" s="20" t="s">
        <v>31</v>
      </c>
      <c r="R335" s="27">
        <f>P335*S335</f>
        <v>0</v>
      </c>
      <c r="S335" s="43">
        <v>350</v>
      </c>
      <c r="T335" s="25" t="s">
        <v>234</v>
      </c>
      <c r="V335" s="29">
        <f>P335*W335</f>
        <v>0</v>
      </c>
      <c r="W335" s="24">
        <v>1</v>
      </c>
      <c r="X335" s="25" t="s">
        <v>30</v>
      </c>
      <c r="Z335" s="29">
        <f>P335*AA335</f>
        <v>0</v>
      </c>
      <c r="AA335" s="24">
        <v>0</v>
      </c>
      <c r="AB335" s="25" t="s">
        <v>82</v>
      </c>
      <c r="AD335" s="29">
        <f>P335*AE335</f>
        <v>0</v>
      </c>
      <c r="AE335" s="24">
        <v>0</v>
      </c>
      <c r="AF335" s="25" t="s">
        <v>82</v>
      </c>
    </row>
    <row r="336" spans="1:32" outlineLevel="1">
      <c r="A336" s="20" t="str">
        <f t="shared" si="59"/>
        <v>Interlock wiring only</v>
      </c>
      <c r="B336" s="21" t="s">
        <v>217</v>
      </c>
      <c r="C336" s="21"/>
      <c r="D336" s="38">
        <f>$D$335*I336</f>
        <v>0</v>
      </c>
      <c r="E336" s="21" t="s">
        <v>59</v>
      </c>
      <c r="F336" s="21"/>
      <c r="G336" s="21"/>
      <c r="H336" s="23">
        <v>0</v>
      </c>
      <c r="I336" s="327">
        <v>0</v>
      </c>
      <c r="J336" s="38"/>
      <c r="K336" s="38"/>
      <c r="L336" s="22"/>
      <c r="M336" s="23">
        <f t="shared" ref="M336:M337" si="60">IF(H336="","",D336*H336)</f>
        <v>0</v>
      </c>
      <c r="P336" s="29"/>
      <c r="R336" s="27"/>
      <c r="S336" s="27"/>
      <c r="T336" s="25"/>
      <c r="V336" s="29"/>
      <c r="X336" s="25"/>
      <c r="Z336" s="29"/>
      <c r="AB336" s="25"/>
      <c r="AD336" s="29"/>
      <c r="AF336" s="25"/>
    </row>
    <row r="337" spans="1:32" outlineLevel="1">
      <c r="A337" s="20" t="str">
        <f t="shared" si="59"/>
        <v/>
      </c>
      <c r="B337" s="21" t="s">
        <v>1156</v>
      </c>
      <c r="C337" s="21"/>
      <c r="D337" s="38">
        <f>$D$335*I337</f>
        <v>0</v>
      </c>
      <c r="E337" s="21"/>
      <c r="F337" s="21"/>
      <c r="G337" s="21"/>
      <c r="H337" s="23" t="s">
        <v>1156</v>
      </c>
      <c r="I337" s="327"/>
      <c r="J337" s="38"/>
      <c r="K337" s="38"/>
      <c r="L337" s="21"/>
      <c r="M337" s="23" t="str">
        <f t="shared" si="60"/>
        <v/>
      </c>
      <c r="P337" s="29"/>
      <c r="T337" s="25"/>
      <c r="V337" s="29"/>
      <c r="X337" s="25"/>
      <c r="Z337" s="29"/>
      <c r="AB337" s="25"/>
      <c r="AD337" s="29"/>
      <c r="AF337" s="25"/>
    </row>
    <row r="338" spans="1:32">
      <c r="B338" s="21"/>
      <c r="C338" s="21"/>
      <c r="D338" s="21"/>
      <c r="E338" s="21"/>
      <c r="F338" s="21"/>
      <c r="G338" s="21"/>
      <c r="H338" s="23"/>
      <c r="I338" s="21"/>
      <c r="J338" s="21"/>
      <c r="K338" s="21"/>
      <c r="L338" s="21"/>
      <c r="M338" s="23"/>
      <c r="P338" s="29"/>
      <c r="T338" s="25"/>
      <c r="V338" s="29"/>
      <c r="X338" s="25"/>
      <c r="Z338" s="29"/>
      <c r="AB338" s="25"/>
      <c r="AD338" s="29"/>
      <c r="AF338" s="25"/>
    </row>
    <row r="339" spans="1:32">
      <c r="B339" s="21"/>
      <c r="C339" s="21"/>
      <c r="D339" s="21"/>
      <c r="E339" s="21"/>
      <c r="F339" s="21"/>
      <c r="G339" s="21"/>
      <c r="H339" s="23"/>
      <c r="I339" s="21"/>
      <c r="J339" s="21"/>
      <c r="K339" s="21"/>
      <c r="L339" s="21"/>
      <c r="M339" s="23"/>
      <c r="P339" s="29"/>
      <c r="T339" s="25"/>
      <c r="V339" s="29"/>
      <c r="X339" s="25"/>
      <c r="Z339" s="29"/>
      <c r="AB339" s="25"/>
      <c r="AD339" s="29"/>
      <c r="AF339" s="25"/>
    </row>
    <row r="340" spans="1:32">
      <c r="B340" s="21"/>
      <c r="C340" s="21"/>
      <c r="D340" s="21"/>
      <c r="E340" s="21"/>
      <c r="F340" s="21"/>
      <c r="G340" s="21"/>
      <c r="H340" s="23"/>
      <c r="I340" s="21"/>
      <c r="J340" s="21"/>
      <c r="K340" s="21"/>
      <c r="L340" s="21"/>
      <c r="M340" s="23"/>
      <c r="P340" s="29"/>
      <c r="T340" s="25"/>
      <c r="V340" s="29"/>
      <c r="X340" s="25"/>
      <c r="Z340" s="29"/>
      <c r="AB340" s="25"/>
      <c r="AD340" s="29"/>
      <c r="AF340" s="25"/>
    </row>
    <row r="341" spans="1:32">
      <c r="A341" s="20" t="str">
        <f t="shared" ref="A341:A406" si="61">E341&amp;F341</f>
        <v>Integration to Packaged Units (RTU's/SWUD's/DOAS/MAU)</v>
      </c>
      <c r="B341" s="21"/>
      <c r="C341" s="21"/>
      <c r="D341" s="327">
        <v>0</v>
      </c>
      <c r="E341" s="14" t="s">
        <v>2005</v>
      </c>
      <c r="F341" s="21"/>
      <c r="G341" s="21"/>
      <c r="H341" s="23"/>
      <c r="I341" s="35" t="s">
        <v>44</v>
      </c>
      <c r="J341" s="35"/>
      <c r="K341" s="35"/>
      <c r="L341" s="22"/>
      <c r="M341" s="23" t="str">
        <f t="shared" ref="M341:M406" si="62">IF(H341="","",D341*H341)</f>
        <v/>
      </c>
      <c r="N341" s="24">
        <v>1</v>
      </c>
      <c r="O341" s="24" t="s">
        <v>888</v>
      </c>
      <c r="P341" s="29">
        <f>D341*N341</f>
        <v>0</v>
      </c>
      <c r="Q341" s="20" t="s">
        <v>31</v>
      </c>
      <c r="R341" s="27">
        <f>P341*S341</f>
        <v>0</v>
      </c>
      <c r="S341" s="43">
        <v>2000</v>
      </c>
      <c r="T341" s="25" t="s">
        <v>64</v>
      </c>
      <c r="V341" s="29">
        <f>P341*W341</f>
        <v>0</v>
      </c>
      <c r="W341" s="24">
        <v>2</v>
      </c>
      <c r="X341" s="25" t="s">
        <v>64</v>
      </c>
      <c r="Z341" s="29">
        <f>D341*AA341</f>
        <v>0</v>
      </c>
      <c r="AA341" s="24">
        <v>1</v>
      </c>
      <c r="AB341" s="25" t="s">
        <v>64</v>
      </c>
      <c r="AD341" s="29">
        <f>D341*AE341</f>
        <v>0</v>
      </c>
      <c r="AE341" s="24">
        <v>2</v>
      </c>
      <c r="AF341" s="25" t="s">
        <v>64</v>
      </c>
    </row>
    <row r="342" spans="1:32" outlineLevel="1">
      <c r="A342" s="20" t="str">
        <f t="shared" si="61"/>
        <v>Comm and interlock wiring only</v>
      </c>
      <c r="B342" s="21" t="s">
        <v>217</v>
      </c>
      <c r="C342" s="21"/>
      <c r="D342" s="38">
        <f>$D$341*I342</f>
        <v>0</v>
      </c>
      <c r="E342" s="21" t="s">
        <v>52</v>
      </c>
      <c r="F342" s="21"/>
      <c r="G342" s="21"/>
      <c r="H342" s="23">
        <v>0</v>
      </c>
      <c r="I342" s="327">
        <v>1</v>
      </c>
      <c r="J342" s="38"/>
      <c r="K342" s="38"/>
      <c r="L342" s="22"/>
      <c r="M342" s="23">
        <f t="shared" si="62"/>
        <v>0</v>
      </c>
      <c r="P342" s="29"/>
      <c r="R342" s="27"/>
      <c r="S342" s="27"/>
      <c r="T342" s="25"/>
      <c r="V342" s="29"/>
      <c r="X342" s="25"/>
      <c r="Z342" s="29"/>
      <c r="AB342" s="25"/>
      <c r="AD342" s="29"/>
      <c r="AF342" s="25"/>
    </row>
    <row r="343" spans="1:32" outlineLevel="1">
      <c r="A343" s="20" t="str">
        <f t="shared" si="61"/>
        <v>Static Pressure TipsDuct Kit</v>
      </c>
      <c r="B343" s="21" t="str">
        <f>IF(E343="","",VLOOKUP(A343,'Parts List'!A:E,5,FALSE))</f>
        <v>A-302K + A-345k</v>
      </c>
      <c r="C343" s="21"/>
      <c r="D343" s="38">
        <f>$D$341*I343</f>
        <v>0</v>
      </c>
      <c r="E343" s="21" t="s">
        <v>259</v>
      </c>
      <c r="F343" s="105" t="s">
        <v>404</v>
      </c>
      <c r="G343" s="21"/>
      <c r="H343" s="23">
        <f>IF(E343="","",VLOOKUP(A343,'Parts List'!A:F,6,FALSE))</f>
        <v>17.899999999999999</v>
      </c>
      <c r="I343" s="327">
        <v>0</v>
      </c>
      <c r="J343" s="38"/>
      <c r="K343" s="38"/>
      <c r="L343" s="22"/>
      <c r="M343" s="23">
        <f t="shared" si="62"/>
        <v>0</v>
      </c>
      <c r="P343" s="29"/>
      <c r="R343" s="27"/>
      <c r="S343" s="27"/>
      <c r="T343" s="25"/>
      <c r="V343" s="29"/>
      <c r="X343" s="25"/>
      <c r="Z343" s="29"/>
      <c r="AB343" s="25"/>
      <c r="AD343" s="29"/>
      <c r="AF343" s="25"/>
    </row>
    <row r="344" spans="1:32" outlineLevel="1">
      <c r="A344" s="20" t="str">
        <f t="shared" si="61"/>
        <v>Emergency Stop SwitchFlush Mtd</v>
      </c>
      <c r="B344" s="21" t="str">
        <f>IF(E344="","",VLOOKUP(A344,'Parts List'!A:E,5,FALSE))</f>
        <v>AOW401R + SSG1-67</v>
      </c>
      <c r="C344" s="21"/>
      <c r="D344" s="38">
        <f t="shared" ref="D344:D345" si="63">$D$341*I344</f>
        <v>0</v>
      </c>
      <c r="E344" s="21" t="s">
        <v>71</v>
      </c>
      <c r="F344" s="105" t="s">
        <v>163</v>
      </c>
      <c r="G344" s="21"/>
      <c r="H344" s="23">
        <f>IF(E344="","",VLOOKUP(A344,'Parts List'!A:F,6,FALSE))</f>
        <v>75.690000000000012</v>
      </c>
      <c r="I344" s="45">
        <v>0</v>
      </c>
      <c r="J344" s="38"/>
      <c r="K344" s="38"/>
      <c r="L344" s="22"/>
      <c r="M344" s="23">
        <f t="shared" si="62"/>
        <v>0</v>
      </c>
      <c r="P344" s="29"/>
      <c r="R344" s="27"/>
      <c r="S344" s="27"/>
      <c r="T344" s="25"/>
      <c r="V344" s="29"/>
      <c r="X344" s="25"/>
      <c r="Z344" s="29"/>
      <c r="AB344" s="25"/>
      <c r="AD344" s="29"/>
      <c r="AF344" s="25"/>
    </row>
    <row r="345" spans="1:32" outlineLevel="1">
      <c r="A345" s="20" t="str">
        <f t="shared" si="61"/>
        <v/>
      </c>
      <c r="B345" s="21" t="s">
        <v>1156</v>
      </c>
      <c r="C345" s="21"/>
      <c r="D345" s="38">
        <f t="shared" si="63"/>
        <v>0</v>
      </c>
      <c r="E345" s="21"/>
      <c r="F345" s="21"/>
      <c r="G345" s="21"/>
      <c r="H345" s="23" t="s">
        <v>1156</v>
      </c>
      <c r="I345" s="327"/>
      <c r="J345" s="38">
        <f>D342</f>
        <v>0</v>
      </c>
      <c r="K345" s="38">
        <f>D342*60</f>
        <v>0</v>
      </c>
      <c r="L345" s="21"/>
      <c r="M345" s="23" t="str">
        <f t="shared" si="62"/>
        <v/>
      </c>
      <c r="P345" s="29"/>
      <c r="T345" s="25"/>
      <c r="V345" s="29"/>
      <c r="X345" s="25"/>
      <c r="Z345" s="29"/>
      <c r="AB345" s="25"/>
      <c r="AD345" s="29"/>
      <c r="AF345" s="25"/>
    </row>
    <row r="346" spans="1:32">
      <c r="A346" s="20" t="str">
        <f t="shared" si="61"/>
        <v/>
      </c>
      <c r="B346" s="21" t="s">
        <v>1156</v>
      </c>
      <c r="C346" s="21"/>
      <c r="D346" s="21"/>
      <c r="E346" s="21"/>
      <c r="F346" s="21"/>
      <c r="G346" s="21"/>
      <c r="H346" s="23" t="s">
        <v>1156</v>
      </c>
      <c r="I346" s="21"/>
      <c r="J346" s="21"/>
      <c r="K346" s="21"/>
      <c r="L346" s="21"/>
      <c r="M346" s="23" t="str">
        <f t="shared" si="62"/>
        <v/>
      </c>
      <c r="P346" s="29"/>
      <c r="T346" s="25"/>
      <c r="V346" s="29"/>
      <c r="X346" s="25"/>
      <c r="Z346" s="29"/>
      <c r="AB346" s="25"/>
      <c r="AD346" s="29"/>
      <c r="AF346" s="25"/>
    </row>
    <row r="347" spans="1:32">
      <c r="B347" s="21"/>
      <c r="C347" s="21"/>
      <c r="D347" s="21"/>
      <c r="E347" s="21"/>
      <c r="F347" s="21"/>
      <c r="G347" s="21"/>
      <c r="H347" s="23"/>
      <c r="I347" s="21"/>
      <c r="J347" s="21"/>
      <c r="K347" s="21"/>
      <c r="L347" s="21"/>
      <c r="M347" s="23"/>
      <c r="P347" s="29"/>
      <c r="T347" s="25"/>
      <c r="V347" s="29"/>
      <c r="X347" s="25"/>
      <c r="Z347" s="29"/>
      <c r="AB347" s="25"/>
      <c r="AD347" s="29"/>
      <c r="AF347" s="25"/>
    </row>
    <row r="348" spans="1:32">
      <c r="A348" s="20" t="str">
        <f t="shared" ref="A348:A350" si="64">E348&amp;F348</f>
        <v>Variable Refrigerant System - Outdoor Units</v>
      </c>
      <c r="B348" s="21"/>
      <c r="C348" s="21"/>
      <c r="D348" s="327">
        <v>0</v>
      </c>
      <c r="E348" s="14" t="s">
        <v>962</v>
      </c>
      <c r="F348" s="21"/>
      <c r="G348" s="21"/>
      <c r="H348" s="23"/>
      <c r="I348" s="35" t="s">
        <v>44</v>
      </c>
      <c r="J348" s="35"/>
      <c r="K348" s="35"/>
      <c r="L348" s="22"/>
      <c r="M348" s="23" t="str">
        <f t="shared" ref="M348:M350" si="65">IF(H348="","",D348*H348)</f>
        <v/>
      </c>
      <c r="N348" s="24">
        <v>1</v>
      </c>
      <c r="O348" s="24" t="s">
        <v>230</v>
      </c>
      <c r="P348" s="29">
        <f>D348*N348</f>
        <v>0</v>
      </c>
      <c r="Q348" s="20" t="s">
        <v>31</v>
      </c>
      <c r="R348" s="27">
        <f>P348*S348</f>
        <v>0</v>
      </c>
      <c r="S348" s="43">
        <v>1000</v>
      </c>
      <c r="T348" s="25" t="s">
        <v>234</v>
      </c>
      <c r="V348" s="29">
        <f>P348*W348</f>
        <v>0</v>
      </c>
      <c r="W348" s="24">
        <v>2</v>
      </c>
      <c r="X348" s="25" t="s">
        <v>30</v>
      </c>
      <c r="Z348" s="29">
        <f>D348*AA348</f>
        <v>0</v>
      </c>
      <c r="AA348" s="24">
        <v>0</v>
      </c>
      <c r="AB348" s="25" t="s">
        <v>82</v>
      </c>
      <c r="AD348" s="29">
        <f>D348*AE348</f>
        <v>0</v>
      </c>
      <c r="AE348" s="24">
        <v>1</v>
      </c>
      <c r="AF348" s="25" t="s">
        <v>82</v>
      </c>
    </row>
    <row r="349" spans="1:32" outlineLevel="1">
      <c r="A349" s="20" t="str">
        <f t="shared" si="64"/>
        <v>Comm and interlock wiring only</v>
      </c>
      <c r="B349" s="21" t="s">
        <v>217</v>
      </c>
      <c r="C349" s="21"/>
      <c r="D349" s="38">
        <f>$D$348*I349</f>
        <v>0</v>
      </c>
      <c r="E349" s="21" t="s">
        <v>52</v>
      </c>
      <c r="F349" s="21"/>
      <c r="G349" s="21"/>
      <c r="H349" s="23">
        <v>0</v>
      </c>
      <c r="I349" s="327">
        <v>1</v>
      </c>
      <c r="J349" s="38"/>
      <c r="K349" s="38"/>
      <c r="L349" s="22"/>
      <c r="M349" s="23">
        <f t="shared" si="65"/>
        <v>0</v>
      </c>
      <c r="P349" s="29"/>
      <c r="R349" s="27"/>
      <c r="S349" s="27"/>
      <c r="T349" s="25"/>
      <c r="V349" s="29"/>
      <c r="X349" s="25"/>
      <c r="Z349" s="29"/>
      <c r="AB349" s="25"/>
      <c r="AD349" s="29"/>
      <c r="AF349" s="25"/>
    </row>
    <row r="350" spans="1:32" outlineLevel="1">
      <c r="A350" s="20" t="str">
        <f t="shared" si="64"/>
        <v/>
      </c>
      <c r="B350" s="21" t="s">
        <v>1156</v>
      </c>
      <c r="C350" s="21"/>
      <c r="D350" s="38">
        <f>$D$348*I350</f>
        <v>0</v>
      </c>
      <c r="E350" s="21"/>
      <c r="F350" s="21"/>
      <c r="G350" s="21"/>
      <c r="H350" s="23" t="s">
        <v>1156</v>
      </c>
      <c r="I350" s="327"/>
      <c r="J350" s="38">
        <f>D349</f>
        <v>0</v>
      </c>
      <c r="K350" s="38">
        <f>D349*60</f>
        <v>0</v>
      </c>
      <c r="L350" s="21"/>
      <c r="M350" s="23" t="str">
        <f t="shared" si="65"/>
        <v/>
      </c>
      <c r="P350" s="29"/>
      <c r="T350" s="25"/>
      <c r="V350" s="29"/>
      <c r="X350" s="25"/>
      <c r="Z350" s="29"/>
      <c r="AB350" s="25"/>
      <c r="AD350" s="29"/>
      <c r="AF350" s="25"/>
    </row>
    <row r="351" spans="1:32">
      <c r="B351" s="21"/>
      <c r="C351" s="21"/>
      <c r="D351" s="21"/>
      <c r="E351" s="21"/>
      <c r="F351" s="21"/>
      <c r="G351" s="21"/>
      <c r="H351" s="23"/>
      <c r="I351" s="21"/>
      <c r="J351" s="21"/>
      <c r="K351" s="21"/>
      <c r="L351" s="21"/>
      <c r="M351" s="23"/>
      <c r="P351" s="29"/>
      <c r="T351" s="25"/>
      <c r="V351" s="29"/>
      <c r="X351" s="25"/>
      <c r="Z351" s="29"/>
      <c r="AB351" s="25"/>
      <c r="AD351" s="29"/>
      <c r="AF351" s="25"/>
    </row>
    <row r="352" spans="1:32">
      <c r="B352" s="21"/>
      <c r="C352" s="21"/>
      <c r="D352" s="21"/>
      <c r="E352" s="21"/>
      <c r="F352" s="21"/>
      <c r="G352" s="21"/>
      <c r="H352" s="23"/>
      <c r="I352" s="21"/>
      <c r="J352" s="21"/>
      <c r="K352" s="21"/>
      <c r="L352" s="21"/>
      <c r="M352" s="23"/>
      <c r="P352" s="29"/>
      <c r="T352" s="25"/>
      <c r="V352" s="29"/>
      <c r="X352" s="25"/>
      <c r="Z352" s="29"/>
      <c r="AB352" s="25"/>
      <c r="AD352" s="29"/>
      <c r="AF352" s="25"/>
    </row>
    <row r="353" spans="1:32">
      <c r="A353" s="20" t="str">
        <f t="shared" ref="A353:A356" si="66">E353&amp;F353</f>
        <v>Variable Refrigerant System - Indoor Units</v>
      </c>
      <c r="B353" s="21"/>
      <c r="C353" s="21"/>
      <c r="D353" s="327">
        <v>0</v>
      </c>
      <c r="E353" s="14" t="s">
        <v>963</v>
      </c>
      <c r="F353" s="21"/>
      <c r="G353" s="21"/>
      <c r="H353" s="23"/>
      <c r="I353" s="35" t="s">
        <v>44</v>
      </c>
      <c r="J353" s="35"/>
      <c r="K353" s="35"/>
      <c r="L353" s="22"/>
      <c r="M353" s="23" t="str">
        <f t="shared" ref="M353:M356" si="67">IF(H353="","",D353*H353)</f>
        <v/>
      </c>
      <c r="N353" s="24">
        <v>1</v>
      </c>
      <c r="O353" s="24" t="s">
        <v>230</v>
      </c>
      <c r="P353" s="29">
        <f>D353*N353</f>
        <v>0</v>
      </c>
      <c r="Q353" s="20" t="s">
        <v>31</v>
      </c>
      <c r="R353" s="27">
        <f>P353*S353</f>
        <v>0</v>
      </c>
      <c r="S353" s="43">
        <v>1000</v>
      </c>
      <c r="T353" s="25" t="s">
        <v>234</v>
      </c>
      <c r="V353" s="29">
        <f>P353*W353</f>
        <v>0</v>
      </c>
      <c r="W353" s="24">
        <v>3</v>
      </c>
      <c r="X353" s="25" t="s">
        <v>30</v>
      </c>
      <c r="Z353" s="29">
        <f>D353*AA353</f>
        <v>0</v>
      </c>
      <c r="AA353" s="24">
        <v>1</v>
      </c>
      <c r="AB353" s="25" t="s">
        <v>82</v>
      </c>
      <c r="AD353" s="29">
        <f>D353*AE353</f>
        <v>0</v>
      </c>
      <c r="AE353" s="24">
        <v>1</v>
      </c>
      <c r="AF353" s="25" t="s">
        <v>82</v>
      </c>
    </row>
    <row r="354" spans="1:32" outlineLevel="1">
      <c r="A354" s="20" t="str">
        <f t="shared" si="66"/>
        <v>Comm and interlock wiring only</v>
      </c>
      <c r="B354" s="21" t="s">
        <v>217</v>
      </c>
      <c r="C354" s="21"/>
      <c r="D354" s="38">
        <f>$D$353*I354</f>
        <v>0</v>
      </c>
      <c r="E354" s="21" t="s">
        <v>52</v>
      </c>
      <c r="F354" s="21"/>
      <c r="G354" s="21"/>
      <c r="H354" s="23">
        <v>0</v>
      </c>
      <c r="I354" s="327">
        <v>1</v>
      </c>
      <c r="J354" s="38"/>
      <c r="K354" s="38"/>
      <c r="L354" s="22"/>
      <c r="M354" s="23">
        <f t="shared" si="67"/>
        <v>0</v>
      </c>
      <c r="P354" s="29"/>
      <c r="R354" s="27"/>
      <c r="S354" s="27"/>
      <c r="T354" s="25"/>
      <c r="V354" s="29"/>
      <c r="X354" s="25"/>
      <c r="Z354" s="29"/>
      <c r="AB354" s="25"/>
      <c r="AD354" s="29"/>
      <c r="AF354" s="25"/>
    </row>
    <row r="355" spans="1:32" outlineLevel="1">
      <c r="A355" s="20" t="str">
        <f t="shared" si="66"/>
        <v>Water Detection</v>
      </c>
      <c r="B355" s="21" t="str">
        <f>IF(E355="","",VLOOKUP(A355,'Parts List'!A:E,5,FALSE))</f>
        <v>Select Option</v>
      </c>
      <c r="C355" s="21"/>
      <c r="D355" s="38">
        <f t="shared" ref="D355:D356" si="68">$D$353*I355</f>
        <v>0</v>
      </c>
      <c r="E355" s="21" t="s">
        <v>512</v>
      </c>
      <c r="F355" s="105"/>
      <c r="G355" s="21"/>
      <c r="H355" s="23">
        <f>IF(E355="","",VLOOKUP(A355,'Parts List'!A:F,6,FALSE))</f>
        <v>0</v>
      </c>
      <c r="I355" s="327">
        <v>0</v>
      </c>
      <c r="J355" s="38"/>
      <c r="K355" s="38"/>
      <c r="L355" s="22"/>
      <c r="M355" s="23">
        <f t="shared" si="67"/>
        <v>0</v>
      </c>
      <c r="P355" s="29"/>
      <c r="R355" s="27"/>
      <c r="S355" s="27"/>
      <c r="T355" s="25"/>
      <c r="V355" s="29"/>
      <c r="X355" s="25"/>
      <c r="Z355" s="29"/>
      <c r="AB355" s="25"/>
      <c r="AD355" s="29"/>
      <c r="AF355" s="25"/>
    </row>
    <row r="356" spans="1:32" outlineLevel="1">
      <c r="A356" s="20" t="str">
        <f t="shared" si="66"/>
        <v/>
      </c>
      <c r="B356" s="21" t="s">
        <v>1156</v>
      </c>
      <c r="C356" s="21"/>
      <c r="D356" s="38">
        <f t="shared" si="68"/>
        <v>0</v>
      </c>
      <c r="E356" s="21"/>
      <c r="F356" s="21"/>
      <c r="G356" s="21"/>
      <c r="H356" s="23" t="s">
        <v>1156</v>
      </c>
      <c r="I356" s="327"/>
      <c r="J356" s="38">
        <f>D354</f>
        <v>0</v>
      </c>
      <c r="K356" s="38">
        <f>D354*60</f>
        <v>0</v>
      </c>
      <c r="L356" s="21"/>
      <c r="M356" s="23" t="str">
        <f t="shared" si="67"/>
        <v/>
      </c>
      <c r="P356" s="29"/>
      <c r="T356" s="25"/>
      <c r="V356" s="29"/>
      <c r="X356" s="25"/>
      <c r="Z356" s="29"/>
      <c r="AB356" s="25"/>
      <c r="AD356" s="29"/>
      <c r="AF356" s="25"/>
    </row>
    <row r="357" spans="1:32">
      <c r="B357" s="21"/>
      <c r="C357" s="21"/>
      <c r="D357" s="21"/>
      <c r="E357" s="21"/>
      <c r="F357" s="21"/>
      <c r="G357" s="21"/>
      <c r="H357" s="23"/>
      <c r="I357" s="21"/>
      <c r="J357" s="21"/>
      <c r="K357" s="21"/>
      <c r="L357" s="21"/>
      <c r="M357" s="23"/>
      <c r="P357" s="29"/>
      <c r="T357" s="25"/>
      <c r="V357" s="29"/>
      <c r="X357" s="25"/>
      <c r="Z357" s="29"/>
      <c r="AB357" s="25"/>
      <c r="AD357" s="29"/>
      <c r="AF357" s="25"/>
    </row>
    <row r="358" spans="1:32">
      <c r="B358" s="21"/>
      <c r="C358" s="21"/>
      <c r="D358" s="21"/>
      <c r="E358" s="21"/>
      <c r="F358" s="21"/>
      <c r="G358" s="21"/>
      <c r="H358" s="23"/>
      <c r="I358" s="21"/>
      <c r="J358" s="21"/>
      <c r="K358" s="21"/>
      <c r="L358" s="21"/>
      <c r="M358" s="23"/>
      <c r="P358" s="29"/>
      <c r="T358" s="25"/>
      <c r="V358" s="29"/>
      <c r="X358" s="25"/>
      <c r="Z358" s="29"/>
      <c r="AB358" s="25"/>
      <c r="AD358" s="29"/>
      <c r="AF358" s="25"/>
    </row>
    <row r="359" spans="1:32">
      <c r="A359" s="20" t="str">
        <f t="shared" ref="A359:A361" si="69">E359&amp;F359</f>
        <v>Variable Refrigerant System - Branch Collectors</v>
      </c>
      <c r="B359" s="21"/>
      <c r="C359" s="21"/>
      <c r="D359" s="327">
        <v>0</v>
      </c>
      <c r="E359" s="14" t="s">
        <v>964</v>
      </c>
      <c r="F359" s="21"/>
      <c r="G359" s="21"/>
      <c r="H359" s="23"/>
      <c r="I359" s="35" t="s">
        <v>44</v>
      </c>
      <c r="J359" s="35"/>
      <c r="K359" s="35"/>
      <c r="L359" s="22"/>
      <c r="M359" s="23" t="str">
        <f t="shared" ref="M359:M361" si="70">IF(H359="","",D359*H359)</f>
        <v/>
      </c>
      <c r="N359" s="24">
        <v>1</v>
      </c>
      <c r="O359" s="24" t="s">
        <v>230</v>
      </c>
      <c r="P359" s="29">
        <f>D359*N359</f>
        <v>0</v>
      </c>
      <c r="Q359" s="20" t="s">
        <v>31</v>
      </c>
      <c r="R359" s="27">
        <f>P359*S359</f>
        <v>0</v>
      </c>
      <c r="S359" s="43">
        <v>750</v>
      </c>
      <c r="T359" s="25" t="s">
        <v>234</v>
      </c>
      <c r="V359" s="29">
        <f>P359*W359</f>
        <v>0</v>
      </c>
      <c r="W359" s="24">
        <v>1</v>
      </c>
      <c r="X359" s="25" t="s">
        <v>30</v>
      </c>
      <c r="Z359" s="29">
        <f>D359*AA359</f>
        <v>0</v>
      </c>
      <c r="AA359" s="24">
        <v>0</v>
      </c>
      <c r="AB359" s="25" t="s">
        <v>82</v>
      </c>
      <c r="AD359" s="29">
        <f>D359*AE359</f>
        <v>0</v>
      </c>
      <c r="AE359" s="24">
        <v>0</v>
      </c>
      <c r="AF359" s="25" t="s">
        <v>82</v>
      </c>
    </row>
    <row r="360" spans="1:32" outlineLevel="1">
      <c r="A360" s="20" t="str">
        <f t="shared" si="69"/>
        <v>Comm and interlock wiring only</v>
      </c>
      <c r="B360" s="21" t="s">
        <v>217</v>
      </c>
      <c r="C360" s="21"/>
      <c r="D360" s="38">
        <f>$D$359*I360</f>
        <v>0</v>
      </c>
      <c r="E360" s="21" t="s">
        <v>52</v>
      </c>
      <c r="F360" s="21"/>
      <c r="G360" s="21"/>
      <c r="H360" s="23">
        <v>0</v>
      </c>
      <c r="I360" s="327">
        <v>1</v>
      </c>
      <c r="J360" s="38"/>
      <c r="K360" s="38"/>
      <c r="L360" s="22"/>
      <c r="M360" s="23">
        <f t="shared" si="70"/>
        <v>0</v>
      </c>
      <c r="P360" s="29"/>
      <c r="R360" s="27"/>
      <c r="S360" s="27"/>
      <c r="T360" s="25"/>
      <c r="V360" s="29"/>
      <c r="X360" s="25"/>
      <c r="Z360" s="29"/>
      <c r="AB360" s="25"/>
      <c r="AD360" s="29"/>
      <c r="AF360" s="25"/>
    </row>
    <row r="361" spans="1:32" outlineLevel="1">
      <c r="A361" s="20" t="str">
        <f t="shared" si="69"/>
        <v/>
      </c>
      <c r="B361" s="21" t="s">
        <v>1156</v>
      </c>
      <c r="C361" s="21"/>
      <c r="D361" s="38">
        <f>$D$359*I361</f>
        <v>0</v>
      </c>
      <c r="E361" s="21"/>
      <c r="F361" s="21"/>
      <c r="G361" s="21"/>
      <c r="H361" s="23" t="s">
        <v>1156</v>
      </c>
      <c r="I361" s="327"/>
      <c r="J361" s="38">
        <f>D360</f>
        <v>0</v>
      </c>
      <c r="K361" s="38">
        <f>D360*60</f>
        <v>0</v>
      </c>
      <c r="L361" s="21"/>
      <c r="M361" s="23" t="str">
        <f t="shared" si="70"/>
        <v/>
      </c>
      <c r="P361" s="29"/>
      <c r="T361" s="25"/>
      <c r="V361" s="29"/>
      <c r="X361" s="25"/>
      <c r="Z361" s="29"/>
      <c r="AB361" s="25"/>
      <c r="AD361" s="29"/>
      <c r="AF361" s="25"/>
    </row>
    <row r="362" spans="1:32">
      <c r="B362" s="21"/>
      <c r="C362" s="21"/>
      <c r="D362" s="21"/>
      <c r="E362" s="21"/>
      <c r="F362" s="21"/>
      <c r="G362" s="21"/>
      <c r="H362" s="23"/>
      <c r="I362" s="21"/>
      <c r="J362" s="21"/>
      <c r="K362" s="21"/>
      <c r="L362" s="21"/>
      <c r="M362" s="23"/>
      <c r="P362" s="29"/>
      <c r="T362" s="25"/>
      <c r="V362" s="29"/>
      <c r="X362" s="25"/>
      <c r="Z362" s="29"/>
      <c r="AB362" s="25"/>
      <c r="AD362" s="29"/>
      <c r="AF362" s="25"/>
    </row>
    <row r="363" spans="1:32">
      <c r="B363" s="21"/>
      <c r="C363" s="21"/>
      <c r="D363" s="21"/>
      <c r="E363" s="21"/>
      <c r="F363" s="21"/>
      <c r="G363" s="21"/>
      <c r="H363" s="23"/>
      <c r="I363" s="21"/>
      <c r="J363" s="21"/>
      <c r="K363" s="21"/>
      <c r="L363" s="21"/>
      <c r="M363" s="23"/>
      <c r="P363" s="29"/>
      <c r="T363" s="25"/>
      <c r="V363" s="29"/>
      <c r="X363" s="25"/>
      <c r="Z363" s="29"/>
      <c r="AB363" s="25"/>
      <c r="AD363" s="29"/>
      <c r="AF363" s="25"/>
    </row>
    <row r="364" spans="1:32">
      <c r="A364" s="20" t="str">
        <f t="shared" si="61"/>
        <v>Split Systems</v>
      </c>
      <c r="B364" s="21"/>
      <c r="C364" s="21"/>
      <c r="D364" s="327">
        <v>0</v>
      </c>
      <c r="E364" s="14" t="s">
        <v>75</v>
      </c>
      <c r="F364" s="21"/>
      <c r="G364" s="21"/>
      <c r="H364" s="23"/>
      <c r="I364" s="35" t="s">
        <v>44</v>
      </c>
      <c r="J364" s="35"/>
      <c r="K364" s="35"/>
      <c r="L364" s="22"/>
      <c r="M364" s="23"/>
      <c r="N364" s="24">
        <v>1</v>
      </c>
      <c r="O364" s="24" t="s">
        <v>230</v>
      </c>
      <c r="P364" s="29">
        <f>D364*N364</f>
        <v>0</v>
      </c>
      <c r="Q364" s="20" t="s">
        <v>31</v>
      </c>
      <c r="R364" s="27">
        <f>P364*S364</f>
        <v>0</v>
      </c>
      <c r="S364" s="43">
        <v>500</v>
      </c>
      <c r="T364" s="25" t="s">
        <v>234</v>
      </c>
      <c r="V364" s="29">
        <f>P364*W364</f>
        <v>0</v>
      </c>
      <c r="W364" s="24">
        <v>1</v>
      </c>
      <c r="X364" s="25" t="s">
        <v>30</v>
      </c>
      <c r="Z364" s="29">
        <f>P364*AA364</f>
        <v>0</v>
      </c>
      <c r="AA364" s="24">
        <v>0</v>
      </c>
      <c r="AB364" s="25" t="s">
        <v>82</v>
      </c>
      <c r="AD364" s="29">
        <f>P364*AE364</f>
        <v>0</v>
      </c>
      <c r="AE364" s="24">
        <v>0</v>
      </c>
      <c r="AF364" s="25" t="s">
        <v>82</v>
      </c>
    </row>
    <row r="365" spans="1:32" outlineLevel="1">
      <c r="A365" s="20" t="str">
        <f t="shared" si="61"/>
        <v>Interlock wiring only</v>
      </c>
      <c r="B365" s="21" t="s">
        <v>217</v>
      </c>
      <c r="C365" s="21"/>
      <c r="D365" s="38">
        <f>$D$364*I365</f>
        <v>0</v>
      </c>
      <c r="E365" s="21" t="s">
        <v>59</v>
      </c>
      <c r="F365" s="21"/>
      <c r="G365" s="21"/>
      <c r="H365" s="23">
        <v>0</v>
      </c>
      <c r="I365" s="327">
        <v>1</v>
      </c>
      <c r="J365" s="38"/>
      <c r="K365" s="38"/>
      <c r="L365" s="22"/>
      <c r="M365" s="23">
        <f t="shared" si="62"/>
        <v>0</v>
      </c>
      <c r="P365" s="29"/>
      <c r="R365" s="27"/>
      <c r="S365" s="27"/>
      <c r="T365" s="25"/>
      <c r="V365" s="29"/>
      <c r="X365" s="25"/>
      <c r="Z365" s="29"/>
      <c r="AB365" s="25"/>
      <c r="AD365" s="29"/>
      <c r="AF365" s="25"/>
    </row>
    <row r="366" spans="1:32" outlineLevel="1">
      <c r="A366" s="20" t="str">
        <f t="shared" si="61"/>
        <v>Temp Sensor</v>
      </c>
      <c r="B366" s="21" t="str">
        <f>IF(E366="","",VLOOKUP(A366,'Parts List'!A:E,5,FALSE))</f>
        <v>Select Option</v>
      </c>
      <c r="C366" s="21"/>
      <c r="D366" s="38">
        <f t="shared" ref="D366:D368" si="71">$D$364*I366</f>
        <v>0</v>
      </c>
      <c r="E366" s="21" t="s">
        <v>155</v>
      </c>
      <c r="F366" s="105"/>
      <c r="G366" s="21"/>
      <c r="H366" s="23">
        <f>IF(E366="","",VLOOKUP(A366,'Parts List'!A:F,6,FALSE))</f>
        <v>0</v>
      </c>
      <c r="I366" s="327">
        <v>0</v>
      </c>
      <c r="J366" s="38"/>
      <c r="K366" s="38"/>
      <c r="L366" s="22"/>
      <c r="M366" s="23">
        <f t="shared" si="62"/>
        <v>0</v>
      </c>
      <c r="P366" s="29"/>
      <c r="R366" s="27"/>
      <c r="S366" s="27"/>
      <c r="T366" s="25"/>
      <c r="V366" s="29"/>
      <c r="X366" s="25"/>
      <c r="Z366" s="29"/>
      <c r="AB366" s="25"/>
      <c r="AD366" s="29"/>
      <c r="AF366" s="25"/>
    </row>
    <row r="367" spans="1:32" outlineLevel="1">
      <c r="A367" s="20" t="str">
        <f t="shared" si="61"/>
        <v>Water Detection</v>
      </c>
      <c r="B367" s="21" t="str">
        <f>IF(E367="","",VLOOKUP(A367,'Parts List'!A:E,5,FALSE))</f>
        <v>Select Option</v>
      </c>
      <c r="C367" s="21"/>
      <c r="D367" s="38">
        <f t="shared" si="71"/>
        <v>0</v>
      </c>
      <c r="E367" s="21" t="s">
        <v>512</v>
      </c>
      <c r="F367" s="105"/>
      <c r="G367" s="21"/>
      <c r="H367" s="23">
        <f>IF(E367="","",VLOOKUP(A367,'Parts List'!A:F,6,FALSE))</f>
        <v>0</v>
      </c>
      <c r="I367" s="327">
        <v>0</v>
      </c>
      <c r="J367" s="38"/>
      <c r="K367" s="38"/>
      <c r="L367" s="22"/>
      <c r="M367" s="23">
        <f t="shared" si="62"/>
        <v>0</v>
      </c>
      <c r="P367" s="29"/>
      <c r="R367" s="27"/>
      <c r="S367" s="27"/>
      <c r="T367" s="25"/>
      <c r="V367" s="29"/>
      <c r="X367" s="25"/>
      <c r="Z367" s="29"/>
      <c r="AB367" s="25"/>
      <c r="AD367" s="29"/>
      <c r="AF367" s="25"/>
    </row>
    <row r="368" spans="1:32" outlineLevel="1">
      <c r="A368" s="20" t="str">
        <f t="shared" si="61"/>
        <v/>
      </c>
      <c r="B368" s="21" t="s">
        <v>1156</v>
      </c>
      <c r="C368" s="21"/>
      <c r="D368" s="38">
        <f t="shared" si="71"/>
        <v>0</v>
      </c>
      <c r="E368" s="21"/>
      <c r="F368" s="21"/>
      <c r="G368" s="21"/>
      <c r="H368" s="23" t="s">
        <v>1156</v>
      </c>
      <c r="I368" s="327"/>
      <c r="J368" s="38"/>
      <c r="K368" s="38"/>
      <c r="L368" s="21"/>
      <c r="M368" s="23" t="str">
        <f t="shared" si="62"/>
        <v/>
      </c>
      <c r="P368" s="29"/>
      <c r="T368" s="25"/>
      <c r="V368" s="29"/>
      <c r="X368" s="25"/>
      <c r="Z368" s="29"/>
      <c r="AB368" s="25"/>
      <c r="AD368" s="29"/>
      <c r="AF368" s="25"/>
    </row>
    <row r="369" spans="1:32">
      <c r="A369" s="20" t="str">
        <f t="shared" si="61"/>
        <v/>
      </c>
      <c r="B369" s="21" t="s">
        <v>1156</v>
      </c>
      <c r="C369" s="21"/>
      <c r="D369" s="21"/>
      <c r="E369" s="21"/>
      <c r="F369" s="21"/>
      <c r="G369" s="21"/>
      <c r="H369" s="23" t="s">
        <v>1156</v>
      </c>
      <c r="I369" s="21"/>
      <c r="J369" s="21"/>
      <c r="K369" s="21"/>
      <c r="L369" s="21"/>
      <c r="M369" s="23" t="str">
        <f t="shared" si="62"/>
        <v/>
      </c>
      <c r="P369" s="29"/>
      <c r="T369" s="25"/>
      <c r="V369" s="29"/>
      <c r="X369" s="25"/>
      <c r="Z369" s="29"/>
      <c r="AB369" s="25"/>
      <c r="AD369" s="29"/>
      <c r="AF369" s="25"/>
    </row>
    <row r="370" spans="1:32">
      <c r="B370" s="21"/>
      <c r="C370" s="21"/>
      <c r="D370" s="21"/>
      <c r="E370" s="21"/>
      <c r="F370" s="21"/>
      <c r="G370" s="21"/>
      <c r="H370" s="23"/>
      <c r="I370" s="21"/>
      <c r="J370" s="21"/>
      <c r="K370" s="21"/>
      <c r="L370" s="21"/>
      <c r="M370" s="23"/>
      <c r="P370" s="29"/>
      <c r="T370" s="25"/>
      <c r="V370" s="29"/>
      <c r="X370" s="25"/>
      <c r="Z370" s="29"/>
      <c r="AB370" s="25"/>
      <c r="AD370" s="29"/>
      <c r="AF370" s="25"/>
    </row>
    <row r="371" spans="1:32">
      <c r="A371" s="20" t="str">
        <f t="shared" si="61"/>
        <v>Meter Monitoring (Power, Gas, Water) Integration</v>
      </c>
      <c r="B371" s="21"/>
      <c r="C371" s="21"/>
      <c r="D371" s="327">
        <v>0</v>
      </c>
      <c r="E371" s="14" t="s">
        <v>2010</v>
      </c>
      <c r="F371" s="21"/>
      <c r="G371" s="21"/>
      <c r="H371" s="23"/>
      <c r="I371" s="35" t="s">
        <v>44</v>
      </c>
      <c r="J371" s="35"/>
      <c r="K371" s="35"/>
      <c r="L371" s="22"/>
      <c r="M371" s="23"/>
      <c r="N371" s="24">
        <v>1</v>
      </c>
      <c r="O371" s="24" t="s">
        <v>230</v>
      </c>
      <c r="P371" s="29">
        <f>D371*N371</f>
        <v>0</v>
      </c>
      <c r="Q371" s="20" t="s">
        <v>31</v>
      </c>
      <c r="R371" s="27">
        <f>P371*S371</f>
        <v>0</v>
      </c>
      <c r="S371" s="43">
        <v>750</v>
      </c>
      <c r="T371" s="25" t="s">
        <v>30</v>
      </c>
      <c r="V371" s="29">
        <f>P371*W371</f>
        <v>0</v>
      </c>
      <c r="W371" s="24">
        <v>2</v>
      </c>
      <c r="X371" s="25" t="s">
        <v>30</v>
      </c>
      <c r="Z371" s="29">
        <f>P371*AA371</f>
        <v>0</v>
      </c>
      <c r="AA371" s="24">
        <v>0.1</v>
      </c>
      <c r="AB371" s="25" t="s">
        <v>64</v>
      </c>
      <c r="AD371" s="29">
        <f>P371*AE371</f>
        <v>0</v>
      </c>
      <c r="AE371" s="24">
        <v>1</v>
      </c>
      <c r="AF371" s="25" t="s">
        <v>64</v>
      </c>
    </row>
    <row r="372" spans="1:32" outlineLevel="1">
      <c r="A372" s="20" t="str">
        <f t="shared" si="61"/>
        <v>Comm Wiring Only</v>
      </c>
      <c r="B372" s="21" t="s">
        <v>217</v>
      </c>
      <c r="C372" s="21"/>
      <c r="D372" s="38">
        <f>$D$371*I372</f>
        <v>0</v>
      </c>
      <c r="E372" s="21" t="s">
        <v>80</v>
      </c>
      <c r="F372" s="21"/>
      <c r="G372" s="21"/>
      <c r="H372" s="23">
        <v>0</v>
      </c>
      <c r="I372" s="327">
        <v>1</v>
      </c>
      <c r="J372" s="38">
        <f>D372</f>
        <v>0</v>
      </c>
      <c r="K372" s="38">
        <f>D372*50</f>
        <v>0</v>
      </c>
      <c r="L372" s="22"/>
      <c r="M372" s="23">
        <f t="shared" si="62"/>
        <v>0</v>
      </c>
      <c r="P372" s="29"/>
      <c r="R372" s="27"/>
      <c r="S372" s="27"/>
      <c r="T372" s="25"/>
      <c r="V372" s="29"/>
      <c r="X372" s="25"/>
      <c r="Z372" s="29"/>
      <c r="AB372" s="25"/>
      <c r="AD372" s="29"/>
      <c r="AF372" s="25"/>
    </row>
    <row r="373" spans="1:32">
      <c r="A373" s="20" t="str">
        <f t="shared" si="61"/>
        <v/>
      </c>
      <c r="B373" s="21" t="s">
        <v>1156</v>
      </c>
      <c r="C373" s="21"/>
      <c r="D373" s="21"/>
      <c r="E373" s="21"/>
      <c r="F373" s="21"/>
      <c r="G373" s="21"/>
      <c r="H373" s="23" t="s">
        <v>1156</v>
      </c>
      <c r="I373" s="21"/>
      <c r="J373" s="21"/>
      <c r="K373" s="21"/>
      <c r="L373" s="21"/>
      <c r="M373" s="23" t="str">
        <f t="shared" si="62"/>
        <v/>
      </c>
      <c r="P373" s="29"/>
      <c r="T373" s="25"/>
      <c r="V373" s="29"/>
      <c r="X373" s="25"/>
      <c r="Z373" s="29"/>
      <c r="AB373" s="25"/>
      <c r="AD373" s="29"/>
      <c r="AF373" s="25"/>
    </row>
    <row r="374" spans="1:32">
      <c r="B374" s="21"/>
      <c r="C374" s="21"/>
      <c r="D374" s="21"/>
      <c r="E374" s="21"/>
      <c r="F374" s="21"/>
      <c r="G374" s="21"/>
      <c r="H374" s="23"/>
      <c r="I374" s="21"/>
      <c r="J374" s="21"/>
      <c r="K374" s="21"/>
      <c r="L374" s="21"/>
      <c r="M374" s="23"/>
      <c r="P374" s="29"/>
      <c r="T374" s="25"/>
      <c r="V374" s="29"/>
      <c r="X374" s="25"/>
      <c r="Z374" s="29"/>
      <c r="AB374" s="25"/>
      <c r="AD374" s="29"/>
      <c r="AF374" s="25"/>
    </row>
    <row r="375" spans="1:32">
      <c r="A375" s="20" t="str">
        <f t="shared" ref="A375:A381" si="72">E375&amp;F375</f>
        <v>PDU Integration/ATS Integration</v>
      </c>
      <c r="B375" s="21"/>
      <c r="C375" s="21"/>
      <c r="D375" s="327">
        <v>0</v>
      </c>
      <c r="E375" s="14" t="s">
        <v>772</v>
      </c>
      <c r="F375" s="21"/>
      <c r="G375" s="21"/>
      <c r="H375" s="23"/>
      <c r="I375" s="35" t="s">
        <v>44</v>
      </c>
      <c r="J375" s="35"/>
      <c r="K375" s="35"/>
      <c r="L375" s="22"/>
      <c r="M375" s="23"/>
      <c r="N375" s="24">
        <v>1</v>
      </c>
      <c r="O375" s="24" t="s">
        <v>230</v>
      </c>
      <c r="P375" s="29">
        <f>D375*N375</f>
        <v>0</v>
      </c>
      <c r="Q375" s="20" t="s">
        <v>31</v>
      </c>
      <c r="R375" s="27">
        <f>P375*S375</f>
        <v>0</v>
      </c>
      <c r="S375" s="43">
        <v>750</v>
      </c>
      <c r="T375" s="25" t="s">
        <v>30</v>
      </c>
      <c r="V375" s="29">
        <f>P375*W375</f>
        <v>0</v>
      </c>
      <c r="W375" s="24">
        <v>2</v>
      </c>
      <c r="X375" s="25" t="s">
        <v>30</v>
      </c>
      <c r="Z375" s="29">
        <f>P375*AA375</f>
        <v>0</v>
      </c>
      <c r="AA375" s="24">
        <v>1</v>
      </c>
      <c r="AB375" s="25" t="s">
        <v>64</v>
      </c>
      <c r="AD375" s="29">
        <f>P375*AE375</f>
        <v>0</v>
      </c>
      <c r="AE375" s="24">
        <v>2</v>
      </c>
      <c r="AF375" s="25" t="s">
        <v>64</v>
      </c>
    </row>
    <row r="376" spans="1:32" outlineLevel="1">
      <c r="A376" s="20" t="str">
        <f t="shared" si="72"/>
        <v>Comm Wiring Only</v>
      </c>
      <c r="B376" s="21" t="s">
        <v>217</v>
      </c>
      <c r="C376" s="21"/>
      <c r="D376" s="38">
        <f>$D$375*I376</f>
        <v>0</v>
      </c>
      <c r="E376" s="21" t="s">
        <v>80</v>
      </c>
      <c r="F376" s="21"/>
      <c r="G376" s="21"/>
      <c r="H376" s="23">
        <v>0</v>
      </c>
      <c r="I376" s="327">
        <v>1</v>
      </c>
      <c r="J376" s="38">
        <f>D376</f>
        <v>0</v>
      </c>
      <c r="K376" s="38">
        <f>D376*50</f>
        <v>0</v>
      </c>
      <c r="L376" s="22"/>
      <c r="M376" s="23">
        <f t="shared" ref="M376:M378" si="73">IF(H376="","",D376*H376)</f>
        <v>0</v>
      </c>
      <c r="P376" s="29"/>
      <c r="R376" s="27"/>
      <c r="S376" s="27"/>
      <c r="T376" s="25"/>
      <c r="V376" s="29"/>
      <c r="X376" s="25"/>
      <c r="Z376" s="29"/>
      <c r="AB376" s="25"/>
      <c r="AD376" s="29"/>
      <c r="AF376" s="25"/>
    </row>
    <row r="377" spans="1:32" outlineLevel="1">
      <c r="A377" s="20" t="str">
        <f t="shared" si="72"/>
        <v/>
      </c>
      <c r="B377" s="21" t="s">
        <v>1156</v>
      </c>
      <c r="C377" s="21"/>
      <c r="D377" s="38">
        <f>$D$375*I377</f>
        <v>0</v>
      </c>
      <c r="E377" s="21"/>
      <c r="F377" s="21"/>
      <c r="G377" s="21"/>
      <c r="H377" s="23" t="s">
        <v>1156</v>
      </c>
      <c r="I377" s="327"/>
      <c r="J377" s="38"/>
      <c r="K377" s="38"/>
      <c r="L377" s="21"/>
      <c r="M377" s="23" t="str">
        <f t="shared" si="73"/>
        <v/>
      </c>
      <c r="P377" s="29"/>
      <c r="T377" s="25"/>
      <c r="V377" s="29"/>
      <c r="X377" s="25"/>
      <c r="Z377" s="29"/>
      <c r="AB377" s="25"/>
      <c r="AD377" s="29"/>
      <c r="AF377" s="25"/>
    </row>
    <row r="378" spans="1:32">
      <c r="A378" s="20" t="str">
        <f t="shared" si="72"/>
        <v/>
      </c>
      <c r="B378" s="21" t="s">
        <v>1156</v>
      </c>
      <c r="C378" s="21"/>
      <c r="D378" s="21"/>
      <c r="E378" s="21"/>
      <c r="F378" s="21"/>
      <c r="G378" s="21"/>
      <c r="H378" s="23" t="s">
        <v>1156</v>
      </c>
      <c r="I378" s="21"/>
      <c r="J378" s="21"/>
      <c r="K378" s="21"/>
      <c r="L378" s="21"/>
      <c r="M378" s="23" t="str">
        <f t="shared" si="73"/>
        <v/>
      </c>
      <c r="P378" s="29"/>
      <c r="T378" s="25"/>
      <c r="V378" s="29"/>
      <c r="X378" s="25"/>
      <c r="Z378" s="29"/>
      <c r="AB378" s="25"/>
      <c r="AD378" s="29"/>
      <c r="AF378" s="25"/>
    </row>
    <row r="379" spans="1:32">
      <c r="A379" s="20" t="str">
        <f t="shared" si="72"/>
        <v>FDC/RDC Integration</v>
      </c>
      <c r="B379" s="21"/>
      <c r="C379" s="21"/>
      <c r="D379" s="327">
        <v>0</v>
      </c>
      <c r="E379" s="14" t="s">
        <v>773</v>
      </c>
      <c r="F379" s="21"/>
      <c r="G379" s="21"/>
      <c r="H379" s="23"/>
      <c r="I379" s="35" t="s">
        <v>44</v>
      </c>
      <c r="J379" s="35"/>
      <c r="K379" s="35"/>
      <c r="L379" s="22"/>
      <c r="M379" s="23"/>
      <c r="N379" s="24">
        <v>1</v>
      </c>
      <c r="O379" s="24" t="s">
        <v>230</v>
      </c>
      <c r="P379" s="29">
        <f>D379*N379</f>
        <v>0</v>
      </c>
      <c r="Q379" s="20" t="s">
        <v>31</v>
      </c>
      <c r="R379" s="27">
        <f>P379*S379</f>
        <v>0</v>
      </c>
      <c r="S379" s="43">
        <v>750</v>
      </c>
      <c r="T379" s="25" t="s">
        <v>30</v>
      </c>
      <c r="V379" s="29">
        <f>P379*W379</f>
        <v>0</v>
      </c>
      <c r="W379" s="24">
        <v>2</v>
      </c>
      <c r="X379" s="25" t="s">
        <v>30</v>
      </c>
      <c r="Z379" s="29">
        <f>P379*AA379</f>
        <v>0</v>
      </c>
      <c r="AA379" s="24">
        <v>1</v>
      </c>
      <c r="AB379" s="25" t="s">
        <v>64</v>
      </c>
      <c r="AD379" s="29">
        <f>P379*AE379</f>
        <v>0</v>
      </c>
      <c r="AE379" s="24">
        <v>2</v>
      </c>
      <c r="AF379" s="25" t="s">
        <v>64</v>
      </c>
    </row>
    <row r="380" spans="1:32" outlineLevel="1">
      <c r="A380" s="20" t="str">
        <f t="shared" si="72"/>
        <v>Comm Wiring Only</v>
      </c>
      <c r="B380" s="21" t="s">
        <v>217</v>
      </c>
      <c r="C380" s="21"/>
      <c r="D380" s="38">
        <f>$D$379*I380</f>
        <v>0</v>
      </c>
      <c r="E380" s="21" t="s">
        <v>80</v>
      </c>
      <c r="F380" s="21"/>
      <c r="G380" s="21"/>
      <c r="H380" s="23">
        <v>0</v>
      </c>
      <c r="I380" s="327">
        <v>1</v>
      </c>
      <c r="J380" s="38">
        <f>D380</f>
        <v>0</v>
      </c>
      <c r="K380" s="38">
        <f>D380*350</f>
        <v>0</v>
      </c>
      <c r="L380" s="22"/>
      <c r="M380" s="23">
        <f t="shared" ref="M380:M381" si="74">IF(H380="","",D380*H380)</f>
        <v>0</v>
      </c>
      <c r="P380" s="29"/>
      <c r="R380" s="27"/>
      <c r="S380" s="27"/>
      <c r="T380" s="25"/>
      <c r="V380" s="29"/>
      <c r="X380" s="25"/>
      <c r="Z380" s="29"/>
      <c r="AB380" s="25"/>
      <c r="AD380" s="29"/>
      <c r="AF380" s="25"/>
    </row>
    <row r="381" spans="1:32" outlineLevel="1">
      <c r="A381" s="20" t="str">
        <f t="shared" si="72"/>
        <v/>
      </c>
      <c r="B381" s="21" t="s">
        <v>1156</v>
      </c>
      <c r="C381" s="21"/>
      <c r="D381" s="38">
        <f>$D$379*I381</f>
        <v>0</v>
      </c>
      <c r="E381" s="21"/>
      <c r="F381" s="21"/>
      <c r="G381" s="21"/>
      <c r="H381" s="23" t="s">
        <v>1156</v>
      </c>
      <c r="I381" s="327"/>
      <c r="J381" s="38"/>
      <c r="K381" s="38"/>
      <c r="L381" s="21"/>
      <c r="M381" s="23" t="str">
        <f t="shared" si="74"/>
        <v/>
      </c>
      <c r="P381" s="29"/>
      <c r="T381" s="25"/>
      <c r="V381" s="29"/>
      <c r="X381" s="25"/>
      <c r="Z381" s="29"/>
      <c r="AB381" s="25"/>
      <c r="AD381" s="29"/>
      <c r="AF381" s="25"/>
    </row>
    <row r="382" spans="1:32">
      <c r="B382" s="21"/>
      <c r="C382" s="21"/>
      <c r="D382" s="21"/>
      <c r="E382" s="21"/>
      <c r="F382" s="21"/>
      <c r="G382" s="21"/>
      <c r="H382" s="23"/>
      <c r="I382" s="21"/>
      <c r="J382" s="21"/>
      <c r="K382" s="21"/>
      <c r="L382" s="21"/>
      <c r="M382" s="23"/>
      <c r="P382" s="29"/>
      <c r="T382" s="25"/>
      <c r="V382" s="29"/>
      <c r="X382" s="25"/>
      <c r="Z382" s="29"/>
      <c r="AB382" s="25"/>
      <c r="AD382" s="29"/>
      <c r="AF382" s="25"/>
    </row>
    <row r="383" spans="1:32">
      <c r="A383" s="20" t="str">
        <f t="shared" ref="A383:A390" si="75">E383&amp;F383</f>
        <v>Fire Alarm Integration</v>
      </c>
      <c r="B383" s="21"/>
      <c r="C383" s="21"/>
      <c r="D383" s="327">
        <v>0</v>
      </c>
      <c r="E383" s="14" t="s">
        <v>260</v>
      </c>
      <c r="F383" s="21"/>
      <c r="G383" s="21"/>
      <c r="H383" s="23"/>
      <c r="I383" s="35" t="s">
        <v>44</v>
      </c>
      <c r="J383" s="35"/>
      <c r="K383" s="35"/>
      <c r="L383" s="22"/>
      <c r="M383" s="23"/>
      <c r="N383" s="24">
        <v>1</v>
      </c>
      <c r="O383" s="24" t="s">
        <v>230</v>
      </c>
      <c r="P383" s="29">
        <f>D383*N383</f>
        <v>0</v>
      </c>
      <c r="Q383" s="20" t="s">
        <v>31</v>
      </c>
      <c r="R383" s="27">
        <f>P383*S383</f>
        <v>0</v>
      </c>
      <c r="S383" s="43">
        <v>750</v>
      </c>
      <c r="T383" s="25" t="s">
        <v>30</v>
      </c>
      <c r="V383" s="29">
        <f>P383*W383</f>
        <v>0</v>
      </c>
      <c r="W383" s="24">
        <v>2</v>
      </c>
      <c r="X383" s="25" t="s">
        <v>30</v>
      </c>
      <c r="Z383" s="29">
        <f>P383*AA383</f>
        <v>0</v>
      </c>
      <c r="AA383" s="24">
        <v>1</v>
      </c>
      <c r="AB383" s="25" t="s">
        <v>64</v>
      </c>
      <c r="AD383" s="29">
        <f>P383*AE383</f>
        <v>0</v>
      </c>
      <c r="AE383" s="24">
        <v>2</v>
      </c>
      <c r="AF383" s="25" t="s">
        <v>64</v>
      </c>
    </row>
    <row r="384" spans="1:32" outlineLevel="1">
      <c r="A384" s="20" t="str">
        <f t="shared" si="75"/>
        <v>Comm Wiring Only</v>
      </c>
      <c r="B384" s="21" t="s">
        <v>217</v>
      </c>
      <c r="C384" s="21"/>
      <c r="D384" s="38">
        <f>$D$383*I384</f>
        <v>0</v>
      </c>
      <c r="E384" s="21" t="s">
        <v>80</v>
      </c>
      <c r="F384" s="21"/>
      <c r="G384" s="21"/>
      <c r="H384" s="23">
        <v>0</v>
      </c>
      <c r="I384" s="327">
        <v>1</v>
      </c>
      <c r="J384" s="38">
        <f>D384</f>
        <v>0</v>
      </c>
      <c r="K384" s="38">
        <f>D384*150</f>
        <v>0</v>
      </c>
      <c r="L384" s="22"/>
      <c r="M384" s="23">
        <f t="shared" ref="M384:M386" si="76">IF(H384="","",D384*H384)</f>
        <v>0</v>
      </c>
      <c r="P384" s="29"/>
      <c r="R384" s="27"/>
      <c r="S384" s="27"/>
      <c r="T384" s="25"/>
      <c r="V384" s="29"/>
      <c r="X384" s="25"/>
      <c r="Z384" s="29"/>
      <c r="AB384" s="25"/>
      <c r="AD384" s="29"/>
      <c r="AF384" s="25"/>
    </row>
    <row r="385" spans="1:32" outlineLevel="1">
      <c r="A385" s="20" t="str">
        <f t="shared" si="75"/>
        <v/>
      </c>
      <c r="B385" s="21" t="s">
        <v>1156</v>
      </c>
      <c r="C385" s="21"/>
      <c r="D385" s="38">
        <f>$D$384*I385</f>
        <v>0</v>
      </c>
      <c r="E385" s="21"/>
      <c r="F385" s="21"/>
      <c r="G385" s="21"/>
      <c r="H385" s="23" t="s">
        <v>1156</v>
      </c>
      <c r="I385" s="327"/>
      <c r="J385" s="38"/>
      <c r="K385" s="38"/>
      <c r="L385" s="21"/>
      <c r="M385" s="23" t="str">
        <f t="shared" si="76"/>
        <v/>
      </c>
      <c r="P385" s="29"/>
      <c r="T385" s="25"/>
      <c r="V385" s="29"/>
      <c r="X385" s="25"/>
      <c r="Z385" s="29"/>
      <c r="AB385" s="25"/>
      <c r="AD385" s="29"/>
      <c r="AF385" s="25"/>
    </row>
    <row r="386" spans="1:32">
      <c r="A386" s="20" t="str">
        <f t="shared" si="75"/>
        <v/>
      </c>
      <c r="B386" s="21" t="s">
        <v>1156</v>
      </c>
      <c r="C386" s="21"/>
      <c r="D386" s="21"/>
      <c r="E386" s="21"/>
      <c r="F386" s="21"/>
      <c r="G386" s="21"/>
      <c r="H386" s="23" t="s">
        <v>1156</v>
      </c>
      <c r="I386" s="21"/>
      <c r="J386" s="21"/>
      <c r="K386" s="21"/>
      <c r="L386" s="21"/>
      <c r="M386" s="23" t="str">
        <f t="shared" si="76"/>
        <v/>
      </c>
      <c r="P386" s="29"/>
      <c r="T386" s="25"/>
      <c r="V386" s="29"/>
      <c r="X386" s="25"/>
      <c r="Z386" s="29"/>
      <c r="AB386" s="25"/>
      <c r="AD386" s="29"/>
      <c r="AF386" s="25"/>
    </row>
    <row r="387" spans="1:32">
      <c r="A387" s="20" t="str">
        <f t="shared" si="75"/>
        <v>Fuel Oil System Integration</v>
      </c>
      <c r="B387" s="21"/>
      <c r="C387" s="21"/>
      <c r="D387" s="327">
        <v>0</v>
      </c>
      <c r="E387" s="14" t="s">
        <v>2009</v>
      </c>
      <c r="F387" s="21"/>
      <c r="G387" s="21"/>
      <c r="H387" s="23"/>
      <c r="I387" s="35" t="s">
        <v>44</v>
      </c>
      <c r="J387" s="35"/>
      <c r="K387" s="35"/>
      <c r="L387" s="22"/>
      <c r="M387" s="23"/>
      <c r="N387" s="24">
        <v>1</v>
      </c>
      <c r="O387" s="24" t="s">
        <v>230</v>
      </c>
      <c r="P387" s="29">
        <f>D387*N387</f>
        <v>0</v>
      </c>
      <c r="Q387" s="20" t="s">
        <v>31</v>
      </c>
      <c r="R387" s="27">
        <f>P387*S387</f>
        <v>0</v>
      </c>
      <c r="S387" s="43">
        <v>750</v>
      </c>
      <c r="T387" s="25" t="s">
        <v>30</v>
      </c>
      <c r="V387" s="29">
        <f>P387*W387</f>
        <v>0</v>
      </c>
      <c r="W387" s="24">
        <v>2</v>
      </c>
      <c r="X387" s="25" t="s">
        <v>30</v>
      </c>
      <c r="Z387" s="29">
        <f>P387*AA387</f>
        <v>0</v>
      </c>
      <c r="AA387" s="24">
        <v>1</v>
      </c>
      <c r="AB387" s="25" t="s">
        <v>64</v>
      </c>
      <c r="AD387" s="29">
        <f>P387*AE387</f>
        <v>0</v>
      </c>
      <c r="AE387" s="24">
        <v>2</v>
      </c>
      <c r="AF387" s="25" t="s">
        <v>64</v>
      </c>
    </row>
    <row r="388" spans="1:32" outlineLevel="1">
      <c r="A388" s="20" t="str">
        <f t="shared" si="75"/>
        <v>Comm Wiring Only</v>
      </c>
      <c r="B388" s="21" t="s">
        <v>217</v>
      </c>
      <c r="C388" s="21"/>
      <c r="D388" s="38">
        <f>$D$387*I388</f>
        <v>0</v>
      </c>
      <c r="E388" s="21" t="s">
        <v>80</v>
      </c>
      <c r="F388" s="21"/>
      <c r="G388" s="21"/>
      <c r="H388" s="23">
        <v>0</v>
      </c>
      <c r="I388" s="327">
        <v>1</v>
      </c>
      <c r="J388" s="38">
        <f>D388</f>
        <v>0</v>
      </c>
      <c r="K388" s="38">
        <f>D388*150</f>
        <v>0</v>
      </c>
      <c r="L388" s="22"/>
      <c r="M388" s="23">
        <f t="shared" ref="M388:M390" si="77">IF(H388="","",D388*H388)</f>
        <v>0</v>
      </c>
      <c r="P388" s="29"/>
      <c r="R388" s="27"/>
      <c r="S388" s="27"/>
      <c r="T388" s="25"/>
      <c r="V388" s="29"/>
      <c r="X388" s="25"/>
      <c r="Z388" s="29"/>
      <c r="AB388" s="25"/>
      <c r="AD388" s="29"/>
      <c r="AF388" s="25"/>
    </row>
    <row r="389" spans="1:32" outlineLevel="1">
      <c r="A389" s="20" t="str">
        <f t="shared" si="75"/>
        <v/>
      </c>
      <c r="B389" s="21" t="s">
        <v>1156</v>
      </c>
      <c r="C389" s="21"/>
      <c r="D389" s="38">
        <f>$D$387*I389</f>
        <v>0</v>
      </c>
      <c r="E389" s="21"/>
      <c r="F389" s="21"/>
      <c r="G389" s="21"/>
      <c r="H389" s="23" t="s">
        <v>1156</v>
      </c>
      <c r="I389" s="327"/>
      <c r="J389" s="38"/>
      <c r="K389" s="38"/>
      <c r="L389" s="21"/>
      <c r="M389" s="23" t="str">
        <f t="shared" si="77"/>
        <v/>
      </c>
      <c r="P389" s="29"/>
      <c r="T389" s="25"/>
      <c r="V389" s="29"/>
      <c r="X389" s="25"/>
      <c r="Z389" s="29"/>
      <c r="AB389" s="25"/>
      <c r="AD389" s="29"/>
      <c r="AF389" s="25"/>
    </row>
    <row r="390" spans="1:32">
      <c r="A390" s="20" t="str">
        <f t="shared" si="75"/>
        <v/>
      </c>
      <c r="B390" s="21" t="s">
        <v>1156</v>
      </c>
      <c r="C390" s="21"/>
      <c r="D390" s="21"/>
      <c r="E390" s="21"/>
      <c r="F390" s="21"/>
      <c r="G390" s="21"/>
      <c r="H390" s="23" t="s">
        <v>1156</v>
      </c>
      <c r="I390" s="21"/>
      <c r="J390" s="21"/>
      <c r="K390" s="21"/>
      <c r="L390" s="21"/>
      <c r="M390" s="23" t="str">
        <f t="shared" si="77"/>
        <v/>
      </c>
      <c r="P390" s="29"/>
      <c r="T390" s="25"/>
      <c r="V390" s="29"/>
      <c r="X390" s="25"/>
      <c r="Z390" s="29"/>
      <c r="AB390" s="25"/>
      <c r="AD390" s="29"/>
      <c r="AF390" s="25"/>
    </row>
    <row r="391" spans="1:32">
      <c r="A391" s="20" t="str">
        <f t="shared" si="61"/>
        <v>Emergency Generator Integration</v>
      </c>
      <c r="B391" s="21"/>
      <c r="C391" s="21"/>
      <c r="D391" s="327">
        <v>0</v>
      </c>
      <c r="E391" s="14" t="s">
        <v>2006</v>
      </c>
      <c r="F391" s="21"/>
      <c r="G391" s="21"/>
      <c r="H391" s="23"/>
      <c r="I391" s="35" t="s">
        <v>44</v>
      </c>
      <c r="J391" s="35"/>
      <c r="K391" s="35"/>
      <c r="L391" s="22"/>
      <c r="M391" s="23"/>
      <c r="N391" s="24">
        <v>1</v>
      </c>
      <c r="O391" s="24" t="s">
        <v>230</v>
      </c>
      <c r="P391" s="29">
        <f>D391*N391</f>
        <v>0</v>
      </c>
      <c r="Q391" s="20" t="s">
        <v>31</v>
      </c>
      <c r="R391" s="27">
        <f>P391*S391</f>
        <v>0</v>
      </c>
      <c r="S391" s="43">
        <v>1200</v>
      </c>
      <c r="T391" s="25" t="s">
        <v>30</v>
      </c>
      <c r="V391" s="29">
        <f>P391*W391</f>
        <v>0</v>
      </c>
      <c r="W391" s="24">
        <v>2</v>
      </c>
      <c r="X391" s="25" t="s">
        <v>30</v>
      </c>
      <c r="Z391" s="29">
        <f>P391*AA391</f>
        <v>0</v>
      </c>
      <c r="AA391" s="24">
        <v>1</v>
      </c>
      <c r="AB391" s="25" t="s">
        <v>64</v>
      </c>
      <c r="AD391" s="29">
        <f>P391*AE391</f>
        <v>0</v>
      </c>
      <c r="AE391" s="24">
        <v>2</v>
      </c>
      <c r="AF391" s="25" t="s">
        <v>64</v>
      </c>
    </row>
    <row r="392" spans="1:32" outlineLevel="1">
      <c r="A392" s="20" t="str">
        <f t="shared" si="61"/>
        <v>Comm Wiring Only</v>
      </c>
      <c r="B392" s="21" t="s">
        <v>217</v>
      </c>
      <c r="C392" s="21"/>
      <c r="D392" s="38">
        <f>$D$391*I392</f>
        <v>0</v>
      </c>
      <c r="E392" s="21" t="s">
        <v>80</v>
      </c>
      <c r="F392" s="21"/>
      <c r="G392" s="21"/>
      <c r="H392" s="23">
        <v>0</v>
      </c>
      <c r="I392" s="327">
        <v>1</v>
      </c>
      <c r="J392" s="38">
        <f>D392</f>
        <v>0</v>
      </c>
      <c r="K392" s="38">
        <f>D392*80</f>
        <v>0</v>
      </c>
      <c r="L392" s="22"/>
      <c r="M392" s="23">
        <f t="shared" si="62"/>
        <v>0</v>
      </c>
      <c r="P392" s="29"/>
      <c r="R392" s="27"/>
      <c r="S392" s="27"/>
      <c r="T392" s="25"/>
      <c r="V392" s="29"/>
      <c r="X392" s="25"/>
      <c r="Z392" s="29"/>
      <c r="AB392" s="25"/>
      <c r="AD392" s="29"/>
      <c r="AF392" s="25"/>
    </row>
    <row r="393" spans="1:32" outlineLevel="1">
      <c r="A393" s="20" t="str">
        <f t="shared" si="61"/>
        <v/>
      </c>
      <c r="B393" s="21" t="s">
        <v>1156</v>
      </c>
      <c r="C393" s="21"/>
      <c r="D393" s="38">
        <f>$D$391*I393</f>
        <v>0</v>
      </c>
      <c r="E393" s="21"/>
      <c r="F393" s="21"/>
      <c r="G393" s="21"/>
      <c r="H393" s="23" t="s">
        <v>1156</v>
      </c>
      <c r="I393" s="327"/>
      <c r="J393" s="38"/>
      <c r="K393" s="38"/>
      <c r="L393" s="21"/>
      <c r="M393" s="23" t="str">
        <f t="shared" si="62"/>
        <v/>
      </c>
      <c r="P393" s="29"/>
      <c r="T393" s="25"/>
      <c r="V393" s="29"/>
      <c r="X393" s="25"/>
      <c r="Z393" s="29"/>
      <c r="AB393" s="25"/>
      <c r="AD393" s="29"/>
      <c r="AF393" s="25"/>
    </row>
    <row r="394" spans="1:32">
      <c r="A394" s="20" t="str">
        <f t="shared" si="61"/>
        <v/>
      </c>
      <c r="B394" s="21" t="s">
        <v>1156</v>
      </c>
      <c r="C394" s="21"/>
      <c r="D394" s="21"/>
      <c r="E394" s="21"/>
      <c r="F394" s="21"/>
      <c r="G394" s="21"/>
      <c r="H394" s="23" t="s">
        <v>1156</v>
      </c>
      <c r="I394" s="21"/>
      <c r="J394" s="21"/>
      <c r="K394" s="21"/>
      <c r="L394" s="21"/>
      <c r="M394" s="23" t="str">
        <f t="shared" si="62"/>
        <v/>
      </c>
      <c r="P394" s="29"/>
      <c r="T394" s="25"/>
      <c r="V394" s="29"/>
      <c r="X394" s="25"/>
      <c r="Z394" s="29"/>
      <c r="AB394" s="25"/>
      <c r="AD394" s="29"/>
      <c r="AF394" s="25"/>
    </row>
    <row r="395" spans="1:32">
      <c r="A395" s="20" t="str">
        <f t="shared" si="61"/>
        <v>Battery Strings Integration</v>
      </c>
      <c r="B395" s="21"/>
      <c r="C395" s="21"/>
      <c r="D395" s="327">
        <v>0</v>
      </c>
      <c r="E395" s="14" t="s">
        <v>2007</v>
      </c>
      <c r="F395" s="21"/>
      <c r="G395" s="21"/>
      <c r="H395" s="23"/>
      <c r="I395" s="35" t="s">
        <v>44</v>
      </c>
      <c r="J395" s="35"/>
      <c r="K395" s="35"/>
      <c r="L395" s="22"/>
      <c r="M395" s="23"/>
      <c r="N395" s="24">
        <v>1</v>
      </c>
      <c r="O395" s="24" t="s">
        <v>230</v>
      </c>
      <c r="P395" s="29">
        <f>D395*N395</f>
        <v>0</v>
      </c>
      <c r="Q395" s="20" t="s">
        <v>31</v>
      </c>
      <c r="R395" s="27">
        <f>P395*S395</f>
        <v>0</v>
      </c>
      <c r="S395" s="43">
        <v>750</v>
      </c>
      <c r="T395" s="25" t="s">
        <v>30</v>
      </c>
      <c r="V395" s="29">
        <f>P395*W395</f>
        <v>0</v>
      </c>
      <c r="W395" s="24">
        <v>2</v>
      </c>
      <c r="X395" s="25" t="s">
        <v>30</v>
      </c>
      <c r="Z395" s="29">
        <f>P395*AA395</f>
        <v>0</v>
      </c>
      <c r="AA395" s="24">
        <v>1</v>
      </c>
      <c r="AB395" s="25" t="s">
        <v>64</v>
      </c>
      <c r="AD395" s="29">
        <f>P395*AE395</f>
        <v>0</v>
      </c>
      <c r="AE395" s="24">
        <v>2</v>
      </c>
      <c r="AF395" s="25" t="s">
        <v>64</v>
      </c>
    </row>
    <row r="396" spans="1:32" outlineLevel="1">
      <c r="A396" s="20" t="str">
        <f t="shared" si="61"/>
        <v>Comm Wiring Only</v>
      </c>
      <c r="B396" s="21" t="s">
        <v>217</v>
      </c>
      <c r="C396" s="21"/>
      <c r="D396" s="38">
        <f>$D$395*I396</f>
        <v>0</v>
      </c>
      <c r="E396" s="21" t="s">
        <v>80</v>
      </c>
      <c r="F396" s="21"/>
      <c r="G396" s="21"/>
      <c r="H396" s="23">
        <v>0</v>
      </c>
      <c r="I396" s="327">
        <v>1</v>
      </c>
      <c r="J396" s="38">
        <f>D396</f>
        <v>0</v>
      </c>
      <c r="K396" s="38">
        <f>D396*550</f>
        <v>0</v>
      </c>
      <c r="L396" s="22"/>
      <c r="M396" s="23">
        <f t="shared" ref="M396:M397" si="78">IF(H396="","",D396*H396)</f>
        <v>0</v>
      </c>
      <c r="P396" s="29"/>
      <c r="R396" s="27"/>
      <c r="S396" s="27"/>
      <c r="T396" s="25"/>
      <c r="V396" s="29"/>
      <c r="X396" s="25"/>
      <c r="Z396" s="29"/>
      <c r="AB396" s="25"/>
      <c r="AD396" s="29"/>
      <c r="AF396" s="25"/>
    </row>
    <row r="397" spans="1:32" outlineLevel="1">
      <c r="A397" s="20" t="str">
        <f t="shared" si="61"/>
        <v/>
      </c>
      <c r="B397" s="21" t="s">
        <v>1156</v>
      </c>
      <c r="C397" s="21"/>
      <c r="D397" s="38">
        <f>$D$395*I397</f>
        <v>0</v>
      </c>
      <c r="E397" s="21"/>
      <c r="F397" s="21"/>
      <c r="G397" s="21"/>
      <c r="H397" s="23" t="s">
        <v>1156</v>
      </c>
      <c r="I397" s="327"/>
      <c r="J397" s="38"/>
      <c r="K397" s="38"/>
      <c r="L397" s="21"/>
      <c r="M397" s="23" t="str">
        <f t="shared" si="78"/>
        <v/>
      </c>
      <c r="P397" s="29"/>
      <c r="T397" s="25"/>
      <c r="V397" s="29"/>
      <c r="X397" s="25"/>
      <c r="Z397" s="29"/>
      <c r="AB397" s="25"/>
      <c r="AD397" s="29"/>
      <c r="AF397" s="25"/>
    </row>
    <row r="398" spans="1:32">
      <c r="B398" s="21"/>
      <c r="C398" s="21"/>
      <c r="D398" s="21"/>
      <c r="E398" s="21"/>
      <c r="F398" s="21"/>
      <c r="G398" s="21"/>
      <c r="H398" s="23"/>
      <c r="I398" s="21"/>
      <c r="J398" s="21"/>
      <c r="K398" s="21"/>
      <c r="L398" s="21"/>
      <c r="M398" s="23"/>
      <c r="P398" s="29"/>
      <c r="T398" s="25"/>
      <c r="V398" s="29"/>
      <c r="X398" s="25"/>
      <c r="Z398" s="29"/>
      <c r="AB398" s="25"/>
      <c r="AD398" s="29"/>
      <c r="AF398" s="25"/>
    </row>
    <row r="399" spans="1:32">
      <c r="A399" s="20" t="str">
        <f t="shared" si="61"/>
        <v>Lighting Controls Integration</v>
      </c>
      <c r="B399" s="21"/>
      <c r="C399" s="21"/>
      <c r="D399" s="327">
        <v>0</v>
      </c>
      <c r="E399" s="14" t="s">
        <v>2008</v>
      </c>
      <c r="F399" s="21"/>
      <c r="G399" s="21"/>
      <c r="H399" s="23"/>
      <c r="I399" s="35" t="s">
        <v>44</v>
      </c>
      <c r="J399" s="35"/>
      <c r="K399" s="35"/>
      <c r="L399" s="22"/>
      <c r="M399" s="23"/>
      <c r="N399" s="24">
        <v>1</v>
      </c>
      <c r="O399" s="24" t="s">
        <v>230</v>
      </c>
      <c r="P399" s="29">
        <f>D399*N399</f>
        <v>0</v>
      </c>
      <c r="Q399" s="20" t="s">
        <v>31</v>
      </c>
      <c r="R399" s="27">
        <f>P399*S399</f>
        <v>0</v>
      </c>
      <c r="S399" s="43">
        <v>750</v>
      </c>
      <c r="T399" s="25" t="s">
        <v>30</v>
      </c>
      <c r="V399" s="29">
        <f>P399*W399</f>
        <v>0</v>
      </c>
      <c r="W399" s="24">
        <v>2</v>
      </c>
      <c r="X399" s="25" t="s">
        <v>30</v>
      </c>
      <c r="Z399" s="29">
        <f>P399*AA399</f>
        <v>0</v>
      </c>
      <c r="AA399" s="24">
        <v>1</v>
      </c>
      <c r="AB399" s="25" t="s">
        <v>64</v>
      </c>
      <c r="AD399" s="29">
        <f>P399*AE399</f>
        <v>0</v>
      </c>
      <c r="AE399" s="24">
        <v>2</v>
      </c>
      <c r="AF399" s="25" t="s">
        <v>64</v>
      </c>
    </row>
    <row r="400" spans="1:32" outlineLevel="1">
      <c r="A400" s="20" t="str">
        <f t="shared" si="61"/>
        <v>BacNet Interface Only</v>
      </c>
      <c r="B400" s="21" t="s">
        <v>217</v>
      </c>
      <c r="C400" s="21"/>
      <c r="D400" s="38">
        <f>$D$399*I400</f>
        <v>0</v>
      </c>
      <c r="E400" s="21" t="s">
        <v>264</v>
      </c>
      <c r="F400" s="21"/>
      <c r="G400" s="21"/>
      <c r="H400" s="23">
        <v>0</v>
      </c>
      <c r="I400" s="327"/>
      <c r="J400" s="38">
        <f>D400</f>
        <v>0</v>
      </c>
      <c r="K400" s="38">
        <f>D400*150</f>
        <v>0</v>
      </c>
      <c r="L400" s="22"/>
      <c r="M400" s="23">
        <f t="shared" si="62"/>
        <v>0</v>
      </c>
      <c r="P400" s="29"/>
      <c r="R400" s="27"/>
      <c r="S400" s="27"/>
      <c r="T400" s="25"/>
      <c r="V400" s="29"/>
      <c r="X400" s="25"/>
      <c r="Z400" s="29"/>
      <c r="AB400" s="25"/>
      <c r="AD400" s="29"/>
      <c r="AF400" s="25"/>
    </row>
    <row r="401" spans="1:32" outlineLevel="1">
      <c r="A401" s="20" t="str">
        <f t="shared" si="61"/>
        <v/>
      </c>
      <c r="B401" s="21" t="s">
        <v>1156</v>
      </c>
      <c r="C401" s="21"/>
      <c r="D401" s="38">
        <f>$D$399*I401</f>
        <v>0</v>
      </c>
      <c r="E401" s="21"/>
      <c r="F401" s="21"/>
      <c r="G401" s="21"/>
      <c r="H401" s="23" t="s">
        <v>1156</v>
      </c>
      <c r="I401" s="327"/>
      <c r="J401" s="38"/>
      <c r="K401" s="38"/>
      <c r="L401" s="21"/>
      <c r="M401" s="23" t="str">
        <f t="shared" si="62"/>
        <v/>
      </c>
      <c r="P401" s="29"/>
      <c r="T401" s="25"/>
      <c r="V401" s="29"/>
      <c r="X401" s="25"/>
      <c r="Z401" s="29"/>
      <c r="AB401" s="25"/>
      <c r="AD401" s="29"/>
      <c r="AF401" s="25"/>
    </row>
    <row r="402" spans="1:32">
      <c r="A402" s="20" t="str">
        <f t="shared" si="61"/>
        <v/>
      </c>
      <c r="B402" s="21" t="s">
        <v>1156</v>
      </c>
      <c r="C402" s="21"/>
      <c r="D402" s="21"/>
      <c r="E402" s="21"/>
      <c r="F402" s="21"/>
      <c r="G402" s="21"/>
      <c r="H402" s="23" t="s">
        <v>1156</v>
      </c>
      <c r="I402" s="21"/>
      <c r="J402" s="21"/>
      <c r="K402" s="21"/>
      <c r="L402" s="21"/>
      <c r="M402" s="23" t="str">
        <f t="shared" si="62"/>
        <v/>
      </c>
      <c r="P402" s="29"/>
      <c r="T402" s="25"/>
      <c r="V402" s="29"/>
      <c r="X402" s="25"/>
      <c r="Z402" s="29"/>
      <c r="AB402" s="25"/>
      <c r="AD402" s="29"/>
      <c r="AF402" s="25"/>
    </row>
    <row r="403" spans="1:32">
      <c r="A403" s="20" t="str">
        <f t="shared" si="61"/>
        <v>VFD Interface</v>
      </c>
      <c r="B403" s="21"/>
      <c r="C403" s="21"/>
      <c r="D403" s="327">
        <v>0</v>
      </c>
      <c r="E403" s="14" t="s">
        <v>61</v>
      </c>
      <c r="F403" s="21"/>
      <c r="G403" s="21"/>
      <c r="H403" s="23"/>
      <c r="I403" s="35" t="s">
        <v>44</v>
      </c>
      <c r="J403" s="35"/>
      <c r="K403" s="35"/>
      <c r="L403" s="22"/>
      <c r="M403" s="23"/>
      <c r="N403" s="24">
        <v>1</v>
      </c>
      <c r="O403" s="24" t="s">
        <v>230</v>
      </c>
      <c r="P403" s="29">
        <f>D403*N403</f>
        <v>0</v>
      </c>
      <c r="Q403" s="20" t="s">
        <v>31</v>
      </c>
      <c r="R403" s="27">
        <f>P403*S403</f>
        <v>0</v>
      </c>
      <c r="S403" s="43">
        <v>450</v>
      </c>
      <c r="T403" s="25" t="s">
        <v>30</v>
      </c>
      <c r="V403" s="29">
        <f>P403*W403</f>
        <v>0</v>
      </c>
      <c r="W403" s="24">
        <v>1</v>
      </c>
      <c r="X403" s="25" t="s">
        <v>30</v>
      </c>
      <c r="Z403" s="29">
        <f>P403*AA403</f>
        <v>0</v>
      </c>
      <c r="AA403" s="24">
        <v>1</v>
      </c>
      <c r="AB403" s="25" t="s">
        <v>64</v>
      </c>
      <c r="AD403" s="29">
        <f>P403*AE403</f>
        <v>0</v>
      </c>
      <c r="AE403" s="24">
        <v>1</v>
      </c>
      <c r="AF403" s="25" t="s">
        <v>64</v>
      </c>
    </row>
    <row r="404" spans="1:32" outlineLevel="1">
      <c r="A404" s="20" t="str">
        <f t="shared" si="61"/>
        <v>Comm Wiring Only</v>
      </c>
      <c r="B404" s="21" t="s">
        <v>217</v>
      </c>
      <c r="C404" s="21"/>
      <c r="D404" s="38">
        <f>$D$403*I404</f>
        <v>0</v>
      </c>
      <c r="E404" s="21" t="s">
        <v>80</v>
      </c>
      <c r="F404" s="21"/>
      <c r="G404" s="21"/>
      <c r="H404" s="23">
        <v>0</v>
      </c>
      <c r="I404" s="327">
        <v>1</v>
      </c>
      <c r="J404" s="38">
        <f>D404</f>
        <v>0</v>
      </c>
      <c r="K404" s="38">
        <f>D404*30</f>
        <v>0</v>
      </c>
      <c r="L404" s="22"/>
      <c r="M404" s="23">
        <f t="shared" si="62"/>
        <v>0</v>
      </c>
      <c r="P404" s="29"/>
      <c r="R404" s="27"/>
      <c r="S404" s="27"/>
      <c r="T404" s="25"/>
      <c r="V404" s="29"/>
      <c r="X404" s="25"/>
      <c r="Z404" s="29"/>
      <c r="AB404" s="25"/>
      <c r="AD404" s="29"/>
      <c r="AF404" s="25"/>
    </row>
    <row r="405" spans="1:32" outlineLevel="1">
      <c r="A405" s="20" t="str">
        <f t="shared" si="61"/>
        <v/>
      </c>
      <c r="B405" s="21" t="s">
        <v>1156</v>
      </c>
      <c r="C405" s="21"/>
      <c r="D405" s="38">
        <f>$D$403*I405</f>
        <v>0</v>
      </c>
      <c r="E405" s="21"/>
      <c r="F405" s="21"/>
      <c r="G405" s="21"/>
      <c r="H405" s="23" t="s">
        <v>1156</v>
      </c>
      <c r="I405" s="327"/>
      <c r="J405" s="38"/>
      <c r="K405" s="38"/>
      <c r="L405" s="21"/>
      <c r="M405" s="23" t="str">
        <f t="shared" si="62"/>
        <v/>
      </c>
      <c r="P405" s="29"/>
      <c r="T405" s="25"/>
      <c r="V405" s="29"/>
      <c r="X405" s="25"/>
      <c r="Z405" s="29"/>
      <c r="AB405" s="25"/>
      <c r="AD405" s="29"/>
      <c r="AF405" s="25"/>
    </row>
    <row r="406" spans="1:32">
      <c r="A406" s="20" t="str">
        <f t="shared" si="61"/>
        <v/>
      </c>
      <c r="B406" s="21" t="s">
        <v>1156</v>
      </c>
      <c r="C406" s="21"/>
      <c r="D406" s="21"/>
      <c r="E406" s="21"/>
      <c r="F406" s="21"/>
      <c r="G406" s="21"/>
      <c r="H406" s="23" t="s">
        <v>1156</v>
      </c>
      <c r="I406" s="21"/>
      <c r="J406" s="21"/>
      <c r="K406" s="21"/>
      <c r="L406" s="21"/>
      <c r="M406" s="23" t="str">
        <f t="shared" si="62"/>
        <v/>
      </c>
      <c r="P406" s="29"/>
      <c r="T406" s="25"/>
      <c r="V406" s="29"/>
      <c r="X406" s="25"/>
      <c r="Z406" s="29"/>
      <c r="AB406" s="25"/>
      <c r="AD406" s="29"/>
      <c r="AF406" s="25"/>
    </row>
    <row r="407" spans="1:32">
      <c r="B407" s="21"/>
      <c r="C407" s="21"/>
      <c r="D407" s="21"/>
      <c r="E407" s="21"/>
      <c r="F407" s="21"/>
      <c r="G407" s="21"/>
      <c r="H407" s="23"/>
      <c r="I407" s="21"/>
      <c r="J407" s="21"/>
      <c r="K407" s="21"/>
      <c r="L407" s="21"/>
      <c r="M407" s="23"/>
      <c r="P407" s="29"/>
      <c r="T407" s="25"/>
      <c r="V407" s="29"/>
      <c r="X407" s="25"/>
      <c r="Z407" s="29"/>
      <c r="AB407" s="25"/>
      <c r="AD407" s="29"/>
      <c r="AF407" s="25"/>
    </row>
    <row r="408" spans="1:32">
      <c r="A408" s="20" t="str">
        <f t="shared" ref="A408:A410" si="79">E408&amp;F408</f>
        <v>Variable Frequency Drives</v>
      </c>
      <c r="B408" s="21"/>
      <c r="C408" s="21"/>
      <c r="D408" s="327">
        <v>0</v>
      </c>
      <c r="E408" s="14" t="s">
        <v>901</v>
      </c>
      <c r="F408" s="21"/>
      <c r="G408" s="21"/>
      <c r="H408" s="23"/>
      <c r="I408" s="35" t="s">
        <v>44</v>
      </c>
      <c r="J408" s="35"/>
      <c r="K408" s="35"/>
      <c r="L408" s="22"/>
      <c r="M408" s="23"/>
      <c r="N408" s="24">
        <v>1</v>
      </c>
      <c r="O408" s="24" t="s">
        <v>230</v>
      </c>
      <c r="P408" s="29">
        <f>D408*N408</f>
        <v>0</v>
      </c>
      <c r="Q408" s="20" t="s">
        <v>31</v>
      </c>
      <c r="R408" s="27">
        <f>P408*S408</f>
        <v>0</v>
      </c>
      <c r="S408" s="43">
        <v>750</v>
      </c>
      <c r="T408" s="25" t="s">
        <v>30</v>
      </c>
      <c r="V408" s="29">
        <f>P408*W408</f>
        <v>0</v>
      </c>
      <c r="W408" s="24">
        <v>4</v>
      </c>
      <c r="X408" s="25" t="s">
        <v>911</v>
      </c>
      <c r="Z408" s="29">
        <f>P408*AA408</f>
        <v>0</v>
      </c>
      <c r="AA408" s="24">
        <v>0</v>
      </c>
      <c r="AB408" s="25" t="s">
        <v>64</v>
      </c>
      <c r="AD408" s="29">
        <f>P408*AE408</f>
        <v>0</v>
      </c>
      <c r="AE408" s="24">
        <v>0</v>
      </c>
      <c r="AF408" s="25" t="s">
        <v>64</v>
      </c>
    </row>
    <row r="409" spans="1:32" outlineLevel="1">
      <c r="A409" s="20" t="str">
        <f t="shared" si="79"/>
        <v>VFD</v>
      </c>
      <c r="B409" s="21" t="s">
        <v>225</v>
      </c>
      <c r="C409" s="21"/>
      <c r="D409" s="38">
        <f>$D$408*I409</f>
        <v>0</v>
      </c>
      <c r="E409" s="21" t="s">
        <v>902</v>
      </c>
      <c r="F409" s="105"/>
      <c r="G409" s="21"/>
      <c r="H409" s="23">
        <f>IF(E409="","",VLOOKUP(A409,'Parts List'!A:F,6,FALSE))</f>
        <v>0</v>
      </c>
      <c r="I409" s="327">
        <v>1</v>
      </c>
      <c r="J409" s="38"/>
      <c r="K409" s="38"/>
      <c r="L409" s="22"/>
      <c r="M409" s="23">
        <f t="shared" ref="M409:M410" si="80">IF(H409="","",D409*H409)</f>
        <v>0</v>
      </c>
      <c r="P409" s="29"/>
      <c r="R409" s="27"/>
      <c r="S409" s="27"/>
      <c r="T409" s="25"/>
      <c r="V409" s="29"/>
      <c r="X409" s="25"/>
      <c r="Z409" s="29"/>
      <c r="AB409" s="25"/>
      <c r="AD409" s="29"/>
      <c r="AF409" s="25"/>
    </row>
    <row r="410" spans="1:32" outlineLevel="1">
      <c r="A410" s="20" t="str">
        <f t="shared" si="79"/>
        <v>VFD</v>
      </c>
      <c r="B410" s="21" t="s">
        <v>225</v>
      </c>
      <c r="C410" s="21"/>
      <c r="D410" s="38">
        <f>$D$408*I410</f>
        <v>0</v>
      </c>
      <c r="E410" s="21" t="s">
        <v>902</v>
      </c>
      <c r="F410" s="105"/>
      <c r="G410" s="21"/>
      <c r="H410" s="23">
        <f>IF(E410="","",VLOOKUP(A410,'Parts List'!A:F,6,FALSE))</f>
        <v>0</v>
      </c>
      <c r="I410" s="327">
        <v>1</v>
      </c>
      <c r="J410" s="38"/>
      <c r="K410" s="38"/>
      <c r="L410" s="22"/>
      <c r="M410" s="23">
        <f t="shared" si="80"/>
        <v>0</v>
      </c>
      <c r="P410" s="29"/>
      <c r="R410" s="27"/>
      <c r="S410" s="27"/>
      <c r="T410" s="25"/>
      <c r="V410" s="29"/>
      <c r="X410" s="25"/>
      <c r="Z410" s="29"/>
      <c r="AB410" s="25"/>
      <c r="AD410" s="29"/>
      <c r="AF410" s="25"/>
    </row>
    <row r="411" spans="1:32">
      <c r="B411" s="21"/>
      <c r="C411" s="21"/>
      <c r="D411" s="21"/>
      <c r="E411" s="21"/>
      <c r="F411" s="21"/>
      <c r="G411" s="21"/>
      <c r="H411" s="23"/>
      <c r="I411" s="21"/>
      <c r="J411" s="21"/>
      <c r="K411" s="21"/>
      <c r="L411" s="21"/>
      <c r="M411" s="23"/>
      <c r="P411" s="29"/>
      <c r="T411" s="25"/>
      <c r="V411" s="29"/>
      <c r="X411" s="25"/>
      <c r="Z411" s="29"/>
      <c r="AB411" s="25"/>
      <c r="AD411" s="29"/>
      <c r="AF411" s="25"/>
    </row>
    <row r="412" spans="1:32">
      <c r="B412" s="21"/>
      <c r="C412" s="21"/>
      <c r="D412" s="21"/>
      <c r="E412" s="21"/>
      <c r="F412" s="21"/>
      <c r="G412" s="21"/>
      <c r="H412" s="23"/>
      <c r="I412" s="21"/>
      <c r="J412" s="21"/>
      <c r="K412" s="21"/>
      <c r="L412" s="21"/>
      <c r="M412" s="23"/>
      <c r="P412" s="29"/>
      <c r="T412" s="25"/>
      <c r="V412" s="29"/>
      <c r="X412" s="25"/>
      <c r="Z412" s="29"/>
      <c r="AB412" s="25"/>
      <c r="AD412" s="29"/>
      <c r="AF412" s="25"/>
    </row>
    <row r="413" spans="1:32">
      <c r="A413" s="20" t="str">
        <f t="shared" ref="A413:A422" si="81">E413&amp;F413</f>
        <v>Valves</v>
      </c>
      <c r="B413" s="21"/>
      <c r="C413" s="21"/>
      <c r="D413" s="327">
        <v>0</v>
      </c>
      <c r="E413" s="14" t="s">
        <v>83</v>
      </c>
      <c r="F413" s="21"/>
      <c r="G413" s="21"/>
      <c r="H413" s="23"/>
      <c r="I413" s="35" t="s">
        <v>44</v>
      </c>
      <c r="J413" s="35"/>
      <c r="K413" s="35"/>
      <c r="L413" s="22"/>
      <c r="M413" s="23"/>
      <c r="N413" s="24">
        <v>0</v>
      </c>
      <c r="O413" s="24" t="s">
        <v>231</v>
      </c>
      <c r="P413" s="29">
        <f>D413*N413</f>
        <v>0</v>
      </c>
      <c r="Q413" s="20" t="s">
        <v>31</v>
      </c>
      <c r="R413" s="27">
        <f>P413*S413</f>
        <v>0</v>
      </c>
      <c r="S413" s="43">
        <v>0</v>
      </c>
      <c r="T413" s="25" t="s">
        <v>30</v>
      </c>
      <c r="V413" s="29">
        <f>P413*W413</f>
        <v>0</v>
      </c>
      <c r="W413" s="24">
        <v>0</v>
      </c>
      <c r="X413" s="25" t="s">
        <v>30</v>
      </c>
      <c r="Z413" s="29">
        <f>P413*AA413</f>
        <v>0</v>
      </c>
      <c r="AA413" s="24">
        <v>0</v>
      </c>
      <c r="AB413" s="25" t="s">
        <v>64</v>
      </c>
      <c r="AD413" s="29">
        <f>P413*AE413</f>
        <v>0</v>
      </c>
      <c r="AE413" s="24">
        <v>0</v>
      </c>
      <c r="AF413" s="25" t="s">
        <v>64</v>
      </c>
    </row>
    <row r="414" spans="1:32" outlineLevel="1">
      <c r="A414" s="20" t="str">
        <f t="shared" si="81"/>
        <v>See Valve Quote</v>
      </c>
      <c r="B414" s="21"/>
      <c r="C414" s="21"/>
      <c r="D414" s="38">
        <f>$D$413*I414</f>
        <v>0</v>
      </c>
      <c r="E414" s="21" t="s">
        <v>67</v>
      </c>
      <c r="F414" s="21"/>
      <c r="G414" s="21"/>
      <c r="H414" s="106">
        <v>0</v>
      </c>
      <c r="I414" s="327">
        <v>0</v>
      </c>
      <c r="J414" s="38"/>
      <c r="K414" s="38"/>
      <c r="L414" s="22"/>
      <c r="M414" s="23">
        <f t="shared" ref="M414:M422" si="82">IF(H414="","",D414*H414)</f>
        <v>0</v>
      </c>
      <c r="N414" s="20" t="s">
        <v>912</v>
      </c>
      <c r="P414" s="29"/>
      <c r="R414" s="27"/>
      <c r="S414" s="27"/>
      <c r="T414" s="25"/>
      <c r="V414" s="29"/>
      <c r="X414" s="25"/>
      <c r="Z414" s="29"/>
      <c r="AB414" s="25"/>
      <c r="AD414" s="29"/>
      <c r="AF414" s="25"/>
    </row>
    <row r="415" spans="1:32" outlineLevel="1">
      <c r="A415" s="20" t="str">
        <f t="shared" si="81"/>
        <v>See Valve Quote</v>
      </c>
      <c r="B415" s="21"/>
      <c r="C415" s="21"/>
      <c r="D415" s="38">
        <f t="shared" ref="D415:D416" si="83">$D$413*I415</f>
        <v>0</v>
      </c>
      <c r="E415" s="21" t="s">
        <v>67</v>
      </c>
      <c r="F415" s="21"/>
      <c r="G415" s="21"/>
      <c r="H415" s="106">
        <v>0</v>
      </c>
      <c r="I415" s="327">
        <v>0</v>
      </c>
      <c r="J415" s="38"/>
      <c r="K415" s="38"/>
      <c r="L415" s="22"/>
      <c r="M415" s="23">
        <f t="shared" si="82"/>
        <v>0</v>
      </c>
      <c r="N415" s="20" t="s">
        <v>1157</v>
      </c>
      <c r="P415" s="29"/>
      <c r="R415" s="27"/>
      <c r="S415" s="27"/>
      <c r="T415" s="25"/>
      <c r="V415" s="29"/>
      <c r="X415" s="25"/>
      <c r="Z415" s="29"/>
      <c r="AB415" s="25"/>
      <c r="AD415" s="29"/>
      <c r="AF415" s="25"/>
    </row>
    <row r="416" spans="1:32" outlineLevel="1">
      <c r="A416" s="20" t="str">
        <f t="shared" si="81"/>
        <v>See Valve Quote</v>
      </c>
      <c r="B416" s="21" t="s">
        <v>1156</v>
      </c>
      <c r="C416" s="21"/>
      <c r="D416" s="38">
        <f t="shared" si="83"/>
        <v>0</v>
      </c>
      <c r="E416" s="21" t="s">
        <v>67</v>
      </c>
      <c r="F416" s="21"/>
      <c r="G416" s="21"/>
      <c r="H416" s="106">
        <v>0</v>
      </c>
      <c r="I416" s="327">
        <v>0</v>
      </c>
      <c r="J416" s="38"/>
      <c r="K416" s="38"/>
      <c r="L416" s="21"/>
      <c r="M416" s="23">
        <f t="shared" si="82"/>
        <v>0</v>
      </c>
      <c r="N416" s="20" t="s">
        <v>1019</v>
      </c>
      <c r="P416" s="29"/>
      <c r="T416" s="25"/>
      <c r="V416" s="29"/>
      <c r="X416" s="25"/>
      <c r="Z416" s="29"/>
      <c r="AB416" s="25"/>
      <c r="AD416" s="29"/>
      <c r="AF416" s="25"/>
    </row>
    <row r="417" spans="1:32">
      <c r="A417" s="20" t="str">
        <f t="shared" si="81"/>
        <v/>
      </c>
      <c r="B417" s="21" t="s">
        <v>1156</v>
      </c>
      <c r="C417" s="21"/>
      <c r="D417" s="21"/>
      <c r="E417" s="21"/>
      <c r="F417" s="21"/>
      <c r="G417" s="21"/>
      <c r="H417" s="23" t="s">
        <v>1156</v>
      </c>
      <c r="I417" s="21"/>
      <c r="J417" s="21"/>
      <c r="K417" s="21"/>
      <c r="L417" s="21"/>
      <c r="M417" s="23" t="str">
        <f t="shared" si="82"/>
        <v/>
      </c>
      <c r="P417" s="29"/>
      <c r="T417" s="25"/>
      <c r="V417" s="29"/>
      <c r="X417" s="25"/>
      <c r="Z417" s="29"/>
      <c r="AB417" s="25"/>
      <c r="AD417" s="29"/>
      <c r="AF417" s="25"/>
    </row>
    <row r="418" spans="1:32">
      <c r="B418" s="21"/>
      <c r="C418" s="21"/>
      <c r="D418" s="21"/>
      <c r="E418" s="21"/>
      <c r="F418" s="21"/>
      <c r="G418" s="21"/>
      <c r="H418" s="23"/>
      <c r="I418" s="21"/>
      <c r="J418" s="21"/>
      <c r="K418" s="21"/>
      <c r="L418" s="21"/>
      <c r="M418" s="23"/>
      <c r="P418" s="29"/>
      <c r="T418" s="25"/>
      <c r="V418" s="29"/>
      <c r="X418" s="25"/>
      <c r="Z418" s="29"/>
      <c r="AB418" s="25"/>
      <c r="AD418" s="29"/>
      <c r="AF418" s="25"/>
    </row>
    <row r="419" spans="1:32">
      <c r="A419" s="20" t="str">
        <f t="shared" si="81"/>
        <v>Air Flow Monitors</v>
      </c>
      <c r="B419" s="21"/>
      <c r="C419" s="21"/>
      <c r="D419" s="327">
        <v>0</v>
      </c>
      <c r="E419" s="14" t="s">
        <v>55</v>
      </c>
      <c r="F419" s="21"/>
      <c r="G419" s="21"/>
      <c r="H419" s="23"/>
      <c r="I419" s="35" t="s">
        <v>44</v>
      </c>
      <c r="J419" s="35"/>
      <c r="K419" s="35"/>
      <c r="L419" s="22"/>
      <c r="M419" s="23" t="str">
        <f t="shared" si="82"/>
        <v/>
      </c>
      <c r="N419" s="24">
        <v>0</v>
      </c>
      <c r="O419" s="24" t="s">
        <v>232</v>
      </c>
      <c r="P419" s="29">
        <f>D419*N419</f>
        <v>0</v>
      </c>
      <c r="Q419" s="20" t="s">
        <v>31</v>
      </c>
      <c r="R419" s="27">
        <f>P419*S419</f>
        <v>0</v>
      </c>
      <c r="S419" s="43">
        <v>250</v>
      </c>
      <c r="T419" s="25" t="s">
        <v>30</v>
      </c>
      <c r="V419" s="29">
        <f>P419*W419</f>
        <v>0</v>
      </c>
      <c r="W419" s="24">
        <v>1</v>
      </c>
      <c r="X419" s="25" t="s">
        <v>30</v>
      </c>
      <c r="Z419" s="29">
        <f>P419*AA419</f>
        <v>0</v>
      </c>
      <c r="AA419" s="24">
        <v>0.1</v>
      </c>
      <c r="AB419" s="25" t="s">
        <v>64</v>
      </c>
      <c r="AD419" s="29">
        <f>P419*AE419</f>
        <v>0</v>
      </c>
      <c r="AE419" s="24">
        <v>1</v>
      </c>
      <c r="AF419" s="25" t="s">
        <v>64</v>
      </c>
    </row>
    <row r="420" spans="1:32" outlineLevel="1">
      <c r="A420" s="20" t="str">
        <f t="shared" si="81"/>
        <v>Air Flow Monitor Quote</v>
      </c>
      <c r="B420" s="21"/>
      <c r="C420" s="21"/>
      <c r="D420" s="38">
        <f>$D$419*I420</f>
        <v>0</v>
      </c>
      <c r="E420" s="21" t="s">
        <v>84</v>
      </c>
      <c r="F420" s="21"/>
      <c r="G420" s="21"/>
      <c r="H420" s="106">
        <v>0</v>
      </c>
      <c r="I420" s="327">
        <v>1</v>
      </c>
      <c r="J420" s="38"/>
      <c r="K420" s="38"/>
      <c r="L420" s="22"/>
      <c r="M420" s="23">
        <f>IF(H420="","",D420*H420)</f>
        <v>0</v>
      </c>
      <c r="P420" s="29"/>
      <c r="R420" s="27"/>
      <c r="S420" s="27"/>
      <c r="T420" s="25"/>
      <c r="V420" s="29"/>
      <c r="X420" s="25"/>
      <c r="Z420" s="29"/>
      <c r="AB420" s="25"/>
      <c r="AD420" s="29"/>
      <c r="AF420" s="25"/>
    </row>
    <row r="421" spans="1:32" outlineLevel="1">
      <c r="A421" s="20" t="str">
        <f t="shared" si="81"/>
        <v/>
      </c>
      <c r="B421" s="21" t="s">
        <v>1156</v>
      </c>
      <c r="C421" s="21"/>
      <c r="D421" s="38">
        <f>$D$419*I421</f>
        <v>0</v>
      </c>
      <c r="E421" s="21"/>
      <c r="F421" s="21"/>
      <c r="G421" s="21"/>
      <c r="H421" s="106">
        <v>0</v>
      </c>
      <c r="I421" s="327">
        <v>0</v>
      </c>
      <c r="J421" s="38"/>
      <c r="K421" s="38"/>
      <c r="L421" s="21"/>
      <c r="M421" s="23">
        <f t="shared" si="82"/>
        <v>0</v>
      </c>
      <c r="P421" s="29"/>
      <c r="T421" s="25"/>
      <c r="V421" s="29"/>
      <c r="X421" s="25"/>
      <c r="Z421" s="29"/>
      <c r="AB421" s="25"/>
      <c r="AD421" s="29"/>
      <c r="AF421" s="25"/>
    </row>
    <row r="422" spans="1:32">
      <c r="A422" s="20" t="str">
        <f t="shared" si="81"/>
        <v/>
      </c>
      <c r="B422" s="21" t="s">
        <v>1156</v>
      </c>
      <c r="C422" s="21"/>
      <c r="D422" s="21"/>
      <c r="E422" s="21"/>
      <c r="F422" s="21"/>
      <c r="G422" s="21"/>
      <c r="H422" s="23" t="s">
        <v>1156</v>
      </c>
      <c r="I422" s="21"/>
      <c r="J422" s="21"/>
      <c r="K422" s="21"/>
      <c r="L422" s="21"/>
      <c r="M422" s="23" t="str">
        <f t="shared" si="82"/>
        <v/>
      </c>
      <c r="P422" s="29"/>
      <c r="T422" s="25"/>
      <c r="V422" s="29"/>
      <c r="X422" s="25"/>
      <c r="Z422" s="29"/>
      <c r="AB422" s="25"/>
      <c r="AD422" s="29"/>
      <c r="AF422" s="25"/>
    </row>
    <row r="423" spans="1:32">
      <c r="B423" s="21"/>
      <c r="C423" s="21"/>
      <c r="D423" s="21"/>
      <c r="E423" s="21"/>
      <c r="F423" s="21"/>
      <c r="G423" s="21"/>
      <c r="H423" s="23"/>
      <c r="I423" s="21"/>
      <c r="J423" s="21"/>
      <c r="K423" s="21"/>
      <c r="L423" s="21"/>
      <c r="M423" s="23"/>
      <c r="P423" s="29"/>
      <c r="T423" s="25"/>
      <c r="V423" s="29"/>
      <c r="X423" s="25"/>
      <c r="Z423" s="29"/>
      <c r="AB423" s="25"/>
      <c r="AD423" s="29"/>
      <c r="AF423" s="25"/>
    </row>
    <row r="424" spans="1:32">
      <c r="B424" s="21"/>
      <c r="C424" s="21"/>
      <c r="D424" s="21"/>
      <c r="E424" s="21"/>
      <c r="F424" s="21"/>
      <c r="G424" s="21"/>
      <c r="H424" s="23"/>
      <c r="I424" s="21"/>
      <c r="J424" s="21"/>
      <c r="K424" s="21"/>
      <c r="L424" s="21"/>
      <c r="M424" s="23"/>
      <c r="P424" s="29"/>
      <c r="T424" s="25"/>
      <c r="V424" s="29"/>
      <c r="X424" s="25"/>
      <c r="Z424" s="29"/>
      <c r="AB424" s="25"/>
      <c r="AD424" s="29"/>
      <c r="AF424" s="25"/>
    </row>
    <row r="425" spans="1:32">
      <c r="A425" s="20" t="str">
        <f t="shared" ref="A425:A428" si="84">E425&amp;F425</f>
        <v>Optimizer Accessories</v>
      </c>
      <c r="B425" s="21"/>
      <c r="C425" s="21"/>
      <c r="D425" s="327">
        <v>0</v>
      </c>
      <c r="E425" s="14" t="s">
        <v>1924</v>
      </c>
      <c r="F425" s="21"/>
      <c r="G425" s="21"/>
      <c r="H425" s="23"/>
      <c r="I425" s="35" t="s">
        <v>44</v>
      </c>
      <c r="J425" s="35"/>
      <c r="K425" s="35"/>
      <c r="L425" s="22"/>
      <c r="M425" s="23" t="str">
        <f t="shared" ref="M425:M428" si="85">IF(H425="","",D425*H425)</f>
        <v/>
      </c>
      <c r="N425" s="24">
        <v>0</v>
      </c>
      <c r="O425" s="24" t="s">
        <v>236</v>
      </c>
      <c r="P425" s="29">
        <f>D425*N425</f>
        <v>0</v>
      </c>
      <c r="Q425" s="20" t="s">
        <v>31</v>
      </c>
      <c r="R425" s="27">
        <f>P425*S425</f>
        <v>0</v>
      </c>
      <c r="S425" s="43">
        <v>450</v>
      </c>
      <c r="T425" s="25" t="s">
        <v>30</v>
      </c>
      <c r="V425" s="29">
        <f>P425*W425</f>
        <v>0</v>
      </c>
      <c r="W425" s="24">
        <v>0</v>
      </c>
      <c r="X425" s="25" t="s">
        <v>30</v>
      </c>
      <c r="Z425" s="29">
        <f>P425*AA425</f>
        <v>0</v>
      </c>
      <c r="AA425" s="24">
        <v>0.1</v>
      </c>
      <c r="AB425" s="25" t="s">
        <v>64</v>
      </c>
      <c r="AD425" s="29">
        <f>P425*AE425</f>
        <v>0</v>
      </c>
      <c r="AE425" s="24">
        <v>0.5</v>
      </c>
      <c r="AF425" s="25" t="s">
        <v>64</v>
      </c>
    </row>
    <row r="426" spans="1:32" outlineLevel="1">
      <c r="A426" s="20" t="str">
        <f t="shared" si="84"/>
        <v>Optimizer AccessoriesOptimizer Display for Panel Mount</v>
      </c>
      <c r="B426" s="21" t="str">
        <f>IF(E426="","",VLOOKUP(A426,'Parts List'!A:E,5,FALSE))</f>
        <v>HMI-WL</v>
      </c>
      <c r="C426" s="21"/>
      <c r="D426" s="38">
        <f>$D$425*I426</f>
        <v>0</v>
      </c>
      <c r="E426" s="32" t="s">
        <v>1924</v>
      </c>
      <c r="F426" s="105" t="s">
        <v>1928</v>
      </c>
      <c r="G426" s="21"/>
      <c r="H426" s="23">
        <f>IF(E426="","",VLOOKUP(A426,'Parts List'!A:F,6,FALSE))</f>
        <v>329.93784999999997</v>
      </c>
      <c r="I426" s="327">
        <v>0</v>
      </c>
      <c r="J426" s="38">
        <f>D426</f>
        <v>0</v>
      </c>
      <c r="K426" s="38">
        <f>D426*70</f>
        <v>0</v>
      </c>
      <c r="L426" s="22"/>
      <c r="M426" s="23">
        <f t="shared" si="85"/>
        <v>0</v>
      </c>
      <c r="P426" s="29"/>
      <c r="R426" s="27"/>
      <c r="S426" s="44"/>
      <c r="T426" s="25"/>
      <c r="V426" s="29"/>
      <c r="X426" s="25"/>
      <c r="Z426" s="29"/>
      <c r="AB426" s="25"/>
      <c r="AD426" s="29"/>
      <c r="AF426" s="25"/>
    </row>
    <row r="427" spans="1:32" outlineLevel="1">
      <c r="A427" s="20" t="str">
        <f t="shared" si="84"/>
        <v>Optimizer AccessoriesOptimizer 100 Point License Upgrade</v>
      </c>
      <c r="B427" s="21" t="str">
        <f>IF(E427="","",VLOOKUP(A427,'Parts List'!A:E,5,FALSE))</f>
        <v>N-ADV-0100P-UP</v>
      </c>
      <c r="C427" s="21"/>
      <c r="D427" s="38">
        <f t="shared" ref="D427:D428" si="86">$D$425*I427</f>
        <v>0</v>
      </c>
      <c r="E427" s="32" t="s">
        <v>1924</v>
      </c>
      <c r="F427" s="105" t="s">
        <v>1936</v>
      </c>
      <c r="G427" s="21"/>
      <c r="H427" s="23">
        <f>IF(E427="","",VLOOKUP(A427,'Parts List'!A:F,6,FALSE))</f>
        <v>85.75269999999999</v>
      </c>
      <c r="I427" s="327">
        <v>0</v>
      </c>
      <c r="J427" s="38">
        <f>D427</f>
        <v>0</v>
      </c>
      <c r="K427" s="38">
        <f>D427*70</f>
        <v>0</v>
      </c>
      <c r="L427" s="22"/>
      <c r="M427" s="23">
        <f t="shared" si="85"/>
        <v>0</v>
      </c>
      <c r="P427" s="29"/>
      <c r="R427" s="27"/>
      <c r="S427" s="44"/>
      <c r="T427" s="25"/>
      <c r="V427" s="29"/>
      <c r="X427" s="25"/>
      <c r="Z427" s="29"/>
      <c r="AB427" s="25"/>
      <c r="AD427" s="29"/>
      <c r="AF427" s="25"/>
    </row>
    <row r="428" spans="1:32" outlineLevel="1">
      <c r="A428" s="20" t="str">
        <f t="shared" si="84"/>
        <v>Optimizer AccessoriesOptimizer 1 Device &amp; 50 Point Upgrade</v>
      </c>
      <c r="B428" s="21" t="str">
        <f>IF(E428="","",VLOOKUP(A428,'Parts List'!A:E,5,FALSE))</f>
        <v>PIN-DEV-1</v>
      </c>
      <c r="C428" s="21"/>
      <c r="D428" s="38">
        <f t="shared" si="86"/>
        <v>0</v>
      </c>
      <c r="E428" s="32" t="s">
        <v>1924</v>
      </c>
      <c r="F428" s="105" t="s">
        <v>1938</v>
      </c>
      <c r="G428" s="21"/>
      <c r="H428" s="23">
        <f>IF(E428="","",VLOOKUP(A428,'Parts List'!A:F,6,FALSE))</f>
        <v>148.63034999999999</v>
      </c>
      <c r="I428" s="327">
        <v>0</v>
      </c>
      <c r="J428" s="38">
        <f>D428</f>
        <v>0</v>
      </c>
      <c r="K428" s="38">
        <f>D428*70</f>
        <v>0</v>
      </c>
      <c r="L428" s="22"/>
      <c r="M428" s="23">
        <f t="shared" si="85"/>
        <v>0</v>
      </c>
      <c r="P428" s="29"/>
      <c r="R428" s="27"/>
      <c r="S428" s="44"/>
      <c r="T428" s="25"/>
      <c r="V428" s="29"/>
      <c r="X428" s="25"/>
      <c r="Z428" s="29"/>
      <c r="AB428" s="25"/>
      <c r="AD428" s="29"/>
      <c r="AF428" s="25"/>
    </row>
    <row r="429" spans="1:32">
      <c r="B429" s="21"/>
      <c r="C429" s="21"/>
      <c r="D429" s="21"/>
      <c r="E429" s="21"/>
      <c r="F429" s="21"/>
      <c r="G429" s="21"/>
      <c r="H429" s="23"/>
      <c r="I429" s="21"/>
      <c r="J429" s="21"/>
      <c r="K429" s="21"/>
      <c r="L429" s="21"/>
      <c r="M429" s="23"/>
      <c r="P429" s="29"/>
      <c r="T429" s="25"/>
      <c r="V429" s="29"/>
      <c r="X429" s="25"/>
      <c r="Z429" s="29"/>
      <c r="AB429" s="25"/>
      <c r="AD429" s="29"/>
      <c r="AF429" s="25"/>
    </row>
    <row r="430" spans="1:32">
      <c r="B430" s="21"/>
      <c r="C430" s="21"/>
      <c r="D430" s="21"/>
      <c r="E430" s="21"/>
      <c r="F430" s="21"/>
      <c r="G430" s="21"/>
      <c r="H430" s="23"/>
      <c r="I430" s="21"/>
      <c r="J430" s="21"/>
      <c r="K430" s="21"/>
      <c r="L430" s="21"/>
      <c r="M430" s="23"/>
      <c r="P430" s="29"/>
      <c r="T430" s="25"/>
      <c r="V430" s="29"/>
      <c r="X430" s="25"/>
      <c r="Z430" s="29"/>
      <c r="AB430" s="25"/>
      <c r="AD430" s="29"/>
      <c r="AF430" s="25"/>
    </row>
    <row r="431" spans="1:32">
      <c r="B431" s="21"/>
      <c r="C431" s="21"/>
      <c r="D431" s="21"/>
      <c r="E431" s="21"/>
      <c r="F431" s="21"/>
      <c r="G431" s="21"/>
      <c r="H431" s="23"/>
      <c r="I431" s="21"/>
      <c r="J431" s="21"/>
      <c r="K431" s="21"/>
      <c r="L431" s="21"/>
      <c r="M431" s="23"/>
      <c r="P431" s="29"/>
      <c r="T431" s="25"/>
      <c r="V431" s="29"/>
      <c r="X431" s="25"/>
      <c r="Z431" s="29"/>
      <c r="AB431" s="25"/>
      <c r="AD431" s="29"/>
      <c r="AF431" s="25"/>
    </row>
    <row r="432" spans="1:32">
      <c r="A432" s="20" t="str">
        <f t="shared" ref="A432:A437" si="87">E432&amp;F432</f>
        <v>Miscellanous</v>
      </c>
      <c r="B432" s="21"/>
      <c r="C432" s="21"/>
      <c r="D432" s="327">
        <v>0</v>
      </c>
      <c r="E432" s="14" t="s">
        <v>235</v>
      </c>
      <c r="F432" s="21"/>
      <c r="G432" s="21"/>
      <c r="H432" s="23"/>
      <c r="I432" s="35" t="s">
        <v>44</v>
      </c>
      <c r="J432" s="35"/>
      <c r="K432" s="35"/>
      <c r="L432" s="22"/>
      <c r="M432" s="23" t="str">
        <f t="shared" ref="M432:M437" si="88">IF(H432="","",D432*H432)</f>
        <v/>
      </c>
      <c r="N432" s="24">
        <v>0</v>
      </c>
      <c r="O432" s="24" t="s">
        <v>236</v>
      </c>
      <c r="P432" s="29">
        <f>D432*N432</f>
        <v>0</v>
      </c>
      <c r="Q432" s="20" t="s">
        <v>31</v>
      </c>
      <c r="R432" s="27">
        <f>P432*S432</f>
        <v>0</v>
      </c>
      <c r="S432" s="43">
        <v>450</v>
      </c>
      <c r="T432" s="25" t="s">
        <v>30</v>
      </c>
      <c r="V432" s="29">
        <f>P432*W432</f>
        <v>0</v>
      </c>
      <c r="W432" s="24">
        <v>0</v>
      </c>
      <c r="X432" s="25" t="s">
        <v>30</v>
      </c>
      <c r="Z432" s="29">
        <f>P432*AA432</f>
        <v>0</v>
      </c>
      <c r="AA432" s="24">
        <v>0.1</v>
      </c>
      <c r="AB432" s="25" t="s">
        <v>64</v>
      </c>
      <c r="AD432" s="29">
        <f>P432*AE432</f>
        <v>0</v>
      </c>
      <c r="AE432" s="24">
        <v>0.5</v>
      </c>
      <c r="AF432" s="25" t="s">
        <v>64</v>
      </c>
    </row>
    <row r="433" spans="1:32" outlineLevel="1">
      <c r="A433" s="20" t="str">
        <f t="shared" si="87"/>
        <v>Miscellanous</v>
      </c>
      <c r="B433" s="21" t="str">
        <f>IF(E433="","",VLOOKUP(A433,'Parts List'!A:E,5,FALSE))</f>
        <v>Select Option</v>
      </c>
      <c r="C433" s="21"/>
      <c r="D433" s="38">
        <f t="shared" ref="D433:D437" si="89">$D$432*I433</f>
        <v>0</v>
      </c>
      <c r="E433" s="21" t="s">
        <v>235</v>
      </c>
      <c r="F433" s="105"/>
      <c r="G433" s="21"/>
      <c r="H433" s="23">
        <f>IF(E433="","",VLOOKUP(A433,'Parts List'!A:F,6,FALSE))</f>
        <v>0</v>
      </c>
      <c r="I433" s="327">
        <v>0</v>
      </c>
      <c r="J433" s="38"/>
      <c r="K433" s="38"/>
      <c r="L433" s="22"/>
      <c r="M433" s="23">
        <f t="shared" si="88"/>
        <v>0</v>
      </c>
      <c r="P433" s="29"/>
      <c r="R433" s="27"/>
      <c r="S433" s="27"/>
      <c r="T433" s="25"/>
      <c r="V433" s="29"/>
      <c r="X433" s="25"/>
      <c r="Z433" s="29"/>
      <c r="AB433" s="25"/>
      <c r="AD433" s="29"/>
      <c r="AF433" s="25"/>
    </row>
    <row r="434" spans="1:32" outlineLevel="1">
      <c r="A434" s="20" t="str">
        <f t="shared" si="87"/>
        <v>Miscellanous</v>
      </c>
      <c r="B434" s="21" t="str">
        <f>IF(E434="","",VLOOKUP(A434,'Parts List'!A:E,5,FALSE))</f>
        <v>Select Option</v>
      </c>
      <c r="C434" s="21"/>
      <c r="D434" s="38">
        <f t="shared" si="89"/>
        <v>0</v>
      </c>
      <c r="E434" s="21" t="s">
        <v>235</v>
      </c>
      <c r="F434" s="105"/>
      <c r="G434" s="21"/>
      <c r="H434" s="23">
        <f>IF(E434="","",VLOOKUP(A434,'Parts List'!A:F,6,FALSE))</f>
        <v>0</v>
      </c>
      <c r="I434" s="327">
        <v>0</v>
      </c>
      <c r="J434" s="38"/>
      <c r="K434" s="38"/>
      <c r="L434" s="22"/>
      <c r="M434" s="23">
        <f t="shared" si="88"/>
        <v>0</v>
      </c>
      <c r="P434" s="29"/>
      <c r="R434" s="27"/>
      <c r="S434" s="27"/>
      <c r="T434" s="25"/>
      <c r="V434" s="29"/>
      <c r="X434" s="25"/>
      <c r="Z434" s="29"/>
      <c r="AB434" s="25"/>
      <c r="AD434" s="29"/>
      <c r="AF434" s="25"/>
    </row>
    <row r="435" spans="1:32" outlineLevel="1">
      <c r="A435" s="20" t="str">
        <f t="shared" si="87"/>
        <v>Miscellanous</v>
      </c>
      <c r="B435" s="21" t="str">
        <f>IF(E435="","",VLOOKUP(A435,'Parts List'!A:E,5,FALSE))</f>
        <v>Select Option</v>
      </c>
      <c r="C435" s="21"/>
      <c r="D435" s="38">
        <f t="shared" si="89"/>
        <v>0</v>
      </c>
      <c r="E435" s="21" t="s">
        <v>235</v>
      </c>
      <c r="F435" s="105"/>
      <c r="G435" s="21"/>
      <c r="H435" s="23">
        <f>IF(E435="","",VLOOKUP(A435,'Parts List'!A:F,6,FALSE))</f>
        <v>0</v>
      </c>
      <c r="I435" s="327">
        <v>0</v>
      </c>
      <c r="J435" s="38"/>
      <c r="K435" s="38"/>
      <c r="L435" s="22"/>
      <c r="M435" s="23">
        <f t="shared" si="88"/>
        <v>0</v>
      </c>
      <c r="P435" s="29"/>
      <c r="R435" s="27"/>
      <c r="S435" s="27"/>
      <c r="T435" s="25"/>
      <c r="V435" s="29"/>
      <c r="X435" s="25"/>
      <c r="Z435" s="29"/>
      <c r="AB435" s="25"/>
      <c r="AD435" s="29"/>
      <c r="AF435" s="25"/>
    </row>
    <row r="436" spans="1:32" outlineLevel="1">
      <c r="A436" s="20" t="str">
        <f t="shared" si="87"/>
        <v>Miscellanous</v>
      </c>
      <c r="B436" s="21" t="str">
        <f>IF(E436="","",VLOOKUP(A436,'Parts List'!A:E,5,FALSE))</f>
        <v>Select Option</v>
      </c>
      <c r="C436" s="21"/>
      <c r="D436" s="38">
        <f t="shared" si="89"/>
        <v>0</v>
      </c>
      <c r="E436" s="21" t="s">
        <v>235</v>
      </c>
      <c r="F436" s="105"/>
      <c r="G436" s="21"/>
      <c r="H436" s="23">
        <f>IF(E436="","",VLOOKUP(A436,'Parts List'!A:F,6,FALSE))</f>
        <v>0</v>
      </c>
      <c r="I436" s="327">
        <v>0</v>
      </c>
      <c r="J436" s="38"/>
      <c r="K436" s="38"/>
      <c r="L436" s="22"/>
      <c r="M436" s="23">
        <f t="shared" si="88"/>
        <v>0</v>
      </c>
      <c r="P436" s="29"/>
      <c r="R436" s="27"/>
      <c r="S436" s="27"/>
      <c r="T436" s="25"/>
      <c r="V436" s="29"/>
      <c r="X436" s="25"/>
      <c r="Z436" s="29"/>
      <c r="AB436" s="25"/>
      <c r="AD436" s="29"/>
      <c r="AF436" s="25"/>
    </row>
    <row r="437" spans="1:32" outlineLevel="1">
      <c r="A437" s="20" t="str">
        <f t="shared" si="87"/>
        <v/>
      </c>
      <c r="B437" s="21" t="str">
        <f>IF(E437="","",VLOOKUP(A437,'Parts List'!A:E,5,FALSE))</f>
        <v/>
      </c>
      <c r="C437" s="21"/>
      <c r="D437" s="38">
        <f t="shared" si="89"/>
        <v>0</v>
      </c>
      <c r="E437" s="21"/>
      <c r="F437" s="21"/>
      <c r="G437" s="21"/>
      <c r="H437" s="23" t="str">
        <f>IF(E437="","",VLOOKUP(A437,'Parts List'!A:F,6,FALSE))</f>
        <v/>
      </c>
      <c r="I437" s="327">
        <v>0</v>
      </c>
      <c r="J437" s="38"/>
      <c r="K437" s="38"/>
      <c r="L437" s="21"/>
      <c r="M437" s="23" t="str">
        <f t="shared" si="88"/>
        <v/>
      </c>
      <c r="P437" s="29"/>
      <c r="T437" s="25"/>
      <c r="V437" s="29"/>
      <c r="X437" s="25"/>
      <c r="Z437" s="29"/>
      <c r="AB437" s="25"/>
      <c r="AD437" s="29"/>
      <c r="AF437" s="25"/>
    </row>
    <row r="438" spans="1:32">
      <c r="B438" s="21"/>
      <c r="C438" s="21"/>
      <c r="D438" s="21"/>
      <c r="E438" s="21"/>
      <c r="F438" s="21"/>
      <c r="G438" s="21"/>
      <c r="H438" s="23"/>
      <c r="I438" s="21"/>
      <c r="J438" s="21"/>
      <c r="K438" s="21"/>
      <c r="L438" s="21"/>
      <c r="M438" s="23"/>
      <c r="P438" s="29"/>
      <c r="T438" s="25"/>
      <c r="V438" s="29"/>
      <c r="X438" s="25"/>
      <c r="Z438" s="29"/>
      <c r="AB438" s="25"/>
      <c r="AD438" s="29"/>
      <c r="AF438" s="25"/>
    </row>
    <row r="439" spans="1:32">
      <c r="B439" s="21"/>
      <c r="C439" s="21"/>
      <c r="D439" s="21"/>
      <c r="E439" s="21"/>
      <c r="F439" s="21"/>
      <c r="G439" s="21"/>
      <c r="H439" s="23"/>
      <c r="I439" s="21"/>
      <c r="J439" s="21"/>
      <c r="K439" s="21"/>
      <c r="L439" s="21"/>
      <c r="M439" s="23"/>
      <c r="P439" s="29"/>
      <c r="T439" s="25"/>
      <c r="V439" s="29"/>
      <c r="X439" s="25"/>
      <c r="Z439" s="29"/>
      <c r="AB439" s="25"/>
      <c r="AD439" s="29"/>
      <c r="AF439" s="25"/>
    </row>
    <row r="440" spans="1:32">
      <c r="A440" s="20" t="str">
        <f t="shared" ref="A440:A442" si="90">E440&amp;F440</f>
        <v>Electrical Materials</v>
      </c>
      <c r="B440" s="21"/>
      <c r="C440" s="21"/>
      <c r="D440" s="327">
        <v>0</v>
      </c>
      <c r="E440" s="14" t="s">
        <v>412</v>
      </c>
      <c r="F440" s="21"/>
      <c r="G440" s="21"/>
      <c r="H440" s="23"/>
      <c r="I440" s="35" t="s">
        <v>44</v>
      </c>
      <c r="J440" s="35"/>
      <c r="K440" s="35"/>
      <c r="L440" s="22"/>
      <c r="M440" s="23" t="str">
        <f t="shared" ref="M440:M442" si="91">IF(H440="","",D440*H440)</f>
        <v/>
      </c>
      <c r="P440" s="29"/>
      <c r="R440" s="27"/>
      <c r="S440" s="185"/>
      <c r="T440" s="25"/>
      <c r="V440" s="29"/>
      <c r="X440" s="25"/>
      <c r="Z440" s="29"/>
      <c r="AB440" s="25"/>
      <c r="AD440" s="29"/>
      <c r="AF440" s="25"/>
    </row>
    <row r="441" spans="1:32" outlineLevel="1">
      <c r="A441" s="20" t="str">
        <f t="shared" si="90"/>
        <v>USE IF NOT USING A SUB</v>
      </c>
      <c r="B441" s="21"/>
      <c r="C441" s="21"/>
      <c r="D441" s="38">
        <f>$D$440*I441</f>
        <v>0</v>
      </c>
      <c r="E441" s="190" t="s">
        <v>413</v>
      </c>
      <c r="F441" s="21"/>
      <c r="G441" s="21"/>
      <c r="H441" s="189">
        <f>R490</f>
        <v>0</v>
      </c>
      <c r="I441" s="327">
        <v>1</v>
      </c>
      <c r="J441" s="38"/>
      <c r="K441" s="38"/>
      <c r="L441" s="22"/>
      <c r="M441" s="23">
        <f t="shared" si="91"/>
        <v>0</v>
      </c>
      <c r="P441" s="29"/>
      <c r="R441" s="27"/>
      <c r="S441" s="27"/>
      <c r="T441" s="25"/>
      <c r="V441" s="29"/>
      <c r="X441" s="25"/>
      <c r="Z441" s="29"/>
      <c r="AB441" s="25"/>
      <c r="AD441" s="29"/>
      <c r="AF441" s="25"/>
    </row>
    <row r="442" spans="1:32" outlineLevel="1">
      <c r="A442" s="20" t="str">
        <f t="shared" si="90"/>
        <v/>
      </c>
      <c r="B442" s="21"/>
      <c r="C442" s="21"/>
      <c r="D442" s="38">
        <f>$D$440*I442</f>
        <v>0</v>
      </c>
      <c r="E442" s="21"/>
      <c r="F442" s="21"/>
      <c r="G442" s="21"/>
      <c r="H442" s="23" t="str">
        <f>IF(E442="","",VLOOKUP(A442,'Parts List'!A:F,6,FALSE))</f>
        <v/>
      </c>
      <c r="I442" s="327">
        <v>0</v>
      </c>
      <c r="J442" s="38"/>
      <c r="K442" s="38"/>
      <c r="L442" s="21"/>
      <c r="M442" s="23" t="str">
        <f t="shared" si="91"/>
        <v/>
      </c>
      <c r="P442" s="29"/>
      <c r="T442" s="25"/>
      <c r="V442" s="29"/>
      <c r="X442" s="25"/>
      <c r="Z442" s="29"/>
      <c r="AB442" s="25"/>
      <c r="AD442" s="29"/>
      <c r="AF442" s="25"/>
    </row>
    <row r="443" spans="1:32">
      <c r="B443" s="21"/>
      <c r="C443" s="21"/>
      <c r="D443" s="21"/>
      <c r="E443" s="21"/>
      <c r="F443" s="21"/>
      <c r="G443" s="21"/>
      <c r="H443" s="23"/>
      <c r="I443" s="21"/>
      <c r="J443" s="21"/>
      <c r="K443" s="21"/>
      <c r="L443" s="21"/>
      <c r="M443" s="23"/>
      <c r="P443" s="29"/>
      <c r="T443" s="25"/>
      <c r="V443" s="29"/>
      <c r="X443" s="25"/>
      <c r="Z443" s="29"/>
      <c r="AB443" s="25"/>
      <c r="AD443" s="29"/>
      <c r="AF443" s="25"/>
    </row>
    <row r="444" spans="1:32">
      <c r="B444" s="21"/>
      <c r="C444" s="21"/>
      <c r="D444" s="21"/>
      <c r="E444" s="21"/>
      <c r="F444" s="21"/>
      <c r="G444" s="21"/>
      <c r="H444" s="23"/>
      <c r="I444" s="21"/>
      <c r="J444" s="21"/>
      <c r="K444" s="21"/>
      <c r="L444" s="21"/>
      <c r="M444" s="23"/>
      <c r="P444" s="29"/>
      <c r="T444" s="25"/>
      <c r="V444" s="29"/>
      <c r="X444" s="25"/>
      <c r="Z444" s="29"/>
      <c r="AB444" s="25"/>
      <c r="AD444" s="29"/>
      <c r="AF444" s="25"/>
    </row>
    <row r="445" spans="1:32">
      <c r="A445" s="20" t="str">
        <f t="shared" ref="A445:A446" si="92">E445&amp;F445</f>
        <v>Floor Plan/Unit Graphics</v>
      </c>
      <c r="B445" s="21"/>
      <c r="C445" s="21"/>
      <c r="D445" s="327">
        <v>0</v>
      </c>
      <c r="E445" s="14" t="s">
        <v>473</v>
      </c>
      <c r="F445" s="21"/>
      <c r="G445" s="21"/>
      <c r="H445" s="23"/>
      <c r="I445" s="35" t="s">
        <v>44</v>
      </c>
      <c r="J445" s="35"/>
      <c r="K445" s="35"/>
      <c r="L445" s="22"/>
      <c r="M445" s="23" t="str">
        <f t="shared" ref="M445:M446" si="93">IF(H445="","",D445*H445)</f>
        <v/>
      </c>
      <c r="N445" s="24">
        <v>1</v>
      </c>
      <c r="O445" s="24" t="s">
        <v>236</v>
      </c>
      <c r="P445" s="29"/>
      <c r="R445" s="27"/>
      <c r="T445" s="25"/>
      <c r="V445" s="29"/>
      <c r="X445" s="25"/>
      <c r="Z445" s="29">
        <f>D445*AA445</f>
        <v>0</v>
      </c>
      <c r="AA445" s="24">
        <v>2</v>
      </c>
      <c r="AB445" s="25" t="s">
        <v>261</v>
      </c>
      <c r="AD445" s="29">
        <f>D445*AE445</f>
        <v>0</v>
      </c>
      <c r="AE445" s="24">
        <v>2</v>
      </c>
      <c r="AF445" s="25" t="s">
        <v>261</v>
      </c>
    </row>
    <row r="446" spans="1:32" outlineLevel="1">
      <c r="A446" s="20" t="str">
        <f t="shared" si="92"/>
        <v>Labor Only</v>
      </c>
      <c r="B446" s="21" t="str">
        <f>IF(E446="","",VLOOKUP(A446,'Parts List'!A:E,5,FALSE))</f>
        <v>N/A</v>
      </c>
      <c r="C446" s="21"/>
      <c r="D446" s="38">
        <f>$D$445*I446</f>
        <v>0</v>
      </c>
      <c r="E446" s="21" t="s">
        <v>262</v>
      </c>
      <c r="F446" s="21"/>
      <c r="G446" s="21"/>
      <c r="H446" s="23">
        <f>IF(E446="","",VLOOKUP(A446,'Parts List'!A:F,6,FALSE))</f>
        <v>0</v>
      </c>
      <c r="I446" s="327">
        <v>1</v>
      </c>
      <c r="J446" s="38"/>
      <c r="K446" s="38"/>
      <c r="L446" s="22"/>
      <c r="M446" s="23">
        <f t="shared" si="93"/>
        <v>0</v>
      </c>
      <c r="P446" s="29"/>
      <c r="R446" s="27"/>
      <c r="T446" s="25"/>
      <c r="V446" s="29"/>
      <c r="X446" s="25"/>
      <c r="Z446" s="29"/>
      <c r="AB446" s="25"/>
      <c r="AD446" s="29"/>
      <c r="AF446" s="25"/>
    </row>
    <row r="447" spans="1:32">
      <c r="B447" s="21"/>
      <c r="C447" s="21"/>
      <c r="D447" s="21"/>
      <c r="E447" s="21"/>
      <c r="F447" s="21"/>
      <c r="G447" s="21"/>
      <c r="H447" s="23"/>
      <c r="I447" s="21"/>
      <c r="J447" s="21"/>
      <c r="K447" s="21"/>
      <c r="L447" s="21"/>
      <c r="M447" s="23"/>
      <c r="P447" s="29"/>
      <c r="T447" s="25"/>
      <c r="V447" s="29"/>
      <c r="X447" s="25"/>
      <c r="Z447" s="29"/>
      <c r="AB447" s="25"/>
      <c r="AD447" s="29"/>
      <c r="AF447" s="25"/>
    </row>
    <row r="448" spans="1:32">
      <c r="B448" s="21"/>
      <c r="C448" s="21"/>
      <c r="D448" s="21"/>
      <c r="E448" s="21"/>
      <c r="F448" s="21"/>
      <c r="G448" s="21"/>
      <c r="H448" s="23"/>
      <c r="I448" s="21"/>
      <c r="J448" s="21"/>
      <c r="K448" s="21"/>
      <c r="L448" s="21"/>
      <c r="M448" s="23"/>
      <c r="P448" s="29"/>
      <c r="T448" s="25"/>
      <c r="V448" s="29"/>
      <c r="X448" s="25"/>
      <c r="Z448" s="29"/>
      <c r="AB448" s="25"/>
      <c r="AD448" s="29"/>
      <c r="AF448" s="25"/>
    </row>
    <row r="449" spans="1:32">
      <c r="A449" s="20" t="str">
        <f t="shared" ref="A449:A481" si="94">E449&amp;F449</f>
        <v>WEB 8000 &amp; JCI JACE Equipment (Hide Unused Cells)</v>
      </c>
      <c r="B449" s="21"/>
      <c r="C449" s="21"/>
      <c r="D449" s="327">
        <v>0</v>
      </c>
      <c r="E449" s="14" t="s">
        <v>1153</v>
      </c>
      <c r="F449" s="21"/>
      <c r="G449" s="21"/>
      <c r="H449" s="23"/>
      <c r="I449" s="35" t="s">
        <v>44</v>
      </c>
      <c r="J449" s="35"/>
      <c r="K449" s="35"/>
      <c r="L449" s="22"/>
      <c r="M449" s="23"/>
      <c r="N449" s="24">
        <f>I451+I459</f>
        <v>1</v>
      </c>
      <c r="O449" s="24" t="s">
        <v>233</v>
      </c>
      <c r="P449" s="29">
        <f>D449*N449</f>
        <v>0</v>
      </c>
      <c r="Q449" s="20" t="s">
        <v>31</v>
      </c>
      <c r="R449" s="27">
        <f>D473*S449</f>
        <v>0</v>
      </c>
      <c r="S449" s="43">
        <v>1500</v>
      </c>
      <c r="T449" s="25" t="s">
        <v>663</v>
      </c>
      <c r="V449" s="29">
        <f>P449*W449</f>
        <v>0</v>
      </c>
      <c r="W449" s="24">
        <v>4</v>
      </c>
      <c r="X449" s="25" t="s">
        <v>46</v>
      </c>
      <c r="Z449" s="29">
        <f>P449*AA449</f>
        <v>0</v>
      </c>
      <c r="AA449" s="24">
        <v>1</v>
      </c>
      <c r="AB449" s="25" t="s">
        <v>46</v>
      </c>
      <c r="AD449" s="29">
        <f>P449*AE449</f>
        <v>0</v>
      </c>
      <c r="AE449" s="24">
        <v>4</v>
      </c>
      <c r="AF449" s="25" t="s">
        <v>46</v>
      </c>
    </row>
    <row r="450" spans="1:32">
      <c r="B450" s="21"/>
      <c r="C450" s="21"/>
      <c r="D450" s="38"/>
      <c r="E450" s="335" t="s">
        <v>1154</v>
      </c>
      <c r="F450" s="21"/>
      <c r="G450" s="21"/>
      <c r="H450" s="23"/>
      <c r="I450" s="21"/>
      <c r="J450" s="38"/>
      <c r="K450" s="38"/>
      <c r="L450" s="22"/>
      <c r="M450" s="23">
        <v>0</v>
      </c>
      <c r="P450" s="29"/>
      <c r="R450" s="27"/>
      <c r="S450" s="27"/>
      <c r="T450" s="25"/>
      <c r="V450" s="29"/>
      <c r="X450" s="25"/>
      <c r="Z450" s="29"/>
      <c r="AB450" s="25"/>
      <c r="AD450" s="29"/>
      <c r="AF450" s="25"/>
    </row>
    <row r="451" spans="1:32" outlineLevel="1">
      <c r="A451" s="20" t="str">
        <f t="shared" ref="A451:A456" si="95">E451&amp;F451</f>
        <v>JaceWEB 9100 Panel</v>
      </c>
      <c r="B451" s="21" t="str">
        <f>IF(E451="","",VLOOKUP(A451,'Parts List'!A:E,5,FALSE))</f>
        <v>WEB-9100</v>
      </c>
      <c r="C451" s="21"/>
      <c r="D451" s="38">
        <f t="shared" ref="D451:D481" si="96">$D$449*I451</f>
        <v>0</v>
      </c>
      <c r="E451" s="190" t="s">
        <v>45</v>
      </c>
      <c r="F451" s="105" t="s">
        <v>1880</v>
      </c>
      <c r="G451" s="21"/>
      <c r="H451" s="23">
        <f>IF(E451="","",VLOOKUP(A451,'Parts List'!A:F,6,FALSE))</f>
        <v>3756.6182499999995</v>
      </c>
      <c r="I451" s="327">
        <v>1</v>
      </c>
      <c r="J451" s="38"/>
      <c r="K451" s="38"/>
      <c r="L451" s="22"/>
      <c r="M451" s="23">
        <f t="shared" ref="M451:M456" si="97">IF(H451="","",D451*H451)</f>
        <v>0</v>
      </c>
      <c r="P451" s="29"/>
      <c r="R451" s="27"/>
      <c r="S451" s="27"/>
      <c r="T451" s="25"/>
      <c r="V451" s="29"/>
      <c r="X451" s="25"/>
      <c r="Z451" s="29"/>
      <c r="AB451" s="25"/>
      <c r="AD451" s="29"/>
      <c r="AF451" s="25"/>
    </row>
    <row r="452" spans="1:32" outlineLevel="1">
      <c r="A452" s="20" t="str">
        <f t="shared" si="95"/>
        <v>JaceWEB 8000 Panel Wall Adater (Plug)</v>
      </c>
      <c r="B452" s="21" t="str">
        <f>IF(E452="","",VLOOKUP(A452,'Parts List'!A:E,5,FALSE))</f>
        <v>WPM-8000</v>
      </c>
      <c r="C452" s="21"/>
      <c r="D452" s="38">
        <f t="shared" si="96"/>
        <v>0</v>
      </c>
      <c r="E452" s="190" t="s">
        <v>45</v>
      </c>
      <c r="F452" s="105" t="s">
        <v>765</v>
      </c>
      <c r="G452" s="21"/>
      <c r="H452" s="23">
        <f>IF(E452="","",VLOOKUP(A452,'Parts List'!A:F,6,FALSE))</f>
        <v>49.543449999999993</v>
      </c>
      <c r="I452" s="336">
        <f>I451</f>
        <v>1</v>
      </c>
      <c r="J452" s="38"/>
      <c r="K452" s="38"/>
      <c r="L452" s="22"/>
      <c r="M452" s="23">
        <f t="shared" si="97"/>
        <v>0</v>
      </c>
      <c r="P452" s="29"/>
      <c r="R452" s="27"/>
      <c r="S452" s="27"/>
      <c r="T452" s="25"/>
      <c r="V452" s="29"/>
      <c r="X452" s="25"/>
      <c r="Z452" s="29"/>
      <c r="AB452" s="25"/>
      <c r="AD452" s="29"/>
      <c r="AF452" s="25"/>
    </row>
    <row r="453" spans="1:32" outlineLevel="1">
      <c r="A453" s="20" t="str">
        <f t="shared" si="95"/>
        <v>JaceWEB8000 - Dual Port RS-485 Module</v>
      </c>
      <c r="B453" s="21" t="str">
        <f>IF(E453="","",VLOOKUP(A453,'Parts List'!A:E,5,FALSE))</f>
        <v>NPB-8000-2X-485</v>
      </c>
      <c r="C453" s="21"/>
      <c r="D453" s="38">
        <f t="shared" si="96"/>
        <v>0</v>
      </c>
      <c r="E453" s="190" t="s">
        <v>45</v>
      </c>
      <c r="F453" s="105" t="s">
        <v>681</v>
      </c>
      <c r="G453" s="21"/>
      <c r="H453" s="23">
        <f>IF(E453="","",VLOOKUP(A453,'Parts List'!A:F,6,FALSE))</f>
        <v>266.77804999999995</v>
      </c>
      <c r="I453" s="327">
        <v>0</v>
      </c>
      <c r="J453" s="38"/>
      <c r="K453" s="38"/>
      <c r="L453" s="22"/>
      <c r="M453" s="23">
        <f t="shared" si="97"/>
        <v>0</v>
      </c>
      <c r="P453" s="29"/>
      <c r="R453" s="27"/>
      <c r="S453" s="27"/>
      <c r="T453" s="25"/>
      <c r="V453" s="29"/>
      <c r="X453" s="25"/>
      <c r="Z453" s="29"/>
      <c r="AB453" s="25"/>
      <c r="AD453" s="29"/>
      <c r="AF453" s="25"/>
    </row>
    <row r="454" spans="1:32" outlineLevel="1">
      <c r="A454" s="20" t="str">
        <f t="shared" si="95"/>
        <v>Jace Device PackWEB8000 Add 10 Devices/500 Points</v>
      </c>
      <c r="B454" s="21" t="str">
        <f>IF(E454="","",VLOOKUP(A454,'Parts List'!A:E,5,FALSE))</f>
        <v>DEVICE-10</v>
      </c>
      <c r="C454" s="21"/>
      <c r="D454" s="38">
        <f t="shared" si="96"/>
        <v>0</v>
      </c>
      <c r="E454" s="190" t="s">
        <v>733</v>
      </c>
      <c r="F454" s="105" t="s">
        <v>748</v>
      </c>
      <c r="G454" s="21"/>
      <c r="H454" s="23">
        <f>IF(E454="","",VLOOKUP(A454,'Parts List'!A:F,6,FALSE))</f>
        <v>794.61799999999994</v>
      </c>
      <c r="I454" s="327">
        <v>0</v>
      </c>
      <c r="J454" s="38"/>
      <c r="K454" s="38"/>
      <c r="L454" s="22"/>
      <c r="M454" s="23">
        <f t="shared" si="97"/>
        <v>0</v>
      </c>
      <c r="P454" s="29"/>
      <c r="R454" s="27"/>
      <c r="S454" s="27"/>
      <c r="T454" s="25"/>
      <c r="V454" s="29"/>
      <c r="X454" s="25"/>
      <c r="Z454" s="29"/>
      <c r="AB454" s="25"/>
      <c r="AD454" s="29"/>
      <c r="AF454" s="25"/>
    </row>
    <row r="455" spans="1:32" outlineLevel="1">
      <c r="A455" s="20" t="str">
        <f t="shared" si="95"/>
        <v>Jace MaintenanceWEB-9100 Initial 18 Month Maintenance</v>
      </c>
      <c r="B455" s="21" t="str">
        <f>IF(E455="","",VLOOKUP(A455,'Parts List'!A:E,5,FALSE))</f>
        <v>SMA-9100-1YR-INIT</v>
      </c>
      <c r="C455" s="21"/>
      <c r="D455" s="38">
        <f t="shared" si="96"/>
        <v>0</v>
      </c>
      <c r="E455" s="190" t="s">
        <v>692</v>
      </c>
      <c r="F455" s="105" t="s">
        <v>2225</v>
      </c>
      <c r="G455" s="21"/>
      <c r="H455" s="23">
        <f>IF(E455="","",VLOOKUP(A455,'Parts List'!A:F,6,FALSE))</f>
        <v>580.47659999999996</v>
      </c>
      <c r="I455" s="336">
        <f>I451</f>
        <v>1</v>
      </c>
      <c r="J455" s="38"/>
      <c r="K455" s="38"/>
      <c r="L455" s="22"/>
      <c r="M455" s="23">
        <f t="shared" si="97"/>
        <v>0</v>
      </c>
      <c r="P455" s="29"/>
      <c r="R455" s="27"/>
      <c r="S455" s="27"/>
      <c r="T455" s="25"/>
      <c r="V455" s="29"/>
      <c r="X455" s="25"/>
      <c r="Z455" s="29"/>
      <c r="AB455" s="25"/>
      <c r="AD455" s="29"/>
      <c r="AF455" s="25"/>
    </row>
    <row r="456" spans="1:32" outlineLevel="1">
      <c r="A456" s="20" t="str">
        <f t="shared" si="95"/>
        <v>JaceEnables WEB-800 to run WEBs-AX (3.8U)</v>
      </c>
      <c r="B456" s="21" t="str">
        <f>IF(E456="","",VLOOKUP(A456,'Parts List'!A:E,5,FALSE))</f>
        <v>JACE-8000-AX</v>
      </c>
      <c r="C456" s="21"/>
      <c r="D456" s="38">
        <f t="shared" si="96"/>
        <v>0</v>
      </c>
      <c r="E456" s="190" t="s">
        <v>45</v>
      </c>
      <c r="F456" s="105" t="s">
        <v>890</v>
      </c>
      <c r="G456" s="21"/>
      <c r="H456" s="23">
        <f>IF(E456="","",VLOOKUP(A456,'Parts List'!A:F,6,FALSE))</f>
        <v>0</v>
      </c>
      <c r="I456" s="327">
        <v>0</v>
      </c>
      <c r="J456" s="38"/>
      <c r="K456" s="38"/>
      <c r="L456" s="22"/>
      <c r="M456" s="23">
        <f t="shared" si="97"/>
        <v>0</v>
      </c>
      <c r="P456" s="29"/>
      <c r="R456" s="27"/>
      <c r="S456" s="27"/>
      <c r="T456" s="25"/>
      <c r="V456" s="29"/>
      <c r="X456" s="25"/>
      <c r="Z456" s="29"/>
      <c r="AB456" s="25"/>
      <c r="AD456" s="29"/>
      <c r="AF456" s="25"/>
    </row>
    <row r="457" spans="1:32">
      <c r="B457" s="21"/>
      <c r="C457" s="21"/>
      <c r="D457" s="38"/>
      <c r="E457" s="21"/>
      <c r="F457" s="21"/>
      <c r="G457" s="21"/>
      <c r="H457" s="23" t="str">
        <f>IF(E457="","",VLOOKUP(A457,'Parts List'!A:F,6,FALSE))</f>
        <v/>
      </c>
      <c r="I457" s="21"/>
      <c r="J457" s="38"/>
      <c r="K457" s="38"/>
      <c r="L457" s="22"/>
      <c r="M457" s="23"/>
      <c r="P457" s="29"/>
      <c r="R457" s="27"/>
      <c r="S457" s="27"/>
      <c r="T457" s="25"/>
      <c r="V457" s="29"/>
      <c r="X457" s="25"/>
      <c r="Z457" s="29"/>
      <c r="AB457" s="25"/>
      <c r="AD457" s="29"/>
      <c r="AF457" s="25"/>
    </row>
    <row r="458" spans="1:32">
      <c r="B458" s="21"/>
      <c r="C458" s="21"/>
      <c r="D458" s="38"/>
      <c r="E458" s="335" t="s">
        <v>1155</v>
      </c>
      <c r="F458" s="21"/>
      <c r="G458" s="21"/>
      <c r="H458" s="23"/>
      <c r="I458" s="21"/>
      <c r="J458" s="38"/>
      <c r="K458" s="38"/>
      <c r="L458" s="22"/>
      <c r="M458" s="23"/>
      <c r="N458" s="124"/>
      <c r="P458" s="29"/>
      <c r="R458" s="27"/>
      <c r="S458" s="27"/>
      <c r="T458" s="25"/>
      <c r="V458" s="29"/>
      <c r="X458" s="25"/>
      <c r="Z458" s="29"/>
      <c r="AB458" s="25"/>
      <c r="AD458" s="29"/>
      <c r="AF458" s="25"/>
    </row>
    <row r="459" spans="1:32" outlineLevel="1">
      <c r="A459" s="20" t="str">
        <f t="shared" ref="A459:A465" si="98">E459&amp;F459</f>
        <v>JaceJCI FX80 BASE - NO LICENSES</v>
      </c>
      <c r="B459" s="21" t="str">
        <f>IF(E459="","",VLOOKUP(A459,'Parts List'!A:E,5,FALSE))</f>
        <v>FX-SC9BASE-0</v>
      </c>
      <c r="C459" s="21"/>
      <c r="D459" s="38">
        <f t="shared" ref="D459:D465" si="99">$D$449*I459</f>
        <v>0</v>
      </c>
      <c r="E459" s="190" t="s">
        <v>45</v>
      </c>
      <c r="F459" s="105" t="s">
        <v>1036</v>
      </c>
      <c r="G459" s="21"/>
      <c r="H459" s="23">
        <f>IF(E459="","",VLOOKUP(A459,'Parts List'!A:F,6,FALSE))</f>
        <v>1263.3180000000002</v>
      </c>
      <c r="I459" s="327">
        <v>0</v>
      </c>
      <c r="J459" s="38"/>
      <c r="K459" s="38"/>
      <c r="L459" s="22"/>
      <c r="M459" s="23">
        <f t="shared" ref="M459:M465" si="100">IF(H459="","",D459*H459)</f>
        <v>0</v>
      </c>
      <c r="P459" s="29"/>
      <c r="R459" s="27"/>
      <c r="S459" s="27"/>
      <c r="T459" s="25"/>
      <c r="V459" s="29"/>
      <c r="X459" s="25"/>
      <c r="Z459" s="29"/>
      <c r="AB459" s="25"/>
      <c r="AD459" s="29"/>
      <c r="AF459" s="25"/>
    </row>
    <row r="460" spans="1:32" outlineLevel="1">
      <c r="A460" s="20" t="str">
        <f t="shared" si="98"/>
        <v>JaceJCI FX80 Wall Power Supply</v>
      </c>
      <c r="B460" s="21" t="str">
        <f>IF(E460="","",VLOOKUP(A460,'Parts List'!A:E,5,FALSE))</f>
        <v>FX-SC8XPS-0</v>
      </c>
      <c r="C460" s="21"/>
      <c r="D460" s="38">
        <f t="shared" si="99"/>
        <v>0</v>
      </c>
      <c r="E460" s="190" t="s">
        <v>45</v>
      </c>
      <c r="F460" s="105" t="s">
        <v>1047</v>
      </c>
      <c r="G460" s="21"/>
      <c r="H460" s="23">
        <f>IF(E460="","",VLOOKUP(A460,'Parts List'!A:F,6,FALSE))</f>
        <v>64.218000000000004</v>
      </c>
      <c r="I460" s="336">
        <f>I459</f>
        <v>0</v>
      </c>
      <c r="J460" s="38"/>
      <c r="K460" s="38"/>
      <c r="L460" s="22"/>
      <c r="M460" s="23">
        <f t="shared" si="100"/>
        <v>0</v>
      </c>
      <c r="P460" s="29"/>
      <c r="R460" s="27"/>
      <c r="S460" s="27"/>
      <c r="T460" s="25"/>
      <c r="V460" s="29"/>
      <c r="X460" s="25"/>
      <c r="Z460" s="29"/>
      <c r="AB460" s="25"/>
      <c r="AD460" s="29"/>
      <c r="AF460" s="25"/>
    </row>
    <row r="461" spans="1:32" outlineLevel="1">
      <c r="A461" s="20" t="str">
        <f t="shared" si="98"/>
        <v>JaceJCI FX80 100 Device License</v>
      </c>
      <c r="B461" s="21" t="str">
        <f>IF(E461="","",VLOOKUP(A461,'Parts List'!A:E,5,FALSE))</f>
        <v>FX-SC8CL100-0</v>
      </c>
      <c r="C461" s="21"/>
      <c r="D461" s="38">
        <f t="shared" si="99"/>
        <v>0</v>
      </c>
      <c r="E461" s="190" t="s">
        <v>45</v>
      </c>
      <c r="F461" s="105" t="s">
        <v>1043</v>
      </c>
      <c r="G461" s="21"/>
      <c r="H461" s="23">
        <f>IF(E461="","",VLOOKUP(A461,'Parts List'!A:F,6,FALSE))</f>
        <v>2877.8820000000001</v>
      </c>
      <c r="I461" s="336">
        <f>I459</f>
        <v>0</v>
      </c>
      <c r="J461" s="38"/>
      <c r="K461" s="38"/>
      <c r="L461" s="22"/>
      <c r="M461" s="23">
        <f t="shared" si="100"/>
        <v>0</v>
      </c>
      <c r="P461" s="29"/>
      <c r="R461" s="27"/>
      <c r="S461" s="27"/>
      <c r="T461" s="25"/>
      <c r="V461" s="29"/>
      <c r="X461" s="25"/>
      <c r="Z461" s="29"/>
      <c r="AB461" s="25"/>
      <c r="AD461" s="29"/>
      <c r="AF461" s="25"/>
    </row>
    <row r="462" spans="1:32" outlineLevel="1">
      <c r="A462" s="20" t="str">
        <f t="shared" si="98"/>
        <v>JaceJCI FX80 Dual RS485 Expansion Module</v>
      </c>
      <c r="B462" s="21" t="str">
        <f>IF(E462="","",VLOOKUP(A462,'Parts List'!A:E,5,FALSE))</f>
        <v>FX-SC8XD485-0</v>
      </c>
      <c r="C462" s="21"/>
      <c r="D462" s="38">
        <f t="shared" si="99"/>
        <v>0</v>
      </c>
      <c r="E462" s="190" t="s">
        <v>45</v>
      </c>
      <c r="F462" s="105" t="s">
        <v>1051</v>
      </c>
      <c r="G462" s="21"/>
      <c r="H462" s="23">
        <f>IF(E462="","",VLOOKUP(A462,'Parts List'!A:F,6,FALSE))</f>
        <v>294.94499999999999</v>
      </c>
      <c r="I462" s="327">
        <v>0</v>
      </c>
      <c r="J462" s="38"/>
      <c r="K462" s="38"/>
      <c r="L462" s="22"/>
      <c r="M462" s="23">
        <f t="shared" si="100"/>
        <v>0</v>
      </c>
      <c r="P462" s="29"/>
      <c r="R462" s="27"/>
      <c r="S462" s="27"/>
      <c r="T462" s="25"/>
      <c r="V462" s="29"/>
      <c r="X462" s="25"/>
      <c r="Z462" s="29"/>
      <c r="AB462" s="25"/>
      <c r="AD462" s="29"/>
      <c r="AF462" s="25"/>
    </row>
    <row r="463" spans="1:32" outlineLevel="1">
      <c r="A463" s="20" t="str">
        <f t="shared" si="98"/>
        <v>Jace Device PackJCI FX80 Initial 10 Device Add</v>
      </c>
      <c r="B463" s="21" t="str">
        <f>IF(E463="","",VLOOKUP(A463,'Parts List'!A:E,5,FALSE))</f>
        <v>FX-SC8DL10-0</v>
      </c>
      <c r="C463" s="21"/>
      <c r="D463" s="38">
        <f t="shared" si="99"/>
        <v>0</v>
      </c>
      <c r="E463" s="190" t="s">
        <v>733</v>
      </c>
      <c r="F463" s="105" t="s">
        <v>1085</v>
      </c>
      <c r="G463" s="21"/>
      <c r="H463" s="23">
        <f>IF(E463="","",VLOOKUP(A463,'Parts List'!A:F,6,FALSE))</f>
        <v>854.51100000000008</v>
      </c>
      <c r="I463" s="327">
        <v>0</v>
      </c>
      <c r="J463" s="38"/>
      <c r="K463" s="38"/>
      <c r="L463" s="22"/>
      <c r="M463" s="23">
        <f t="shared" si="100"/>
        <v>0</v>
      </c>
      <c r="P463" s="29"/>
      <c r="R463" s="27"/>
      <c r="S463" s="27"/>
      <c r="T463" s="25"/>
      <c r="V463" s="29"/>
      <c r="X463" s="25"/>
      <c r="Z463" s="29"/>
      <c r="AB463" s="25"/>
      <c r="AD463" s="29"/>
      <c r="AF463" s="25"/>
    </row>
    <row r="464" spans="1:32" outlineLevel="1">
      <c r="A464" s="20" t="str">
        <f t="shared" si="98"/>
        <v>Jace MaintenanceJCI FX80 Initial 18 Month Maintenance for 100-199 Devices</v>
      </c>
      <c r="B464" s="21" t="str">
        <f>IF(E464="","",VLOOKUP(A464,'Parts List'!A:E,5,FALSE))</f>
        <v>FX-SC8D100M1-0</v>
      </c>
      <c r="C464" s="21"/>
      <c r="D464" s="38">
        <f t="shared" si="99"/>
        <v>0</v>
      </c>
      <c r="E464" s="190" t="s">
        <v>692</v>
      </c>
      <c r="F464" s="105" t="s">
        <v>1061</v>
      </c>
      <c r="G464" s="21"/>
      <c r="H464" s="23">
        <f>IF(E464="","",VLOOKUP(A464,'Parts List'!A:F,6,FALSE))</f>
        <v>646.779</v>
      </c>
      <c r="I464" s="336">
        <f>I459</f>
        <v>0</v>
      </c>
      <c r="J464" s="38"/>
      <c r="K464" s="38"/>
      <c r="L464" s="22"/>
      <c r="M464" s="23">
        <f t="shared" si="100"/>
        <v>0</v>
      </c>
      <c r="P464" s="29"/>
      <c r="R464" s="27"/>
      <c r="S464" s="27"/>
      <c r="T464" s="25"/>
      <c r="V464" s="29"/>
      <c r="X464" s="25"/>
      <c r="Z464" s="29"/>
      <c r="AB464" s="25"/>
      <c r="AD464" s="29"/>
      <c r="AF464" s="25"/>
    </row>
    <row r="465" spans="1:32" outlineLevel="1">
      <c r="A465" s="20" t="str">
        <f t="shared" si="98"/>
        <v>JaceJCI FX80 Downgrade to run AX Ver 3.8</v>
      </c>
      <c r="B465" s="21" t="str">
        <f>IF(E465="","",VLOOKUP(A465,'Parts List'!A:E,5,FALSE))</f>
        <v>FX-SC8LAX-0</v>
      </c>
      <c r="C465" s="21"/>
      <c r="D465" s="38">
        <f t="shared" si="99"/>
        <v>0</v>
      </c>
      <c r="E465" s="190" t="s">
        <v>45</v>
      </c>
      <c r="F465" s="105" t="s">
        <v>1053</v>
      </c>
      <c r="G465" s="21"/>
      <c r="H465" s="23">
        <f>IF(E465="","",VLOOKUP(A465,'Parts List'!A:F,6,FALSE))</f>
        <v>0</v>
      </c>
      <c r="I465" s="327">
        <v>0</v>
      </c>
      <c r="J465" s="38"/>
      <c r="K465" s="38"/>
      <c r="L465" s="22"/>
      <c r="M465" s="23">
        <f t="shared" si="100"/>
        <v>0</v>
      </c>
      <c r="P465" s="29"/>
      <c r="R465" s="27"/>
      <c r="S465" s="27"/>
      <c r="T465" s="25"/>
      <c r="V465" s="29"/>
      <c r="X465" s="25"/>
      <c r="Z465" s="29"/>
      <c r="AB465" s="25"/>
      <c r="AD465" s="29"/>
      <c r="AF465" s="25"/>
    </row>
    <row r="466" spans="1:32">
      <c r="B466" s="21"/>
      <c r="C466" s="21"/>
      <c r="D466" s="38"/>
      <c r="E466" s="21"/>
      <c r="F466" s="21"/>
      <c r="G466" s="21"/>
      <c r="H466" s="23"/>
      <c r="I466" s="21"/>
      <c r="J466" s="38"/>
      <c r="K466" s="38"/>
      <c r="L466" s="22"/>
      <c r="M466" s="23"/>
      <c r="P466" s="29"/>
      <c r="R466" s="27"/>
      <c r="S466" s="27"/>
      <c r="T466" s="25"/>
      <c r="V466" s="29"/>
      <c r="X466" s="25"/>
      <c r="Z466" s="29"/>
      <c r="AB466" s="25"/>
      <c r="AD466" s="29"/>
      <c r="AF466" s="25"/>
    </row>
    <row r="467" spans="1:32">
      <c r="B467" s="21"/>
      <c r="C467" s="21"/>
      <c r="D467" s="38"/>
      <c r="E467" s="21"/>
      <c r="F467" s="21"/>
      <c r="G467" s="21"/>
      <c r="H467" s="23"/>
      <c r="I467" s="21"/>
      <c r="J467" s="38"/>
      <c r="K467" s="38"/>
      <c r="L467" s="22"/>
      <c r="M467" s="23"/>
      <c r="P467" s="29"/>
      <c r="R467" s="27"/>
      <c r="S467" s="27"/>
      <c r="T467" s="25"/>
      <c r="V467" s="29"/>
      <c r="X467" s="25"/>
      <c r="Z467" s="29"/>
      <c r="AB467" s="25"/>
      <c r="AD467" s="29"/>
      <c r="AF467" s="25"/>
    </row>
    <row r="468" spans="1:32">
      <c r="A468" s="20" t="str">
        <f t="shared" ref="A468" si="101">E468&amp;F468</f>
        <v>ComputerDesktop</v>
      </c>
      <c r="B468" s="21" t="str">
        <f>IF(E468="","",VLOOKUP(A468,'Parts List'!A:E,5,FALSE))</f>
        <v>N/A</v>
      </c>
      <c r="C468" s="21"/>
      <c r="D468" s="38">
        <f t="shared" ref="D468" si="102">$D$449*I468</f>
        <v>0</v>
      </c>
      <c r="E468" s="284" t="s">
        <v>86</v>
      </c>
      <c r="F468" s="105" t="s">
        <v>98</v>
      </c>
      <c r="G468" s="21"/>
      <c r="H468" s="23">
        <f>IF(E468="","",VLOOKUP(A468,'Parts List'!A:F,6,FALSE))</f>
        <v>2200</v>
      </c>
      <c r="I468" s="327">
        <v>0</v>
      </c>
      <c r="J468" s="38"/>
      <c r="K468" s="38"/>
      <c r="L468" s="22"/>
      <c r="M468" s="23">
        <f t="shared" ref="M468" si="103">IF(H468="","",D468*H468)</f>
        <v>0</v>
      </c>
      <c r="P468" s="29"/>
      <c r="R468" s="27"/>
      <c r="S468" s="27"/>
      <c r="T468" s="25"/>
      <c r="V468" s="29"/>
      <c r="W468" s="27"/>
      <c r="X468" s="25"/>
      <c r="Z468" s="29"/>
      <c r="AA468" s="27"/>
      <c r="AB468" s="25"/>
      <c r="AD468" s="29"/>
      <c r="AE468" s="27"/>
      <c r="AF468" s="25"/>
    </row>
    <row r="469" spans="1:32">
      <c r="A469" s="20" t="str">
        <f>E469&amp;F469</f>
        <v>System SupervisorN4 Supervisor for 2 Network</v>
      </c>
      <c r="B469" s="21" t="str">
        <f>IF(E469="","",VLOOKUP(A469,'Parts List'!A:E,5,FALSE))</f>
        <v>WEB-S-2-N4</v>
      </c>
      <c r="C469" s="21"/>
      <c r="D469" s="38">
        <f t="shared" si="96"/>
        <v>0</v>
      </c>
      <c r="E469" s="284" t="s">
        <v>162</v>
      </c>
      <c r="F469" s="105" t="s">
        <v>782</v>
      </c>
      <c r="G469" s="21"/>
      <c r="H469" s="23">
        <f>IF(E469="","",VLOOKUP(A469,'Parts List'!A:F,6,FALSE))</f>
        <v>968.02530000000002</v>
      </c>
      <c r="I469" s="327">
        <v>0</v>
      </c>
      <c r="J469" s="38"/>
      <c r="K469" s="38"/>
      <c r="L469" s="22"/>
      <c r="M469" s="23">
        <f>IF(H469="","",D469*H469)</f>
        <v>0</v>
      </c>
      <c r="P469" s="29"/>
      <c r="R469" s="27"/>
      <c r="S469" s="27"/>
      <c r="T469" s="25"/>
      <c r="V469" s="29"/>
      <c r="W469" s="27"/>
      <c r="X469" s="25"/>
      <c r="Z469" s="29"/>
      <c r="AA469" s="27"/>
      <c r="AB469" s="25"/>
      <c r="AD469" s="29"/>
      <c r="AE469" s="27"/>
      <c r="AF469" s="25"/>
    </row>
    <row r="470" spans="1:32">
      <c r="A470" s="20" t="str">
        <f>E470&amp;F470</f>
        <v>N4 System Supervisor MaintenanceN4 Supervisor 2 Initial 18 Month Maintenance</v>
      </c>
      <c r="B470" s="21" t="str">
        <f>IF(E470="","",VLOOKUP(A470,'Parts List'!A:E,5,FALSE))</f>
        <v>SUP-2-SMA-INIT</v>
      </c>
      <c r="C470" s="21"/>
      <c r="D470" s="38">
        <f t="shared" si="96"/>
        <v>0</v>
      </c>
      <c r="E470" s="284" t="s">
        <v>741</v>
      </c>
      <c r="F470" s="105" t="s">
        <v>795</v>
      </c>
      <c r="G470" s="21"/>
      <c r="H470" s="23">
        <f>IF(E470="","",VLOOKUP(A470,'Parts List'!A:F,6,FALSE))</f>
        <v>228.66689999999997</v>
      </c>
      <c r="I470" s="327">
        <v>0</v>
      </c>
      <c r="J470" s="38"/>
      <c r="K470" s="38"/>
      <c r="L470" s="22"/>
      <c r="M470" s="23">
        <f>IF(H470="","",D470*H470)</f>
        <v>0</v>
      </c>
      <c r="P470" s="29"/>
      <c r="R470" s="27"/>
      <c r="S470" s="27"/>
      <c r="T470" s="25"/>
      <c r="V470" s="29"/>
      <c r="W470" s="27"/>
      <c r="X470" s="25"/>
      <c r="Z470" s="29"/>
      <c r="AA470" s="27"/>
      <c r="AB470" s="25"/>
      <c r="AD470" s="29"/>
      <c r="AE470" s="27"/>
      <c r="AF470" s="25"/>
    </row>
    <row r="471" spans="1:32">
      <c r="A471" s="20" t="str">
        <f>E471&amp;F471</f>
        <v>N4 System Supervisor Device PackN4 Supervisor (25) Field Device Pack</v>
      </c>
      <c r="B471" s="21" t="str">
        <f>IF(E471="","",VLOOKUP(A471,'Parts List'!A:E,5,FALSE))</f>
        <v>SUP-DEVICE-25</v>
      </c>
      <c r="C471" s="21"/>
      <c r="D471" s="38">
        <f t="shared" si="96"/>
        <v>0</v>
      </c>
      <c r="E471" s="285" t="s">
        <v>740</v>
      </c>
      <c r="F471" s="105" t="s">
        <v>789</v>
      </c>
      <c r="G471" s="21"/>
      <c r="H471" s="23">
        <f>IF(E471="","",VLOOKUP(A471,'Parts List'!A:F,6,FALSE))</f>
        <v>1600.6682999999998</v>
      </c>
      <c r="I471" s="327">
        <v>0</v>
      </c>
      <c r="J471" s="38"/>
      <c r="K471" s="38"/>
      <c r="L471" s="22"/>
      <c r="M471" s="23">
        <f>IF(H471="","",D471*H471)</f>
        <v>0</v>
      </c>
      <c r="P471" s="29"/>
      <c r="R471" s="27"/>
      <c r="S471" s="27"/>
      <c r="T471" s="25"/>
      <c r="V471" s="29"/>
      <c r="W471" s="27"/>
      <c r="X471" s="25"/>
      <c r="Z471" s="29"/>
      <c r="AA471" s="27"/>
      <c r="AB471" s="25"/>
      <c r="AD471" s="29"/>
      <c r="AE471" s="27"/>
      <c r="AF471" s="25"/>
    </row>
    <row r="472" spans="1:32">
      <c r="A472" s="20" t="str">
        <f t="shared" si="94"/>
        <v>I/O Module16 Point</v>
      </c>
      <c r="B472" s="21" t="str">
        <f>IF(E472="","",VLOOKUP(A472,'Parts List'!A:E,5,FALSE))</f>
        <v>IO-16-H</v>
      </c>
      <c r="C472" s="21"/>
      <c r="D472" s="38">
        <f t="shared" si="96"/>
        <v>0</v>
      </c>
      <c r="E472" s="21" t="s">
        <v>176</v>
      </c>
      <c r="F472" s="105" t="s">
        <v>177</v>
      </c>
      <c r="G472" s="21"/>
      <c r="H472" s="23">
        <f>IF(E472="","",VLOOKUP(A472,'Parts List'!A:F,6,FALSE))</f>
        <v>0</v>
      </c>
      <c r="I472" s="327">
        <v>0</v>
      </c>
      <c r="J472" s="38"/>
      <c r="K472" s="38"/>
      <c r="L472" s="22"/>
      <c r="M472" s="23">
        <f t="shared" ref="M472:M481" si="104">IF(H472="","",D472*H472)</f>
        <v>0</v>
      </c>
      <c r="P472" s="29"/>
      <c r="R472" s="27"/>
      <c r="S472" s="44"/>
      <c r="T472" s="25"/>
      <c r="V472" s="29"/>
      <c r="X472" s="25"/>
      <c r="Z472" s="29"/>
      <c r="AB472" s="25"/>
      <c r="AD472" s="29"/>
      <c r="AF472" s="25"/>
    </row>
    <row r="473" spans="1:32">
      <c r="A473" s="20" t="str">
        <f t="shared" si="94"/>
        <v>Panel - Enclosure w SubpanelNema-1 Small</v>
      </c>
      <c r="B473" s="21" t="str">
        <f>IF(E473="","",VLOOKUP(A473,'Parts List'!A:E,5,FALSE))</f>
        <v>RET1-181207BT-P</v>
      </c>
      <c r="C473" s="21"/>
      <c r="D473" s="38">
        <f t="shared" si="96"/>
        <v>0</v>
      </c>
      <c r="E473" s="21" t="s">
        <v>156</v>
      </c>
      <c r="F473" s="105" t="s">
        <v>183</v>
      </c>
      <c r="G473" s="21"/>
      <c r="H473" s="23">
        <f>IF(E473="","",VLOOKUP(A473,'Parts List'!A:F,6,FALSE))</f>
        <v>345.85</v>
      </c>
      <c r="I473" s="327">
        <v>1</v>
      </c>
      <c r="J473" s="38"/>
      <c r="K473" s="38"/>
      <c r="L473" s="22"/>
      <c r="M473" s="23">
        <f t="shared" si="104"/>
        <v>0</v>
      </c>
      <c r="P473" s="29"/>
      <c r="R473" s="27"/>
      <c r="S473" s="27"/>
      <c r="T473" s="25"/>
      <c r="V473" s="29"/>
      <c r="X473" s="25"/>
      <c r="Z473" s="29"/>
      <c r="AB473" s="25"/>
      <c r="AD473" s="29"/>
      <c r="AF473" s="25"/>
    </row>
    <row r="474" spans="1:32">
      <c r="A474" s="20" t="str">
        <f t="shared" si="94"/>
        <v>UPS/Surge ProtectionDesktop Power Supply Only</v>
      </c>
      <c r="B474" s="21" t="str">
        <f>IF(E474="","",VLOOKUP(A474,'Parts List'!A:E,5,FALSE))</f>
        <v>UPS850</v>
      </c>
      <c r="C474" s="21"/>
      <c r="D474" s="38">
        <f t="shared" si="96"/>
        <v>0</v>
      </c>
      <c r="E474" s="21" t="s">
        <v>51</v>
      </c>
      <c r="F474" s="105" t="s">
        <v>1561</v>
      </c>
      <c r="G474" s="21"/>
      <c r="H474" s="23">
        <f>IF(E474="","",VLOOKUP(A474,'Parts List'!A:F,6,FALSE))</f>
        <v>348.39</v>
      </c>
      <c r="I474" s="327">
        <v>0</v>
      </c>
      <c r="J474" s="38"/>
      <c r="K474" s="38"/>
      <c r="L474" s="22"/>
      <c r="M474" s="23">
        <f t="shared" si="104"/>
        <v>0</v>
      </c>
      <c r="P474" s="29"/>
      <c r="R474" s="27"/>
      <c r="S474" s="27"/>
      <c r="T474" s="25"/>
      <c r="V474" s="29"/>
      <c r="X474" s="25"/>
      <c r="Z474" s="29"/>
      <c r="AB474" s="25"/>
      <c r="AD474" s="29"/>
      <c r="AF474" s="25"/>
    </row>
    <row r="475" spans="1:32">
      <c r="B475" s="21" t="s">
        <v>1016</v>
      </c>
      <c r="C475" s="21"/>
      <c r="D475" s="38">
        <f t="shared" si="96"/>
        <v>0</v>
      </c>
      <c r="E475" s="21" t="s">
        <v>1017</v>
      </c>
      <c r="F475" s="21"/>
      <c r="G475" s="21"/>
      <c r="H475" s="23">
        <v>68.569999999999993</v>
      </c>
      <c r="I475" s="327">
        <v>0</v>
      </c>
      <c r="J475" s="38"/>
      <c r="K475" s="38"/>
      <c r="L475" s="22"/>
      <c r="M475" s="23">
        <f t="shared" si="104"/>
        <v>0</v>
      </c>
      <c r="P475" s="29"/>
      <c r="R475" s="27"/>
      <c r="S475" s="27"/>
      <c r="T475" s="25"/>
      <c r="V475" s="29"/>
      <c r="X475" s="25"/>
      <c r="Z475" s="29"/>
      <c r="AB475" s="25"/>
      <c r="AD475" s="29"/>
      <c r="AF475" s="25"/>
    </row>
    <row r="476" spans="1:32">
      <c r="A476" s="20" t="str">
        <f t="shared" si="94"/>
        <v>Temp SensorOA Temp/Humidity for HW</v>
      </c>
      <c r="B476" s="21" t="str">
        <f>IF(E476="","",VLOOKUP(A476,'Parts List'!A:E,5,FALSE))</f>
        <v>H7735C2015</v>
      </c>
      <c r="C476" s="21"/>
      <c r="D476" s="38">
        <f t="shared" si="96"/>
        <v>0</v>
      </c>
      <c r="E476" s="21" t="s">
        <v>155</v>
      </c>
      <c r="F476" s="105" t="s">
        <v>1539</v>
      </c>
      <c r="G476" s="21"/>
      <c r="H476" s="23">
        <f>IF(E476="","",VLOOKUP(A476,'Parts List'!A:F,6,FALSE))</f>
        <v>283.87424999999996</v>
      </c>
      <c r="I476" s="327">
        <v>0</v>
      </c>
      <c r="J476" s="38"/>
      <c r="K476" s="38"/>
      <c r="L476" s="22"/>
      <c r="M476" s="23">
        <f t="shared" si="104"/>
        <v>0</v>
      </c>
      <c r="P476" s="29"/>
      <c r="R476" s="290">
        <f>IF(R488&lt;&gt;0,R482-SUM(R5:R474),0)</f>
        <v>0</v>
      </c>
      <c r="S476" s="27"/>
      <c r="T476" s="25"/>
      <c r="V476" s="116">
        <v>0</v>
      </c>
      <c r="W476" s="27" t="s">
        <v>49</v>
      </c>
      <c r="X476" s="25"/>
      <c r="Z476" s="116">
        <v>0</v>
      </c>
      <c r="AA476" s="27" t="s">
        <v>49</v>
      </c>
      <c r="AB476" s="25"/>
      <c r="AD476" s="116">
        <v>0</v>
      </c>
      <c r="AE476" s="27" t="s">
        <v>49</v>
      </c>
      <c r="AF476" s="25"/>
    </row>
    <row r="477" spans="1:32">
      <c r="A477" s="20" t="str">
        <f t="shared" si="94"/>
        <v>DriversTrane Comm 4</v>
      </c>
      <c r="B477" s="21" t="str">
        <f>IF(E477="","",VLOOKUP(A477,'Parts List'!A:E,5,FALSE))</f>
        <v>DR-ML-TCOMM4-N4-J8</v>
      </c>
      <c r="C477" s="21"/>
      <c r="D477" s="38">
        <f t="shared" si="96"/>
        <v>0</v>
      </c>
      <c r="E477" s="21" t="s">
        <v>858</v>
      </c>
      <c r="F477" s="105" t="s">
        <v>871</v>
      </c>
      <c r="G477" s="21"/>
      <c r="H477" s="23">
        <f>IF(E477="","",VLOOKUP(A477,'Parts List'!A:F,6,FALSE))</f>
        <v>2880.73</v>
      </c>
      <c r="I477" s="327">
        <v>0</v>
      </c>
      <c r="J477" s="38"/>
      <c r="K477" s="38"/>
      <c r="L477" s="22"/>
      <c r="M477" s="23">
        <f t="shared" si="104"/>
        <v>0</v>
      </c>
      <c r="P477" s="29"/>
      <c r="R477" s="27"/>
      <c r="S477" s="27"/>
      <c r="T477" s="25"/>
      <c r="V477" s="29"/>
      <c r="W477" s="27"/>
      <c r="X477" s="25"/>
      <c r="Z477" s="29"/>
      <c r="AA477" s="27"/>
      <c r="AB477" s="25"/>
      <c r="AD477" s="29"/>
      <c r="AE477" s="27"/>
      <c r="AF477" s="25"/>
    </row>
    <row r="478" spans="1:32">
      <c r="A478" s="20" t="str">
        <f t="shared" si="94"/>
        <v>Nametags</v>
      </c>
      <c r="B478" s="21" t="str">
        <f>IF(E478="","",VLOOKUP(A478,'Parts List'!A:E,5,FALSE))</f>
        <v>N/A</v>
      </c>
      <c r="C478" s="21"/>
      <c r="D478" s="38">
        <f t="shared" si="96"/>
        <v>0</v>
      </c>
      <c r="E478" s="21" t="s">
        <v>85</v>
      </c>
      <c r="F478" s="21"/>
      <c r="G478" s="21"/>
      <c r="H478" s="23">
        <f>IF(E478="","",VLOOKUP(A478,'Parts List'!A:F,6,FALSE))</f>
        <v>5</v>
      </c>
      <c r="I478" s="327">
        <v>0</v>
      </c>
      <c r="J478" s="38"/>
      <c r="K478" s="38"/>
      <c r="L478" s="22"/>
      <c r="M478" s="23">
        <f t="shared" si="104"/>
        <v>0</v>
      </c>
      <c r="P478" s="29"/>
      <c r="R478" s="27"/>
      <c r="S478" s="27"/>
      <c r="T478" s="25"/>
      <c r="V478" s="29"/>
      <c r="X478" s="25"/>
      <c r="Z478" s="29"/>
      <c r="AB478" s="25"/>
      <c r="AD478" s="29"/>
      <c r="AF478" s="25"/>
    </row>
    <row r="479" spans="1:32">
      <c r="A479" s="20" t="str">
        <f t="shared" si="94"/>
        <v>Ethernet Switch - Unmanaged 5 Port</v>
      </c>
      <c r="B479" s="21" t="s">
        <v>1531</v>
      </c>
      <c r="C479" s="21"/>
      <c r="D479" s="38">
        <f t="shared" si="96"/>
        <v>0</v>
      </c>
      <c r="E479" s="21" t="s">
        <v>775</v>
      </c>
      <c r="F479" s="21"/>
      <c r="G479" s="21"/>
      <c r="H479" s="590">
        <v>155.30000000000001</v>
      </c>
      <c r="I479" s="327">
        <v>0</v>
      </c>
      <c r="J479" s="38"/>
      <c r="K479" s="38"/>
      <c r="L479" s="21"/>
      <c r="M479" s="23">
        <f t="shared" si="104"/>
        <v>0</v>
      </c>
      <c r="P479" s="29"/>
      <c r="R479" s="115">
        <v>0</v>
      </c>
      <c r="S479" s="27" t="s">
        <v>49</v>
      </c>
      <c r="T479" s="25"/>
      <c r="V479" s="29"/>
      <c r="X479" s="25"/>
      <c r="Z479" s="29"/>
      <c r="AB479" s="25"/>
      <c r="AD479" s="29"/>
      <c r="AF479" s="25"/>
    </row>
    <row r="480" spans="1:32">
      <c r="A480" s="20" t="str">
        <f t="shared" si="94"/>
        <v/>
      </c>
      <c r="B480" s="326"/>
      <c r="C480" s="21"/>
      <c r="D480" s="38">
        <f t="shared" si="96"/>
        <v>0</v>
      </c>
      <c r="E480" s="21"/>
      <c r="F480" s="21"/>
      <c r="G480" s="21"/>
      <c r="H480" s="23"/>
      <c r="I480" s="327">
        <v>0</v>
      </c>
      <c r="J480" s="38"/>
      <c r="K480" s="38"/>
      <c r="L480" s="21"/>
      <c r="M480" s="23" t="str">
        <f t="shared" si="104"/>
        <v/>
      </c>
      <c r="P480" s="29"/>
      <c r="R480" s="27"/>
      <c r="T480" s="25"/>
      <c r="V480" s="29"/>
      <c r="X480" s="25"/>
      <c r="Z480" s="29"/>
      <c r="AB480" s="25"/>
      <c r="AD480" s="29"/>
      <c r="AF480" s="25"/>
    </row>
    <row r="481" spans="1:35">
      <c r="A481" s="20" t="str">
        <f t="shared" si="94"/>
        <v/>
      </c>
      <c r="B481" s="21" t="str">
        <f>IF(E481="","",VLOOKUP(A481,'Parts List'!A:E,5,FALSE))</f>
        <v/>
      </c>
      <c r="C481" s="21"/>
      <c r="D481" s="38">
        <f t="shared" si="96"/>
        <v>0</v>
      </c>
      <c r="E481" s="21"/>
      <c r="F481" s="21"/>
      <c r="G481" s="21"/>
      <c r="H481" s="23" t="str">
        <f>IF(E481="","",VLOOKUP(A481,'Parts List'!A:F,6,FALSE))</f>
        <v/>
      </c>
      <c r="I481" s="327"/>
      <c r="J481" s="38"/>
      <c r="K481" s="38"/>
      <c r="L481" s="21"/>
      <c r="M481" s="23" t="str">
        <f t="shared" si="104"/>
        <v/>
      </c>
      <c r="P481" s="29"/>
      <c r="R481" s="27"/>
      <c r="T481" s="25"/>
      <c r="V481" s="29"/>
      <c r="X481" s="25"/>
      <c r="Z481" s="29"/>
      <c r="AB481" s="25"/>
      <c r="AD481" s="29"/>
      <c r="AF481" s="25"/>
    </row>
    <row r="482" spans="1:35">
      <c r="B482" s="21" t="str">
        <f>IF(E482="","",VLOOKUP(A482,'Parts List'!A:E,5,FALSE))</f>
        <v/>
      </c>
      <c r="C482" s="21"/>
      <c r="D482" s="21"/>
      <c r="E482" s="21"/>
      <c r="F482" s="21"/>
      <c r="G482" s="21"/>
      <c r="H482" s="23" t="str">
        <f>IF(E482="","",VLOOKUP(A482,'Parts List'!A:F,6,FALSE))</f>
        <v/>
      </c>
      <c r="I482" s="21"/>
      <c r="J482" s="21"/>
      <c r="K482" s="21"/>
      <c r="L482" s="21"/>
      <c r="M482" s="23" t="str">
        <f t="shared" ref="M482" si="105">IF(H482="","",D482*H482)</f>
        <v/>
      </c>
      <c r="P482" s="47"/>
      <c r="Q482" s="17" t="s">
        <v>2</v>
      </c>
      <c r="R482" s="48">
        <f>IF($R$488=0,SUM(R4:R481),R488)*L1</f>
        <v>0</v>
      </c>
      <c r="S482" s="49" t="s">
        <v>679</v>
      </c>
      <c r="T482" s="50"/>
      <c r="V482" s="47">
        <f>ROUNDUP(SUM(V4:V481),0)*L1</f>
        <v>0</v>
      </c>
      <c r="W482" s="49" t="s">
        <v>778</v>
      </c>
      <c r="X482" s="50"/>
      <c r="Z482" s="47">
        <f>ROUNDUP(SUM(Z4:Z481),0)*L1</f>
        <v>0</v>
      </c>
      <c r="AA482" s="49" t="s">
        <v>779</v>
      </c>
      <c r="AB482" s="50"/>
      <c r="AD482" s="47">
        <f>ROUNDUP(SUM(AD4:AD481),0)*L1</f>
        <v>0</v>
      </c>
      <c r="AE482" s="49" t="s">
        <v>780</v>
      </c>
      <c r="AF482" s="50"/>
    </row>
    <row r="483" spans="1:35">
      <c r="B483" s="21"/>
      <c r="C483" s="21"/>
      <c r="D483" s="38"/>
      <c r="E483" s="100"/>
      <c r="F483" s="21"/>
      <c r="G483" s="21"/>
      <c r="H483" s="23"/>
      <c r="I483" s="21"/>
      <c r="J483" s="215">
        <f>SUMIF(J4:J482,"&lt;&gt;#REF!")</f>
        <v>0</v>
      </c>
      <c r="K483" s="215">
        <f>SUMIF(K4:K482,"&lt;&gt;#REF!")</f>
        <v>0</v>
      </c>
      <c r="L483" s="21"/>
      <c r="M483" s="23"/>
    </row>
    <row r="484" spans="1:35">
      <c r="B484" s="34"/>
      <c r="C484" s="34"/>
      <c r="D484" s="38"/>
      <c r="E484" s="21"/>
      <c r="F484" s="21"/>
      <c r="G484" s="21"/>
      <c r="H484" s="23"/>
      <c r="I484" s="38"/>
      <c r="J484" s="38"/>
      <c r="K484" s="38"/>
      <c r="L484" s="22"/>
      <c r="M484" s="23"/>
      <c r="O484" s="15"/>
      <c r="Q484" s="10"/>
      <c r="R484" s="453">
        <v>0</v>
      </c>
      <c r="S484" s="718"/>
      <c r="T484" s="719"/>
      <c r="U484" s="719"/>
      <c r="V484" s="720"/>
      <c r="X484" s="10"/>
      <c r="AA484" s="101"/>
    </row>
    <row r="485" spans="1:35">
      <c r="B485" s="31"/>
      <c r="C485" s="31"/>
      <c r="D485" s="60"/>
      <c r="E485" s="8"/>
      <c r="F485" s="21"/>
      <c r="G485" s="21"/>
      <c r="H485" s="21"/>
      <c r="I485" s="21" t="s">
        <v>13</v>
      </c>
      <c r="J485" s="51">
        <f>M485-M441</f>
        <v>0</v>
      </c>
      <c r="K485" s="51"/>
      <c r="L485" s="21"/>
      <c r="M485" s="23">
        <f>SUM(M4:M483)*L1</f>
        <v>0</v>
      </c>
      <c r="O485" s="15"/>
      <c r="Q485" s="10"/>
      <c r="R485" s="453">
        <v>0</v>
      </c>
      <c r="S485" s="718"/>
      <c r="T485" s="719"/>
      <c r="U485" s="719"/>
      <c r="V485" s="720"/>
      <c r="X485" s="10"/>
      <c r="AA485" s="101"/>
    </row>
    <row r="486" spans="1:35" ht="14.15">
      <c r="B486" s="31"/>
      <c r="C486" s="31"/>
      <c r="D486" s="38"/>
      <c r="E486" s="21"/>
      <c r="F486" s="21"/>
      <c r="G486" s="21"/>
      <c r="H486" s="21"/>
      <c r="I486" s="21" t="s">
        <v>9</v>
      </c>
      <c r="J486" s="51">
        <f>J485*L486</f>
        <v>0</v>
      </c>
      <c r="K486" s="432">
        <f>'State Taxes'!E9</f>
        <v>8.2500000000000004E-2</v>
      </c>
      <c r="L486" s="399">
        <f>IF(L524=TRUE,K486,IF(L524=TRUE,Totals!G38,0%))</f>
        <v>8.2500000000000004E-2</v>
      </c>
      <c r="M486" s="23">
        <f>M485*L486</f>
        <v>0</v>
      </c>
      <c r="O486" s="15"/>
      <c r="Q486" s="10"/>
      <c r="R486" s="453">
        <v>0</v>
      </c>
      <c r="S486" s="718"/>
      <c r="T486" s="719"/>
      <c r="U486" s="719"/>
      <c r="V486" s="720"/>
      <c r="X486" s="10"/>
      <c r="AA486" s="101"/>
    </row>
    <row r="487" spans="1:35">
      <c r="B487" s="31"/>
      <c r="C487" s="31"/>
      <c r="D487" s="38"/>
      <c r="E487" s="21"/>
      <c r="F487" s="21"/>
      <c r="G487" s="21"/>
      <c r="H487" s="21"/>
      <c r="I487" s="21" t="s">
        <v>12</v>
      </c>
      <c r="J487" s="51">
        <f>J485*L487</f>
        <v>0</v>
      </c>
      <c r="K487" s="51"/>
      <c r="L487" s="447">
        <f>Totals!L10</f>
        <v>7.0000000000000007E-2</v>
      </c>
      <c r="M487" s="23">
        <f>M485*L487</f>
        <v>0</v>
      </c>
      <c r="R487" s="453">
        <v>0</v>
      </c>
      <c r="S487" s="721"/>
      <c r="T487" s="722"/>
      <c r="U487" s="722"/>
      <c r="V487" s="723"/>
    </row>
    <row r="488" spans="1:35">
      <c r="B488" s="46"/>
      <c r="C488" s="46"/>
      <c r="D488" s="46"/>
      <c r="E488" s="46"/>
      <c r="F488" s="46"/>
      <c r="G488" s="46"/>
      <c r="H488" s="46"/>
      <c r="I488" s="5" t="s">
        <v>11</v>
      </c>
      <c r="J488" s="79">
        <f>SUM(J485:J487)</f>
        <v>0</v>
      </c>
      <c r="K488" s="79"/>
      <c r="L488" s="5"/>
      <c r="M488" s="79">
        <f>SUM(M485:M487)</f>
        <v>0</v>
      </c>
      <c r="R488" s="204">
        <f t="array" ref="R488">MIN(IF(R484:R487&gt;0,R484:R487))</f>
        <v>0</v>
      </c>
    </row>
    <row r="489" spans="1:35">
      <c r="B489" s="21"/>
      <c r="C489" s="81"/>
      <c r="D489" s="81"/>
      <c r="E489" s="102"/>
      <c r="F489" s="21"/>
      <c r="G489" s="21"/>
      <c r="H489" s="21"/>
      <c r="I489" s="8"/>
      <c r="J489" s="8"/>
      <c r="K489" s="8"/>
      <c r="L489" s="8"/>
      <c r="M489" s="9"/>
      <c r="R489" s="196">
        <f>((R482-R490)/G500)*0.833</f>
        <v>0</v>
      </c>
      <c r="S489" s="20" t="s">
        <v>240</v>
      </c>
    </row>
    <row r="490" spans="1:35">
      <c r="B490" s="5"/>
      <c r="C490" s="1"/>
      <c r="D490" s="679"/>
      <c r="E490" s="680"/>
      <c r="F490" s="5" t="s">
        <v>10</v>
      </c>
      <c r="G490" s="63"/>
      <c r="H490" s="63"/>
      <c r="I490" s="64"/>
      <c r="J490" s="64"/>
      <c r="K490" s="64"/>
      <c r="L490" s="64"/>
      <c r="M490" s="64"/>
      <c r="R490" s="195">
        <f>ROUND((R482*0.15)/1.1125,0)</f>
        <v>0</v>
      </c>
      <c r="S490" s="20" t="s">
        <v>469</v>
      </c>
    </row>
    <row r="491" spans="1:35">
      <c r="B491" s="306" t="s">
        <v>120</v>
      </c>
      <c r="C491" s="306" t="s">
        <v>121</v>
      </c>
      <c r="D491" s="683" t="s">
        <v>0</v>
      </c>
      <c r="E491" s="683"/>
      <c r="F491" s="7"/>
      <c r="G491" s="306" t="s">
        <v>1</v>
      </c>
      <c r="H491" s="306" t="s">
        <v>2</v>
      </c>
      <c r="I491" s="64"/>
      <c r="J491" s="64"/>
      <c r="K491" s="64"/>
      <c r="L491" s="64"/>
      <c r="M491" s="64"/>
      <c r="Q491" s="10"/>
      <c r="V491" s="101"/>
    </row>
    <row r="492" spans="1:35">
      <c r="A492" s="20">
        <f>C492*$L$1</f>
        <v>0</v>
      </c>
      <c r="B492" s="117">
        <f>ROUND(V510,0)</f>
        <v>0</v>
      </c>
      <c r="C492" s="82">
        <f>B492</f>
        <v>0</v>
      </c>
      <c r="D492" s="670" t="s">
        <v>2193</v>
      </c>
      <c r="E492" s="670"/>
      <c r="F492" s="23"/>
      <c r="G492" s="379">
        <f>Totals!G15</f>
        <v>74</v>
      </c>
      <c r="H492" s="51">
        <f>A492*G492</f>
        <v>0</v>
      </c>
      <c r="I492" s="21"/>
      <c r="J492" s="51">
        <f t="shared" ref="J492:J499" si="106">H492</f>
        <v>0</v>
      </c>
      <c r="K492" s="51"/>
      <c r="L492" s="21"/>
      <c r="M492" s="21"/>
      <c r="N492" s="10"/>
    </row>
    <row r="493" spans="1:35">
      <c r="A493" s="20">
        <f>C493*$L$1</f>
        <v>0</v>
      </c>
      <c r="B493" s="117">
        <f>ROUND(V509,0)</f>
        <v>0</v>
      </c>
      <c r="C493" s="82">
        <f t="shared" ref="C493:C497" si="107">B493</f>
        <v>0</v>
      </c>
      <c r="D493" s="670" t="s">
        <v>2194</v>
      </c>
      <c r="E493" s="670"/>
      <c r="F493" s="23"/>
      <c r="G493" s="449">
        <f>Totals!G16</f>
        <v>101</v>
      </c>
      <c r="H493" s="51">
        <f t="shared" ref="H493:H495" si="108">A493*G493</f>
        <v>0</v>
      </c>
      <c r="I493" s="21"/>
      <c r="J493" s="51">
        <f t="shared" si="106"/>
        <v>0</v>
      </c>
      <c r="K493" s="51"/>
      <c r="L493" s="21"/>
      <c r="M493" s="21"/>
      <c r="N493" s="10"/>
      <c r="Q493" s="600" t="s">
        <v>243</v>
      </c>
      <c r="R493" s="601"/>
      <c r="S493" s="601"/>
      <c r="T493" s="601"/>
      <c r="U493" s="601"/>
      <c r="V493" s="602"/>
      <c r="W493" s="10"/>
      <c r="X493" s="600" t="s">
        <v>242</v>
      </c>
      <c r="Y493" s="601"/>
      <c r="Z493" s="601"/>
      <c r="AA493" s="602"/>
      <c r="AB493" s="10"/>
      <c r="AC493" s="10"/>
      <c r="AD493" s="600" t="s">
        <v>777</v>
      </c>
      <c r="AE493" s="601"/>
      <c r="AF493" s="601"/>
      <c r="AG493" s="602"/>
    </row>
    <row r="494" spans="1:35">
      <c r="A494" s="20">
        <f t="shared" ref="A494:A496" si="109">C494*$L$1</f>
        <v>0</v>
      </c>
      <c r="B494" s="118">
        <f>ROUND(V497,0)</f>
        <v>0</v>
      </c>
      <c r="C494" s="82">
        <f t="shared" si="107"/>
        <v>0</v>
      </c>
      <c r="D494" s="670" t="s">
        <v>122</v>
      </c>
      <c r="E494" s="670"/>
      <c r="F494" s="23"/>
      <c r="G494" s="449">
        <f>Totals!G17</f>
        <v>74</v>
      </c>
      <c r="H494" s="51">
        <f t="shared" si="108"/>
        <v>0</v>
      </c>
      <c r="I494" s="21"/>
      <c r="J494" s="51">
        <f t="shared" si="106"/>
        <v>0</v>
      </c>
      <c r="K494" s="51"/>
      <c r="L494" s="21"/>
      <c r="M494" s="21"/>
      <c r="Q494" s="65"/>
      <c r="R494" s="10"/>
      <c r="S494" s="10"/>
      <c r="T494" s="10"/>
      <c r="U494" s="10"/>
      <c r="V494" s="111"/>
      <c r="W494" s="10"/>
      <c r="X494" s="65"/>
      <c r="Y494" s="10"/>
      <c r="Z494" s="10"/>
      <c r="AA494" s="112"/>
      <c r="AB494" s="10"/>
      <c r="AC494" s="10"/>
      <c r="AD494" s="65"/>
      <c r="AE494" s="10"/>
      <c r="AF494" s="10"/>
      <c r="AG494" s="112"/>
    </row>
    <row r="495" spans="1:35">
      <c r="A495" s="20">
        <f t="shared" si="109"/>
        <v>0</v>
      </c>
      <c r="B495" s="117">
        <f>ROUND(V513,0)</f>
        <v>0</v>
      </c>
      <c r="C495" s="82">
        <f t="shared" si="107"/>
        <v>0</v>
      </c>
      <c r="D495" s="670" t="s">
        <v>3</v>
      </c>
      <c r="E495" s="670"/>
      <c r="F495" s="23"/>
      <c r="G495" s="449">
        <f>Totals!G18</f>
        <v>102</v>
      </c>
      <c r="H495" s="51">
        <f t="shared" si="108"/>
        <v>0</v>
      </c>
      <c r="I495" s="21"/>
      <c r="J495" s="51">
        <f t="shared" si="106"/>
        <v>0</v>
      </c>
      <c r="K495" s="51"/>
      <c r="L495" s="21"/>
      <c r="M495" s="21"/>
      <c r="N495" s="211">
        <f>C496+C494+C493+C492</f>
        <v>0</v>
      </c>
      <c r="O495" s="10" t="s">
        <v>529</v>
      </c>
      <c r="Q495" s="18" t="s">
        <v>37</v>
      </c>
      <c r="R495" s="52"/>
      <c r="S495" s="52"/>
      <c r="T495" s="24">
        <v>0</v>
      </c>
      <c r="U495" s="52" t="s">
        <v>626</v>
      </c>
      <c r="V495" s="57">
        <f>T495*L1</f>
        <v>0</v>
      </c>
      <c r="X495" s="18" t="s">
        <v>839</v>
      </c>
      <c r="Y495" s="52"/>
      <c r="Z495" s="52"/>
      <c r="AA495" s="120">
        <v>0</v>
      </c>
      <c r="AB495" s="33" t="s">
        <v>961</v>
      </c>
      <c r="AC495" s="33"/>
      <c r="AD495" s="18" t="s">
        <v>532</v>
      </c>
      <c r="AE495" s="52"/>
      <c r="AF495" s="52"/>
      <c r="AG495" s="120">
        <v>0</v>
      </c>
      <c r="AH495" s="33" t="s">
        <v>776</v>
      </c>
      <c r="AI495" s="33"/>
    </row>
    <row r="496" spans="1:35">
      <c r="A496" s="20">
        <f t="shared" si="109"/>
        <v>0</v>
      </c>
      <c r="B496" s="117">
        <f>ROUND(V507,0)</f>
        <v>0</v>
      </c>
      <c r="C496" s="82">
        <f t="shared" si="107"/>
        <v>0</v>
      </c>
      <c r="D496" s="670" t="s">
        <v>4</v>
      </c>
      <c r="E496" s="670"/>
      <c r="F496" s="23"/>
      <c r="G496" s="449">
        <f>Totals!G19</f>
        <v>74</v>
      </c>
      <c r="H496" s="51">
        <f>A496*G496</f>
        <v>0</v>
      </c>
      <c r="I496" s="21"/>
      <c r="J496" s="51">
        <f t="shared" si="106"/>
        <v>0</v>
      </c>
      <c r="K496" s="51"/>
      <c r="L496" s="21"/>
      <c r="M496" s="21"/>
      <c r="N496" s="211"/>
      <c r="O496" s="10" t="s">
        <v>238</v>
      </c>
      <c r="Q496" s="29"/>
      <c r="V496" s="25"/>
      <c r="X496" s="29"/>
      <c r="AA496" s="25"/>
      <c r="AD496" s="29"/>
      <c r="AG496" s="25"/>
    </row>
    <row r="497" spans="1:33">
      <c r="A497" s="20">
        <f>C497*$L$1</f>
        <v>0</v>
      </c>
      <c r="B497" s="118">
        <f>ROUND(V517,0)</f>
        <v>0</v>
      </c>
      <c r="C497" s="82">
        <f t="shared" si="107"/>
        <v>0</v>
      </c>
      <c r="D497" s="670" t="s">
        <v>1803</v>
      </c>
      <c r="E497" s="670"/>
      <c r="F497" s="23"/>
      <c r="G497" s="449">
        <f>Totals!G20</f>
        <v>134</v>
      </c>
      <c r="H497" s="51">
        <f>A497*G497</f>
        <v>0</v>
      </c>
      <c r="I497" s="21"/>
      <c r="J497" s="51">
        <f>H497</f>
        <v>0</v>
      </c>
      <c r="K497" s="51"/>
      <c r="L497" s="21"/>
      <c r="M497" s="21"/>
      <c r="Q497" s="18" t="s">
        <v>774</v>
      </c>
      <c r="R497" s="52"/>
      <c r="S497" s="52"/>
      <c r="T497" s="52"/>
      <c r="U497" s="52"/>
      <c r="V497" s="114">
        <f>Z482*L1</f>
        <v>0</v>
      </c>
      <c r="X497" s="18" t="s">
        <v>840</v>
      </c>
      <c r="Y497" s="52"/>
      <c r="Z497" s="52"/>
      <c r="AA497" s="120">
        <v>0</v>
      </c>
      <c r="AB497" s="33" t="s">
        <v>1798</v>
      </c>
      <c r="AC497" s="33"/>
      <c r="AD497" s="18" t="s">
        <v>533</v>
      </c>
      <c r="AE497" s="52"/>
      <c r="AF497" s="52"/>
      <c r="AG497" s="57">
        <f>ROUNDUP(((($V$482+$V$495+$V$499+$V$501+$C$500)/40)*5),0)</f>
        <v>0</v>
      </c>
    </row>
    <row r="498" spans="1:33">
      <c r="A498" s="20">
        <f t="shared" ref="A498:A500" si="110">C498*$L$1</f>
        <v>0</v>
      </c>
      <c r="B498" s="118">
        <f>V518</f>
        <v>0</v>
      </c>
      <c r="C498" s="82">
        <f>B498</f>
        <v>0</v>
      </c>
      <c r="D498" s="670" t="s">
        <v>1804</v>
      </c>
      <c r="E498" s="670"/>
      <c r="F498" s="23"/>
      <c r="G498" s="449">
        <f>Totals!G21</f>
        <v>75</v>
      </c>
      <c r="H498" s="51">
        <f t="shared" ref="H498:H500" si="111">A498*G498</f>
        <v>0</v>
      </c>
      <c r="I498" s="21"/>
      <c r="J498" s="51">
        <f>H498</f>
        <v>0</v>
      </c>
      <c r="K498" s="51"/>
      <c r="L498" s="21"/>
      <c r="M498" s="21"/>
      <c r="O498" s="10"/>
      <c r="Q498" s="29"/>
      <c r="V498" s="25"/>
    </row>
    <row r="499" spans="1:33">
      <c r="A499" s="20">
        <f t="shared" si="110"/>
        <v>0</v>
      </c>
      <c r="B499" s="118"/>
      <c r="C499" s="217">
        <f>SUM(AG512:AG515)</f>
        <v>0</v>
      </c>
      <c r="D499" s="670" t="s">
        <v>119</v>
      </c>
      <c r="E499" s="670"/>
      <c r="F499" s="23"/>
      <c r="G499" s="449">
        <f>Totals!G22</f>
        <v>58</v>
      </c>
      <c r="H499" s="51">
        <f t="shared" si="111"/>
        <v>0</v>
      </c>
      <c r="I499" s="21"/>
      <c r="J499" s="51">
        <f t="shared" si="106"/>
        <v>0</v>
      </c>
      <c r="K499" s="51"/>
      <c r="L499" s="21"/>
      <c r="M499" s="21"/>
      <c r="O499" s="10"/>
      <c r="P499" s="10"/>
      <c r="Q499" s="18" t="s">
        <v>50</v>
      </c>
      <c r="R499" s="52"/>
      <c r="S499" s="52"/>
      <c r="T499" s="52"/>
      <c r="U499" s="52"/>
      <c r="V499" s="114">
        <f>ROUNDUP(($W$499*$V$482),0)*L1</f>
        <v>0</v>
      </c>
      <c r="W499" s="380">
        <v>0.3</v>
      </c>
      <c r="X499" s="18" t="s">
        <v>841</v>
      </c>
      <c r="Y499" s="52"/>
      <c r="Z499" s="52"/>
      <c r="AA499" s="219">
        <f>ROUNDUP(((($V$482+$V$495+$V$499+$V$501+$V$503+$C$500)/40)*5),0)</f>
        <v>0</v>
      </c>
      <c r="AD499" s="39"/>
      <c r="AE499" s="40"/>
      <c r="AF499" s="40"/>
      <c r="AG499" s="42"/>
    </row>
    <row r="500" spans="1:33">
      <c r="A500" s="20">
        <f t="shared" si="110"/>
        <v>0</v>
      </c>
      <c r="B500" s="118"/>
      <c r="C500" s="217">
        <v>0</v>
      </c>
      <c r="D500" s="671" t="s">
        <v>118</v>
      </c>
      <c r="E500" s="672"/>
      <c r="F500" s="23"/>
      <c r="G500" s="449">
        <f>Totals!G23</f>
        <v>58</v>
      </c>
      <c r="H500" s="51">
        <f t="shared" si="111"/>
        <v>0</v>
      </c>
      <c r="I500" s="21"/>
      <c r="J500" s="21"/>
      <c r="K500" s="21"/>
      <c r="L500" s="21"/>
      <c r="M500" s="21"/>
      <c r="O500" s="10"/>
      <c r="P500" s="10"/>
      <c r="Q500" s="29"/>
      <c r="V500" s="25"/>
      <c r="X500" s="18" t="s">
        <v>842</v>
      </c>
      <c r="Y500" s="52"/>
      <c r="Z500" s="52"/>
      <c r="AA500" s="25"/>
      <c r="AD500" s="18" t="s">
        <v>534</v>
      </c>
      <c r="AE500" s="52"/>
      <c r="AF500" s="52"/>
      <c r="AG500" s="121">
        <f>$AG$495*$AG$497</f>
        <v>0</v>
      </c>
    </row>
    <row r="501" spans="1:33">
      <c r="B501" s="13"/>
      <c r="C501" s="80"/>
      <c r="D501" s="679" t="s">
        <v>17</v>
      </c>
      <c r="E501" s="680"/>
      <c r="F501" s="5"/>
      <c r="G501" s="5"/>
      <c r="H501" s="6">
        <f>SUM(H492:H500)</f>
        <v>0</v>
      </c>
      <c r="I501" s="400">
        <f>F524</f>
        <v>0.32</v>
      </c>
      <c r="J501" s="6">
        <f>SUM(J492:J500)</f>
        <v>0</v>
      </c>
      <c r="K501" s="6"/>
      <c r="L501" s="4"/>
      <c r="M501" s="79">
        <f>H501/(1-I501)</f>
        <v>0</v>
      </c>
      <c r="N501" s="210" t="str">
        <f>IFERROR(H501/H512,"0")</f>
        <v>0</v>
      </c>
      <c r="O501" s="10" t="s">
        <v>2188</v>
      </c>
      <c r="Q501" s="18" t="s">
        <v>244</v>
      </c>
      <c r="R501" s="52"/>
      <c r="S501" s="52"/>
      <c r="T501" s="52"/>
      <c r="U501" s="52"/>
      <c r="V501" s="114">
        <f>ROUNDUP(($W$501*$V$482),0)*L1</f>
        <v>0</v>
      </c>
      <c r="W501" s="380">
        <v>0.3</v>
      </c>
      <c r="X501" s="39"/>
      <c r="Y501" s="40"/>
      <c r="Z501" s="40"/>
      <c r="AA501" s="42"/>
      <c r="AD501" s="28"/>
      <c r="AE501" s="54"/>
      <c r="AF501" s="54"/>
      <c r="AG501" s="55"/>
    </row>
    <row r="502" spans="1:33">
      <c r="B502" s="60"/>
      <c r="C502" s="303"/>
      <c r="D502" s="61"/>
      <c r="E502" s="62"/>
      <c r="F502" s="8"/>
      <c r="G502" s="8"/>
      <c r="H502" s="9"/>
      <c r="I502" s="8"/>
      <c r="J502" s="8"/>
      <c r="K502" s="8"/>
      <c r="L502" s="2"/>
      <c r="M502" s="2"/>
      <c r="N502" s="15"/>
      <c r="Q502" s="29"/>
      <c r="V502" s="25"/>
      <c r="X502" s="18" t="s">
        <v>844</v>
      </c>
      <c r="Y502" s="52"/>
      <c r="Z502" s="52"/>
      <c r="AA502" s="121">
        <f>($AA$495+$AA$497)*$AA$499</f>
        <v>0</v>
      </c>
    </row>
    <row r="503" spans="1:33">
      <c r="B503" s="13"/>
      <c r="C503" s="80"/>
      <c r="D503" s="679" t="s">
        <v>94</v>
      </c>
      <c r="E503" s="680"/>
      <c r="F503" s="5"/>
      <c r="G503" s="5"/>
      <c r="H503" s="6"/>
      <c r="I503" s="5"/>
      <c r="J503" s="5"/>
      <c r="K503" s="5"/>
      <c r="L503" s="4"/>
      <c r="M503" s="4"/>
      <c r="N503" s="210" t="str">
        <f>IFERROR(J501/J512,"0")</f>
        <v>0</v>
      </c>
      <c r="O503" s="10" t="s">
        <v>2189</v>
      </c>
      <c r="Q503" s="18" t="s">
        <v>241</v>
      </c>
      <c r="R503" s="52"/>
      <c r="S503" s="52"/>
      <c r="T503" s="52"/>
      <c r="U503" s="52"/>
      <c r="V503" s="57">
        <f>(ROUNDUP((($V$482+$V$495+$V$499+$V$501)/40),0)*$T$504)*L1</f>
        <v>0</v>
      </c>
      <c r="X503" s="294" t="s">
        <v>843</v>
      </c>
      <c r="Y503" s="293"/>
      <c r="Z503" s="293"/>
      <c r="AA503" s="55"/>
    </row>
    <row r="504" spans="1:33">
      <c r="B504" s="21"/>
      <c r="C504" s="81"/>
      <c r="D504" s="671" t="s">
        <v>93</v>
      </c>
      <c r="E504" s="672"/>
      <c r="F504" s="21"/>
      <c r="G504" s="431">
        <f>Totals!G27</f>
        <v>100</v>
      </c>
      <c r="H504" s="119">
        <f>(IF(G504&lt;=100,(C496+(C497/3)+C500)/8*('Parts List'!D1497),IF(G504&gt;100,(C496+(C497/3)+C500)/8*(G504)*'Parts List'!D1496)))*L1</f>
        <v>0</v>
      </c>
      <c r="I504" s="400">
        <f>F524</f>
        <v>0.32</v>
      </c>
      <c r="J504" s="119">
        <f>IF(G504&lt;=100,(C495+(C497/3))/8*(50),IF(G504&gt;100,(C495+ (C497/3))/8*(G504)*0.5))</f>
        <v>0</v>
      </c>
      <c r="K504" s="119"/>
      <c r="L504" s="51" t="s">
        <v>18</v>
      </c>
      <c r="M504" s="401">
        <f t="shared" ref="M504:M508" si="112">H504/(1-I504)</f>
        <v>0</v>
      </c>
      <c r="Q504" s="28" t="s">
        <v>845</v>
      </c>
      <c r="R504" s="54"/>
      <c r="S504" s="54"/>
      <c r="T504" s="576">
        <v>0</v>
      </c>
      <c r="U504" s="54" t="s">
        <v>626</v>
      </c>
      <c r="V504" s="55"/>
    </row>
    <row r="505" spans="1:33">
      <c r="B505" s="21"/>
      <c r="C505" s="81"/>
      <c r="D505" s="671" t="s">
        <v>15</v>
      </c>
      <c r="E505" s="672"/>
      <c r="F505" s="8"/>
      <c r="G505" s="8"/>
      <c r="H505" s="119">
        <f>M488*L1</f>
        <v>0</v>
      </c>
      <c r="I505" s="400">
        <f>F524</f>
        <v>0.32</v>
      </c>
      <c r="J505" s="51">
        <f>J488</f>
        <v>0</v>
      </c>
      <c r="K505" s="51"/>
      <c r="L505" s="2"/>
      <c r="M505" s="402">
        <f t="shared" si="112"/>
        <v>0</v>
      </c>
    </row>
    <row r="506" spans="1:33">
      <c r="B506" s="21"/>
      <c r="C506" s="81"/>
      <c r="D506" s="81" t="s">
        <v>20</v>
      </c>
      <c r="E506" s="102">
        <f>VLOOKUP(H506,R484:V487,2,FALSE)</f>
        <v>0</v>
      </c>
      <c r="F506" s="8"/>
      <c r="G506" s="8"/>
      <c r="H506" s="119">
        <f>(IFERROR(IF(AND(K577&lt;&gt;0,K577&lt;(R482/(1-F524))),K577,R482),0))*L1</f>
        <v>0</v>
      </c>
      <c r="I506" s="400">
        <f>IFERROR(IF(AND(H506=K577,K577&lt;&gt;0),0,F524),F524)</f>
        <v>0.32</v>
      </c>
      <c r="J506" s="452">
        <f>R482</f>
        <v>0</v>
      </c>
      <c r="K506" s="127"/>
      <c r="L506" s="2"/>
      <c r="M506" s="402">
        <f>H506/(1-I506)</f>
        <v>0</v>
      </c>
      <c r="Q506" s="39"/>
      <c r="R506" s="40"/>
      <c r="S506" s="40"/>
      <c r="T506" s="40"/>
      <c r="U506" s="40"/>
      <c r="V506" s="42"/>
      <c r="X506" s="108"/>
      <c r="Y506" s="109"/>
      <c r="Z506" s="109"/>
      <c r="AA506" s="110"/>
      <c r="AB506" s="10"/>
      <c r="AC506" s="10"/>
      <c r="AD506" s="600" t="s">
        <v>535</v>
      </c>
      <c r="AE506" s="601"/>
      <c r="AF506" s="601"/>
      <c r="AG506" s="602"/>
    </row>
    <row r="507" spans="1:33">
      <c r="B507" s="21"/>
      <c r="C507" s="81"/>
      <c r="D507" s="671" t="s">
        <v>370</v>
      </c>
      <c r="E507" s="672"/>
      <c r="F507" s="8"/>
      <c r="G507" s="542">
        <v>0</v>
      </c>
      <c r="H507" s="119">
        <f>G507*L1</f>
        <v>0</v>
      </c>
      <c r="I507" s="400">
        <f>F524</f>
        <v>0.32</v>
      </c>
      <c r="J507" s="51">
        <f>H507</f>
        <v>0</v>
      </c>
      <c r="K507" s="220"/>
      <c r="L507" s="2"/>
      <c r="M507" s="402">
        <f>(H507/(1-I507))*L1</f>
        <v>0</v>
      </c>
      <c r="N507" s="185"/>
      <c r="Q507" s="18" t="s">
        <v>237</v>
      </c>
      <c r="R507" s="52"/>
      <c r="S507" s="52"/>
      <c r="T507" s="52"/>
      <c r="U507" s="52"/>
      <c r="V507" s="57">
        <f>($V$482+$V$495+$V$499+$V$501+$V$503)*L1</f>
        <v>0</v>
      </c>
      <c r="X507" s="18" t="s">
        <v>246</v>
      </c>
      <c r="Y507" s="113"/>
      <c r="Z507" s="113"/>
      <c r="AA507" s="120">
        <v>0</v>
      </c>
      <c r="AB507" s="33" t="s">
        <v>961</v>
      </c>
      <c r="AC507" s="107"/>
      <c r="AD507" s="39"/>
      <c r="AE507" s="40"/>
      <c r="AF507" s="40"/>
      <c r="AG507" s="42"/>
    </row>
    <row r="508" spans="1:33">
      <c r="B508" s="21"/>
      <c r="C508" s="81"/>
      <c r="D508" s="671" t="s">
        <v>899</v>
      </c>
      <c r="E508" s="672"/>
      <c r="F508" s="8"/>
      <c r="G508" s="8"/>
      <c r="H508" s="119">
        <f>(AA502+AA516+AA526+AA651+AG500+AA536)*L1</f>
        <v>0</v>
      </c>
      <c r="I508" s="400">
        <f>F524</f>
        <v>0.32</v>
      </c>
      <c r="J508" s="51">
        <f>H508</f>
        <v>0</v>
      </c>
      <c r="K508" s="220"/>
      <c r="L508" s="2"/>
      <c r="M508" s="402">
        <f t="shared" si="112"/>
        <v>0</v>
      </c>
      <c r="N508" s="185"/>
      <c r="Q508" s="28"/>
      <c r="R508" s="54"/>
      <c r="S508" s="54"/>
      <c r="T508" s="54"/>
      <c r="U508" s="54"/>
      <c r="V508" s="55"/>
      <c r="X508" s="28"/>
      <c r="Y508" s="54"/>
      <c r="Z508" s="54"/>
      <c r="AA508" s="55"/>
      <c r="AD508" s="18" t="s">
        <v>536</v>
      </c>
      <c r="AE508" s="52"/>
      <c r="AF508" s="52"/>
      <c r="AG508" s="120">
        <v>0</v>
      </c>
    </row>
    <row r="509" spans="1:33">
      <c r="B509" s="21"/>
      <c r="C509" s="81"/>
      <c r="D509" s="671" t="s">
        <v>1359</v>
      </c>
      <c r="E509" s="672"/>
      <c r="F509" s="8"/>
      <c r="G509" s="126">
        <v>0.02</v>
      </c>
      <c r="H509" s="119">
        <f>(G509*(H504+H505+H506+H507+H508+H501))*L1</f>
        <v>0</v>
      </c>
      <c r="I509" s="400">
        <f>F524</f>
        <v>0.32</v>
      </c>
      <c r="J509" s="51">
        <f>H509</f>
        <v>0</v>
      </c>
      <c r="K509" s="21"/>
      <c r="L509" s="2"/>
      <c r="M509" s="402">
        <f>H509/(1-I509)</f>
        <v>0</v>
      </c>
      <c r="N509" s="185"/>
      <c r="Q509" s="517">
        <f>1-Q510</f>
        <v>0.6</v>
      </c>
      <c r="R509" s="603" t="s">
        <v>2191</v>
      </c>
      <c r="S509" s="603"/>
      <c r="T509" s="603"/>
      <c r="U509" s="603"/>
      <c r="V509" s="114">
        <f>ROUNDUP(($AD$482)*(1-Q510),0)*L1</f>
        <v>0</v>
      </c>
      <c r="X509" s="39"/>
      <c r="Y509" s="40"/>
      <c r="Z509" s="40"/>
      <c r="AA509" s="42"/>
      <c r="AD509" s="28"/>
      <c r="AE509" s="54"/>
      <c r="AF509" s="54"/>
      <c r="AG509" s="55"/>
    </row>
    <row r="510" spans="1:33">
      <c r="B510" s="5"/>
      <c r="C510" s="1"/>
      <c r="D510" s="679" t="s">
        <v>19</v>
      </c>
      <c r="E510" s="680"/>
      <c r="F510" s="5"/>
      <c r="G510" s="5"/>
      <c r="H510" s="59">
        <f>SUM(H504:H509)*L1</f>
        <v>0</v>
      </c>
      <c r="I510" s="5"/>
      <c r="J510" s="6">
        <f>SUM(J504:J509)</f>
        <v>0</v>
      </c>
      <c r="K510" s="6"/>
      <c r="L510" s="4"/>
      <c r="M510" s="4"/>
      <c r="Q510" s="575">
        <v>0.4</v>
      </c>
      <c r="R510" s="605" t="s">
        <v>2192</v>
      </c>
      <c r="S510" s="605"/>
      <c r="T510" s="605"/>
      <c r="U510" s="605"/>
      <c r="V510" s="519">
        <f>ROUNDUP(($AD$482)*(Q510),0)*L1</f>
        <v>0</v>
      </c>
      <c r="X510" s="18" t="s">
        <v>247</v>
      </c>
      <c r="Y510" s="52"/>
      <c r="Z510" s="52"/>
      <c r="AA510" s="120">
        <v>0</v>
      </c>
      <c r="AB510" s="33" t="s">
        <v>1798</v>
      </c>
      <c r="AC510" s="33"/>
    </row>
    <row r="511" spans="1:33">
      <c r="B511" s="21"/>
      <c r="C511" s="21"/>
      <c r="D511" s="21"/>
      <c r="E511" s="21"/>
      <c r="F511" s="8"/>
      <c r="G511" s="8"/>
      <c r="H511" s="30"/>
      <c r="I511" s="21"/>
      <c r="J511" s="21"/>
      <c r="K511" s="21"/>
      <c r="L511" s="2"/>
      <c r="M511" s="30"/>
      <c r="X511" s="28"/>
      <c r="Y511" s="54"/>
      <c r="Z511" s="54"/>
      <c r="AA511" s="55"/>
      <c r="AD511" s="600" t="s">
        <v>1204</v>
      </c>
      <c r="AE511" s="602"/>
      <c r="AF511" s="60" t="s">
        <v>1205</v>
      </c>
      <c r="AG511" s="60" t="s">
        <v>1206</v>
      </c>
    </row>
    <row r="512" spans="1:33">
      <c r="B512" s="5"/>
      <c r="C512" s="1"/>
      <c r="D512" s="679" t="s">
        <v>16</v>
      </c>
      <c r="E512" s="680"/>
      <c r="F512" s="5"/>
      <c r="G512" s="5"/>
      <c r="H512" s="6">
        <f>H501+H510</f>
        <v>0</v>
      </c>
      <c r="I512" s="5"/>
      <c r="J512" s="6">
        <f>J501+J510</f>
        <v>0</v>
      </c>
      <c r="K512" s="6"/>
      <c r="L512" s="4"/>
      <c r="M512" s="5"/>
      <c r="N512" s="10"/>
      <c r="Q512" s="39"/>
      <c r="R512" s="40"/>
      <c r="S512" s="40"/>
      <c r="T512" s="40"/>
      <c r="U512" s="40"/>
      <c r="V512" s="42"/>
      <c r="X512" s="39"/>
      <c r="Y512" s="40"/>
      <c r="Z512" s="40"/>
      <c r="AA512" s="42"/>
      <c r="AD512" s="709" t="s">
        <v>183</v>
      </c>
      <c r="AE512" s="710"/>
      <c r="AF512" s="118" cm="1">
        <f t="array" ref="AF512">SUM(SUMIF($F$3:F487,{"*Nema-1 Small*","*Nema-4 Small*","*Nema-12 Small*"},$D$3:$D$487))</f>
        <v>0</v>
      </c>
      <c r="AG512" s="118">
        <f>$AF$512*4*L1</f>
        <v>0</v>
      </c>
    </row>
    <row r="513" spans="2:33">
      <c r="B513" s="21"/>
      <c r="C513" s="81"/>
      <c r="N513" s="10"/>
      <c r="Q513" s="18" t="s">
        <v>38</v>
      </c>
      <c r="R513" s="52"/>
      <c r="S513" s="52"/>
      <c r="T513" s="380">
        <v>0.2</v>
      </c>
      <c r="U513" s="52"/>
      <c r="V513" s="19">
        <f>ROUNDUP($T$513*$V$507,0)*L1</f>
        <v>0</v>
      </c>
      <c r="W513" s="10"/>
      <c r="X513" s="18" t="s">
        <v>248</v>
      </c>
      <c r="Y513" s="52"/>
      <c r="Z513" s="52"/>
      <c r="AA513" s="218">
        <f>ROUNDUP(((($V$520*$V$521)/40)*5),0)</f>
        <v>0</v>
      </c>
      <c r="AD513" s="709" t="s">
        <v>184</v>
      </c>
      <c r="AE513" s="710"/>
      <c r="AF513" s="118" cm="1">
        <f t="array" ref="AF513">SUM(SUMIF($F$3:$F$487,{"*Nema-1 Medium*","*Nema-4 Medium*","*Nema-12 Medium*"},$D$3:$D$487))</f>
        <v>0</v>
      </c>
      <c r="AG513" s="118">
        <f>$AF$513*8*L1</f>
        <v>0</v>
      </c>
    </row>
    <row r="514" spans="2:33">
      <c r="B514" s="21"/>
      <c r="C514" s="81"/>
      <c r="D514" s="671" t="s">
        <v>14</v>
      </c>
      <c r="E514" s="672"/>
      <c r="F514" s="8"/>
      <c r="G514" s="126">
        <v>0.02</v>
      </c>
      <c r="H514" s="51">
        <f>G514*$H$501</f>
        <v>0</v>
      </c>
      <c r="I514" s="400">
        <f>F524</f>
        <v>0.32</v>
      </c>
      <c r="J514" s="21"/>
      <c r="K514" s="21"/>
      <c r="L514" s="2"/>
      <c r="M514" s="403">
        <f>H514/(1-I514)</f>
        <v>0</v>
      </c>
      <c r="Q514" s="28"/>
      <c r="R514" s="54"/>
      <c r="S514" s="54"/>
      <c r="T514" s="54"/>
      <c r="U514" s="54"/>
      <c r="V514" s="55"/>
      <c r="W514" s="10"/>
      <c r="X514" s="28"/>
      <c r="Y514" s="54"/>
      <c r="Z514" s="54"/>
      <c r="AA514" s="55"/>
      <c r="AD514" s="709" t="s">
        <v>185</v>
      </c>
      <c r="AE514" s="710"/>
      <c r="AF514" s="118" cm="1">
        <f t="array" ref="AF514">SUM(SUMIF($F$3:$F$487,{"*Nema-1 Large*","*Nema-4 Large*","*Nema-12 Large*"},$D$3:$D$487))</f>
        <v>0</v>
      </c>
      <c r="AG514" s="118">
        <f>$AF$514*16*L1</f>
        <v>0</v>
      </c>
    </row>
    <row r="515" spans="2:33">
      <c r="B515" s="21"/>
      <c r="C515" s="81"/>
      <c r="D515" s="21" t="s">
        <v>900</v>
      </c>
      <c r="E515" s="21"/>
      <c r="F515" s="21"/>
      <c r="G515" s="21"/>
      <c r="H515" s="220">
        <f>AG508*L1</f>
        <v>0</v>
      </c>
      <c r="I515" s="64"/>
      <c r="J515" s="21"/>
      <c r="K515" s="21"/>
      <c r="L515" s="2"/>
      <c r="M515" s="548">
        <f>AG508*L1</f>
        <v>0</v>
      </c>
      <c r="X515" s="39"/>
      <c r="Y515" s="40"/>
      <c r="Z515" s="40"/>
      <c r="AA515" s="42"/>
      <c r="AD515" s="709" t="s">
        <v>1163</v>
      </c>
      <c r="AE515" s="710"/>
      <c r="AF515" s="118" cm="1">
        <f t="array" ref="AF515">SUM(SUMIF($F$3:$F$487,{"*Nema-1 X-Large*","*Nema-4 X-Large*","*Nema-12 X-Large*"},$D$3:$D$487))</f>
        <v>0</v>
      </c>
      <c r="AG515" s="118">
        <f>$AF$515*24*L1</f>
        <v>0</v>
      </c>
    </row>
    <row r="516" spans="2:33" ht="16.5" customHeight="1">
      <c r="B516" s="21"/>
      <c r="C516" s="81"/>
      <c r="D516" s="724" t="s">
        <v>1207</v>
      </c>
      <c r="E516" s="724"/>
      <c r="F516" s="446" t="str">
        <f>Totals!F38</f>
        <v>Mecklenburg, NC</v>
      </c>
      <c r="G516" s="399">
        <f>IF(L524=TRUE,0%,IF(M524=TRUE,0%,Totals!G38))</f>
        <v>0</v>
      </c>
      <c r="H516" s="220"/>
      <c r="I516" s="400"/>
      <c r="J516" s="21"/>
      <c r="K516" s="21"/>
      <c r="L516" s="2"/>
      <c r="M516" s="51">
        <f>((M501+M504+M505+M506+M507+M508+M509+M514+M515)*G516)/(1-I516)</f>
        <v>0</v>
      </c>
      <c r="Q516" s="39"/>
      <c r="R516" s="40"/>
      <c r="S516" s="40"/>
      <c r="T516" s="40"/>
      <c r="U516" s="40"/>
      <c r="V516" s="42"/>
      <c r="X516" s="18" t="s">
        <v>245</v>
      </c>
      <c r="Y516" s="52"/>
      <c r="Z516" s="52"/>
      <c r="AA516" s="121">
        <f>($AA$507+$AA$510)*$AA$513</f>
        <v>0</v>
      </c>
    </row>
    <row r="517" spans="2:33">
      <c r="B517" s="64"/>
      <c r="C517" s="64"/>
      <c r="D517" s="706" t="s">
        <v>1208</v>
      </c>
      <c r="E517" s="707"/>
      <c r="F517" s="64"/>
      <c r="G517" s="64"/>
      <c r="H517" s="404">
        <f>H512+H514+H515+H516</f>
        <v>0</v>
      </c>
      <c r="I517" s="64"/>
      <c r="J517" s="64"/>
      <c r="K517" s="64"/>
      <c r="L517" s="405"/>
      <c r="M517" s="406"/>
      <c r="Q517" s="517">
        <f>1-Q518</f>
        <v>1</v>
      </c>
      <c r="R517" s="603" t="s">
        <v>2187</v>
      </c>
      <c r="S517" s="603"/>
      <c r="T517" s="603"/>
      <c r="U517" s="603"/>
      <c r="V517" s="114">
        <f>ROUNDUP(($V$520*$V$521)*(1-Q518),0)*L1</f>
        <v>0</v>
      </c>
      <c r="X517" s="28"/>
      <c r="Y517" s="54"/>
      <c r="Z517" s="54"/>
      <c r="AA517" s="55"/>
    </row>
    <row r="518" spans="2:33">
      <c r="B518" s="5"/>
      <c r="C518" s="1"/>
      <c r="D518" s="679" t="s">
        <v>5</v>
      </c>
      <c r="E518" s="680"/>
      <c r="F518" s="5"/>
      <c r="G518" s="5"/>
      <c r="H518" s="6"/>
      <c r="I518" s="6"/>
      <c r="J518" s="6"/>
      <c r="K518" s="6"/>
      <c r="L518" s="6"/>
      <c r="M518" s="79">
        <f>M501+M504+M505+M506+M507+M508+M509+M517+M514+M516+M515</f>
        <v>0</v>
      </c>
      <c r="Q518" s="513">
        <v>0</v>
      </c>
      <c r="R518" s="603" t="s">
        <v>2186</v>
      </c>
      <c r="S518" s="603"/>
      <c r="T518" s="603"/>
      <c r="U518" s="603"/>
      <c r="V518" s="114">
        <f>ROUNDUP(($V$520*$V$521)*(Q518),0)*L1</f>
        <v>0</v>
      </c>
    </row>
    <row r="519" spans="2:33">
      <c r="B519" s="21"/>
      <c r="C519" s="21"/>
      <c r="D519" s="705"/>
      <c r="E519" s="705"/>
      <c r="F519" s="8"/>
      <c r="G519" s="8"/>
      <c r="H519" s="9"/>
      <c r="I519" s="9"/>
      <c r="J519" s="9"/>
      <c r="K519" s="9"/>
      <c r="L519" s="9"/>
      <c r="M519" s="9"/>
      <c r="Q519" s="29"/>
      <c r="V519" s="25"/>
      <c r="X519" s="600" t="s">
        <v>549</v>
      </c>
      <c r="Y519" s="601"/>
      <c r="Z519" s="601"/>
      <c r="AA519" s="602"/>
    </row>
    <row r="520" spans="2:33">
      <c r="B520" s="21"/>
      <c r="C520" s="21"/>
      <c r="D520" s="705"/>
      <c r="E520" s="705"/>
      <c r="F520" s="8"/>
      <c r="G520" s="8"/>
      <c r="H520" s="208"/>
      <c r="I520" s="2" t="s">
        <v>1209</v>
      </c>
      <c r="J520" s="2"/>
      <c r="K520" s="2"/>
      <c r="L520" s="9"/>
      <c r="M520" s="407">
        <f>M518-H517</f>
        <v>0</v>
      </c>
      <c r="Q520" s="731" t="s">
        <v>35</v>
      </c>
      <c r="R520" s="732"/>
      <c r="S520" s="732"/>
      <c r="T520" s="732"/>
      <c r="U520" s="732"/>
      <c r="V520" s="56">
        <v>0</v>
      </c>
      <c r="X520" s="65"/>
      <c r="Y520" s="10"/>
      <c r="Z520" s="10"/>
      <c r="AA520" s="112"/>
    </row>
    <row r="521" spans="2:33" ht="12.9" thickBot="1">
      <c r="E521" s="10"/>
      <c r="F521" s="10"/>
      <c r="G521" s="10"/>
      <c r="H521" s="58"/>
      <c r="I521" s="11"/>
      <c r="J521" s="11"/>
      <c r="K521" s="11"/>
      <c r="L521" s="12"/>
      <c r="Q521" s="731" t="s">
        <v>36</v>
      </c>
      <c r="R521" s="732"/>
      <c r="S521" s="732"/>
      <c r="T521" s="732"/>
      <c r="U521" s="732"/>
      <c r="V521" s="518">
        <v>0</v>
      </c>
      <c r="X521" s="18" t="s">
        <v>532</v>
      </c>
      <c r="Y521" s="52"/>
      <c r="Z521" s="52"/>
      <c r="AA521" s="120">
        <v>0</v>
      </c>
      <c r="AB521" s="33" t="s">
        <v>532</v>
      </c>
      <c r="AC521" s="33"/>
    </row>
    <row r="522" spans="2:33" ht="12.9" thickBot="1">
      <c r="B522" s="66"/>
      <c r="C522" s="67"/>
      <c r="D522" s="690" t="s">
        <v>96</v>
      </c>
      <c r="E522" s="690"/>
      <c r="F522" s="67"/>
      <c r="G522" s="408" t="s">
        <v>1210</v>
      </c>
      <c r="H522" s="409" t="s">
        <v>95</v>
      </c>
      <c r="Q522" s="733" t="s">
        <v>1809</v>
      </c>
      <c r="R522" s="734"/>
      <c r="S522" s="734"/>
      <c r="T522" s="734"/>
      <c r="U522" s="734"/>
      <c r="V522" s="519">
        <f>V521*V520*L1</f>
        <v>0</v>
      </c>
      <c r="X522" s="29"/>
      <c r="AA522" s="25"/>
    </row>
    <row r="523" spans="2:33">
      <c r="E523" s="410"/>
      <c r="F523" s="411"/>
      <c r="G523" s="125">
        <v>0</v>
      </c>
      <c r="H523" s="412">
        <f t="shared" ref="H523:H528" si="113">$H$517/(1-G523)</f>
        <v>0</v>
      </c>
      <c r="X523" s="18" t="s">
        <v>550</v>
      </c>
      <c r="Y523" s="52"/>
      <c r="Z523" s="52"/>
      <c r="AA523" s="53">
        <v>1</v>
      </c>
    </row>
    <row r="524" spans="2:33" ht="15.45">
      <c r="E524" s="413" t="s">
        <v>1211</v>
      </c>
      <c r="F524" s="414">
        <v>0.32</v>
      </c>
      <c r="G524" s="415">
        <v>0.2</v>
      </c>
      <c r="H524" s="412">
        <f t="shared" si="113"/>
        <v>0</v>
      </c>
      <c r="L524" s="20" t="b">
        <v>1</v>
      </c>
      <c r="M524" s="20" t="b">
        <v>0</v>
      </c>
      <c r="Q524" s="600" t="s">
        <v>633</v>
      </c>
      <c r="R524" s="601"/>
      <c r="S524" s="601"/>
      <c r="T524" s="601"/>
      <c r="U524" s="601"/>
      <c r="V524" s="602"/>
      <c r="X524" s="29"/>
      <c r="AA524" s="25"/>
    </row>
    <row r="525" spans="2:33" ht="12.9" thickBot="1">
      <c r="E525" s="416"/>
      <c r="F525" s="417"/>
      <c r="G525" s="415">
        <v>0.25</v>
      </c>
      <c r="H525" s="412">
        <f t="shared" si="113"/>
        <v>0</v>
      </c>
      <c r="Q525" s="122" t="s">
        <v>630</v>
      </c>
      <c r="R525" s="52"/>
      <c r="S525" s="52"/>
      <c r="T525" s="52"/>
      <c r="U525" s="52"/>
      <c r="V525" s="279" t="str">
        <f>IFERROR(ROUND(($V$482+$V$495+$V$499+$V$501+$V$503)/$N$495,2),"0")</f>
        <v>0</v>
      </c>
      <c r="X525" s="39"/>
      <c r="Y525" s="40"/>
      <c r="Z525" s="40"/>
      <c r="AA525" s="42"/>
    </row>
    <row r="526" spans="2:33">
      <c r="G526" s="418">
        <v>0.3</v>
      </c>
      <c r="H526" s="412">
        <f t="shared" si="113"/>
        <v>0</v>
      </c>
      <c r="Q526" s="122" t="s">
        <v>631</v>
      </c>
      <c r="R526" s="52"/>
      <c r="S526" s="52"/>
      <c r="T526" s="52"/>
      <c r="U526" s="52"/>
      <c r="V526" s="279" t="str">
        <f>IFERROR(ROUND($Z$482/$N$495,2),"0")</f>
        <v>0</v>
      </c>
      <c r="X526" s="18" t="s">
        <v>551</v>
      </c>
      <c r="Y526" s="52"/>
      <c r="Z526" s="52"/>
      <c r="AA526" s="121">
        <f>$AA$521*$AA$523</f>
        <v>0</v>
      </c>
    </row>
    <row r="527" spans="2:33">
      <c r="G527" s="418">
        <v>0.35</v>
      </c>
      <c r="H527" s="412">
        <f t="shared" si="113"/>
        <v>0</v>
      </c>
      <c r="Q527" s="122" t="s">
        <v>632</v>
      </c>
      <c r="R527" s="52"/>
      <c r="S527" s="52"/>
      <c r="T527" s="52"/>
      <c r="U527" s="52"/>
      <c r="V527" s="279" t="str">
        <f>IFERROR(ROUND($AD$482/$N$495,2),"0")</f>
        <v>0</v>
      </c>
      <c r="X527" s="28"/>
      <c r="Y527" s="54"/>
      <c r="Z527" s="54"/>
      <c r="AA527" s="55"/>
    </row>
    <row r="528" spans="2:33" ht="12.9" thickBot="1">
      <c r="G528" s="419">
        <v>0.4</v>
      </c>
      <c r="H528" s="412">
        <f t="shared" si="113"/>
        <v>0</v>
      </c>
      <c r="Q528" s="28"/>
      <c r="R528" s="54"/>
      <c r="S528" s="54"/>
      <c r="T528" s="54"/>
      <c r="U528" s="54"/>
      <c r="V528" s="55"/>
    </row>
    <row r="529" spans="5:29" ht="12.9" thickBot="1">
      <c r="X529" s="600" t="s">
        <v>552</v>
      </c>
      <c r="Y529" s="601"/>
      <c r="Z529" s="601"/>
      <c r="AA529" s="602"/>
    </row>
    <row r="530" spans="5:29">
      <c r="M530" s="725">
        <f>(M485*Totals!G38)/(1-F524)</f>
        <v>0</v>
      </c>
      <c r="N530" s="726"/>
      <c r="O530" s="729" t="s">
        <v>1956</v>
      </c>
      <c r="P530" s="729"/>
      <c r="Q530" s="729"/>
      <c r="R530" s="729"/>
      <c r="S530" s="730"/>
      <c r="X530" s="65"/>
      <c r="Y530" s="10"/>
      <c r="Z530" s="10"/>
      <c r="AA530" s="112"/>
    </row>
    <row r="531" spans="5:29">
      <c r="H531" s="10"/>
      <c r="M531" s="727"/>
      <c r="N531" s="728"/>
      <c r="O531" s="728"/>
      <c r="P531" s="728"/>
      <c r="Q531" s="728"/>
      <c r="R531" s="728"/>
      <c r="S531" s="741"/>
      <c r="X531" s="18" t="s">
        <v>553</v>
      </c>
      <c r="Y531" s="52"/>
      <c r="Z531" s="52"/>
      <c r="AA531" s="120">
        <v>0</v>
      </c>
      <c r="AB531" s="33" t="s">
        <v>553</v>
      </c>
      <c r="AC531" s="33"/>
    </row>
    <row r="532" spans="5:29" ht="15">
      <c r="F532" s="124"/>
      <c r="H532" s="209" t="str">
        <f>IFERROR(M518/(P5+P15),"$0")</f>
        <v>$0</v>
      </c>
      <c r="I532" s="10" t="s">
        <v>526</v>
      </c>
      <c r="J532" s="10"/>
      <c r="K532" s="10"/>
      <c r="L532" s="10"/>
      <c r="M532" s="739">
        <f>M516</f>
        <v>0</v>
      </c>
      <c r="N532" s="740"/>
      <c r="O532" s="728" t="s">
        <v>1957</v>
      </c>
      <c r="P532" s="728"/>
      <c r="Q532" s="728"/>
      <c r="R532" s="728"/>
      <c r="S532" s="741"/>
      <c r="X532" s="29"/>
      <c r="AA532" s="25"/>
    </row>
    <row r="533" spans="5:29">
      <c r="H533" s="10"/>
      <c r="M533" s="727"/>
      <c r="N533" s="728"/>
      <c r="O533" s="728"/>
      <c r="P533" s="728"/>
      <c r="Q533" s="728"/>
      <c r="R533" s="728"/>
      <c r="S533" s="741"/>
      <c r="X533" s="18" t="s">
        <v>554</v>
      </c>
      <c r="Y533" s="52"/>
      <c r="Z533" s="52"/>
      <c r="AA533" s="53">
        <v>1</v>
      </c>
    </row>
    <row r="534" spans="5:29" ht="12.9" thickBot="1">
      <c r="H534" s="209">
        <v>0</v>
      </c>
      <c r="I534" s="10" t="s">
        <v>538</v>
      </c>
      <c r="J534" s="10"/>
      <c r="K534" s="10"/>
      <c r="M534" s="735">
        <f>IF(M532-M530&lt;0,0,M532-M530)</f>
        <v>0</v>
      </c>
      <c r="N534" s="736"/>
      <c r="O534" s="737" t="s">
        <v>1212</v>
      </c>
      <c r="P534" s="737"/>
      <c r="Q534" s="737"/>
      <c r="R534" s="737"/>
      <c r="S534" s="738"/>
      <c r="X534" s="29"/>
      <c r="AA534" s="25"/>
    </row>
    <row r="535" spans="5:29">
      <c r="H535" s="10"/>
      <c r="X535" s="39"/>
      <c r="Y535" s="40"/>
      <c r="Z535" s="40"/>
      <c r="AA535" s="42"/>
    </row>
    <row r="536" spans="5:29">
      <c r="X536" s="18" t="s">
        <v>556</v>
      </c>
      <c r="Y536" s="52"/>
      <c r="Z536" s="52"/>
      <c r="AA536" s="121">
        <f>$AA$531*$AA$533</f>
        <v>0</v>
      </c>
    </row>
    <row r="537" spans="5:29">
      <c r="J537" s="307"/>
      <c r="K537" s="307"/>
      <c r="X537" s="28"/>
      <c r="Y537" s="54"/>
      <c r="Z537" s="54"/>
      <c r="AA537" s="55"/>
    </row>
    <row r="538" spans="5:29" ht="12.75" customHeight="1">
      <c r="E538" s="10"/>
    </row>
    <row r="539" spans="5:29">
      <c r="E539" s="10"/>
      <c r="F539" s="627" t="s">
        <v>1861</v>
      </c>
      <c r="G539" s="628"/>
      <c r="H539" s="628"/>
      <c r="I539" s="629"/>
    </row>
    <row r="540" spans="5:29">
      <c r="E540" s="10"/>
      <c r="F540" s="206" t="s">
        <v>528</v>
      </c>
      <c r="G540" s="630" t="s">
        <v>746</v>
      </c>
      <c r="H540" s="631"/>
      <c r="I540" s="207" t="s">
        <v>280</v>
      </c>
    </row>
    <row r="541" spans="5:29">
      <c r="E541" s="10"/>
      <c r="F541" s="216">
        <f>J483</f>
        <v>0</v>
      </c>
      <c r="G541" s="632">
        <f>K483</f>
        <v>0</v>
      </c>
      <c r="H541" s="633"/>
      <c r="I541" s="288" t="str">
        <f>IF(F541&gt;160,"WEB-8200",IF($G$541=0,"-",IF($G$541&gt;5000,"WEB-8200",(IF($G$541&gt;1250,"WEB-8100",IF($G$541&gt;500,"WEB-8025",IF($G$541&gt;250,"WEB-8010","WEB-8005")))))))</f>
        <v>-</v>
      </c>
    </row>
    <row r="542" spans="5:29" ht="12.75" customHeight="1">
      <c r="E542" s="10"/>
      <c r="F542" s="216"/>
      <c r="G542" s="626">
        <f>J542</f>
        <v>0</v>
      </c>
      <c r="H542" s="626"/>
      <c r="I542" s="288" t="str">
        <f>IF(F541&gt;320,"WEB-8200",IF($G$542=0,"-",IF($G$542&gt;5000,"WEB-8200",(IF($G$542&gt;1250,"WEB-8100",IF($G$542&gt;500,"WEB-8025",IF($G$542&gt;250,"WEB-8010","WEB-8005")))))))</f>
        <v>-</v>
      </c>
      <c r="J542" s="101">
        <f>IF(($G$541-10000)&lt;0,0,$G$541-10000)</f>
        <v>0</v>
      </c>
    </row>
    <row r="543" spans="5:29">
      <c r="E543" s="10"/>
      <c r="F543" s="216"/>
      <c r="G543" s="626">
        <f>J543</f>
        <v>0</v>
      </c>
      <c r="H543" s="626"/>
      <c r="I543" s="288" t="str">
        <f>IF(F541&gt;480,"WEB-8200",IF($G$543=0,"-",IF($G$543&gt;5000,"WEB-8200",(IF($G$543&gt;1250,"WEB-8100",IF($G$543&gt;500,"WEB-8025",IF($G$543&gt;250,"WEB-8010","WEB-8005")))))))</f>
        <v>-</v>
      </c>
      <c r="J543" s="101">
        <f>IF(($G$541-20000)&lt;0,0,$G$541-20000)</f>
        <v>0</v>
      </c>
    </row>
    <row r="544" spans="5:29">
      <c r="E544" s="10"/>
      <c r="F544" s="216"/>
      <c r="G544" s="626">
        <f>J544</f>
        <v>0</v>
      </c>
      <c r="H544" s="626"/>
      <c r="I544" s="288" t="str">
        <f>IF(F541&gt;640,"WEB-8200",IF($G$544=0,"-",IF($G$544&gt;5000,"WEB-8200",(IF($G$544&gt;1250,"WEB-8100",IF($G$544&gt;500,"WEB-8025",IF($G$544&gt;250,"WEB-8010","WEB-8005")))))))</f>
        <v>-</v>
      </c>
      <c r="J544" s="101">
        <f>IF(($G$541-30000)&lt;0,0,$G$541-30000)</f>
        <v>0</v>
      </c>
    </row>
    <row r="545" spans="5:9">
      <c r="E545" s="10"/>
      <c r="F545" s="211"/>
      <c r="G545" s="286"/>
      <c r="H545" s="286"/>
      <c r="I545" s="287"/>
    </row>
    <row r="566" spans="2:30">
      <c r="B566" s="20" t="s">
        <v>672</v>
      </c>
      <c r="C566" s="20" t="s">
        <v>673</v>
      </c>
      <c r="E566" s="20" t="s">
        <v>674</v>
      </c>
      <c r="F566" s="20" t="s">
        <v>361</v>
      </c>
      <c r="H566" s="20" t="s">
        <v>1209</v>
      </c>
      <c r="Q566" s="20" t="s">
        <v>238</v>
      </c>
      <c r="S566" s="20" t="s">
        <v>675</v>
      </c>
      <c r="V566" s="20" t="s">
        <v>81</v>
      </c>
      <c r="X566" s="20" t="s">
        <v>676</v>
      </c>
      <c r="Z566" s="20" t="s">
        <v>677</v>
      </c>
      <c r="AB566" s="20" t="s">
        <v>678</v>
      </c>
      <c r="AD566" s="20" t="s">
        <v>679</v>
      </c>
    </row>
    <row r="567" spans="2:30">
      <c r="B567" s="124">
        <f>M485</f>
        <v>0</v>
      </c>
      <c r="C567" s="124">
        <f>H501</f>
        <v>0</v>
      </c>
      <c r="E567" s="283">
        <f>H506</f>
        <v>0</v>
      </c>
      <c r="F567" s="124">
        <f>H504+H508</f>
        <v>0</v>
      </c>
      <c r="G567" s="124"/>
      <c r="H567" s="124">
        <f>M520</f>
        <v>0</v>
      </c>
      <c r="M567" s="124">
        <f>SUM(B567:H567)</f>
        <v>0</v>
      </c>
      <c r="P567" s="124"/>
      <c r="Q567" s="101">
        <f>C492</f>
        <v>0</v>
      </c>
      <c r="S567" s="101">
        <f>C493</f>
        <v>0</v>
      </c>
      <c r="V567" s="101">
        <f>C494</f>
        <v>0</v>
      </c>
      <c r="X567" s="101">
        <f>C495</f>
        <v>0</v>
      </c>
      <c r="Z567" s="101">
        <f>C497</f>
        <v>0</v>
      </c>
      <c r="AB567" s="20">
        <f>C499</f>
        <v>0</v>
      </c>
      <c r="AD567" s="20">
        <f>C500</f>
        <v>0</v>
      </c>
    </row>
    <row r="574" spans="2:30">
      <c r="K574" s="20" t="str">
        <f>options!BB2</f>
        <v>MSS LV</v>
      </c>
    </row>
    <row r="577" spans="11:11">
      <c r="K577" s="20">
        <f>IFERROR(_xlfn.XLOOKUP(K574,S484:S487,R484:R487),0)</f>
        <v>0</v>
      </c>
    </row>
    <row r="666" s="708" customFormat="1"/>
  </sheetData>
  <dataConsolidate/>
  <mergeCells count="74">
    <mergeCell ref="X529:AA529"/>
    <mergeCell ref="G543:H543"/>
    <mergeCell ref="G544:H544"/>
    <mergeCell ref="G540:H540"/>
    <mergeCell ref="M532:N532"/>
    <mergeCell ref="M530:N530"/>
    <mergeCell ref="F539:I539"/>
    <mergeCell ref="G541:H541"/>
    <mergeCell ref="G542:H542"/>
    <mergeCell ref="O530:S530"/>
    <mergeCell ref="M531:N531"/>
    <mergeCell ref="O531:S531"/>
    <mergeCell ref="A666:XFD666"/>
    <mergeCell ref="O532:S532"/>
    <mergeCell ref="M533:N533"/>
    <mergeCell ref="O533:S533"/>
    <mergeCell ref="M534:N534"/>
    <mergeCell ref="O534:S534"/>
    <mergeCell ref="AD506:AG506"/>
    <mergeCell ref="R509:U509"/>
    <mergeCell ref="D510:E510"/>
    <mergeCell ref="R510:U510"/>
    <mergeCell ref="D509:E509"/>
    <mergeCell ref="AD514:AE514"/>
    <mergeCell ref="AD515:AE515"/>
    <mergeCell ref="R517:U517"/>
    <mergeCell ref="R518:U518"/>
    <mergeCell ref="X519:AA519"/>
    <mergeCell ref="Q524:V524"/>
    <mergeCell ref="D512:E512"/>
    <mergeCell ref="D514:E514"/>
    <mergeCell ref="D519:E519"/>
    <mergeCell ref="D518:E518"/>
    <mergeCell ref="D516:E516"/>
    <mergeCell ref="D517:E517"/>
    <mergeCell ref="D522:E522"/>
    <mergeCell ref="D520:E520"/>
    <mergeCell ref="Q520:U520"/>
    <mergeCell ref="Q521:U521"/>
    <mergeCell ref="Q522:U522"/>
    <mergeCell ref="D499:E499"/>
    <mergeCell ref="D503:E503"/>
    <mergeCell ref="D507:E507"/>
    <mergeCell ref="D508:E508"/>
    <mergeCell ref="D500:E500"/>
    <mergeCell ref="D504:E504"/>
    <mergeCell ref="D501:E501"/>
    <mergeCell ref="D505:E505"/>
    <mergeCell ref="AD511:AE511"/>
    <mergeCell ref="AD512:AE512"/>
    <mergeCell ref="AD513:AE513"/>
    <mergeCell ref="D498:E498"/>
    <mergeCell ref="AD3:AE3"/>
    <mergeCell ref="D490:E490"/>
    <mergeCell ref="D491:E491"/>
    <mergeCell ref="D492:E492"/>
    <mergeCell ref="D493:E493"/>
    <mergeCell ref="D494:E494"/>
    <mergeCell ref="D495:E495"/>
    <mergeCell ref="D496:E496"/>
    <mergeCell ref="D497:E497"/>
    <mergeCell ref="Q493:V493"/>
    <mergeCell ref="X493:AA493"/>
    <mergeCell ref="AD493:AG493"/>
    <mergeCell ref="S487:V487"/>
    <mergeCell ref="S484:V484"/>
    <mergeCell ref="S485:V485"/>
    <mergeCell ref="S486:V486"/>
    <mergeCell ref="B1:F1"/>
    <mergeCell ref="H1:I1"/>
    <mergeCell ref="L1:M1"/>
    <mergeCell ref="C2:F2"/>
    <mergeCell ref="H2:I2"/>
    <mergeCell ref="L2:M2"/>
  </mergeCells>
  <conditionalFormatting sqref="C492:C498">
    <cfRule type="cellIs" dxfId="23" priority="6" operator="notEqual">
      <formula>B492</formula>
    </cfRule>
  </conditionalFormatting>
  <conditionalFormatting sqref="G492">
    <cfRule type="cellIs" dxfId="22" priority="14" operator="notEqual">
      <formula>74</formula>
    </cfRule>
  </conditionalFormatting>
  <conditionalFormatting sqref="G493">
    <cfRule type="cellIs" dxfId="21" priority="7" operator="notEqual">
      <formula>98</formula>
    </cfRule>
  </conditionalFormatting>
  <conditionalFormatting sqref="G494">
    <cfRule type="cellIs" dxfId="20" priority="10" operator="notEqual">
      <formula>74</formula>
    </cfRule>
  </conditionalFormatting>
  <conditionalFormatting sqref="G495">
    <cfRule type="cellIs" dxfId="19" priority="5" operator="notEqual">
      <formula>99</formula>
    </cfRule>
  </conditionalFormatting>
  <conditionalFormatting sqref="G496">
    <cfRule type="cellIs" dxfId="18" priority="9" operator="notEqual">
      <formula>74</formula>
    </cfRule>
  </conditionalFormatting>
  <conditionalFormatting sqref="G497">
    <cfRule type="cellIs" dxfId="17" priority="13" operator="notEqual">
      <formula>131</formula>
    </cfRule>
  </conditionalFormatting>
  <conditionalFormatting sqref="G498">
    <cfRule type="cellIs" dxfId="16" priority="11" operator="notEqual">
      <formula>75</formula>
    </cfRule>
  </conditionalFormatting>
  <conditionalFormatting sqref="G499:G500">
    <cfRule type="cellIs" dxfId="15" priority="12" operator="notEqual">
      <formula>58</formula>
    </cfRule>
  </conditionalFormatting>
  <conditionalFormatting sqref="G509">
    <cfRule type="cellIs" dxfId="14" priority="16" operator="notEqual">
      <formula>0.02</formula>
    </cfRule>
  </conditionalFormatting>
  <conditionalFormatting sqref="G514">
    <cfRule type="cellIs" dxfId="13" priority="15" operator="notEqual">
      <formula>0.02</formula>
    </cfRule>
  </conditionalFormatting>
  <conditionalFormatting sqref="G541:H541">
    <cfRule type="cellIs" dxfId="12" priority="69" operator="greaterThan">
      <formula>10000</formula>
    </cfRule>
    <cfRule type="cellIs" dxfId="11" priority="70" operator="greaterThan">
      <formula>10000</formula>
    </cfRule>
  </conditionalFormatting>
  <conditionalFormatting sqref="G541:H544">
    <cfRule type="cellIs" dxfId="10" priority="68" operator="greaterThan">
      <formula>10000</formula>
    </cfRule>
  </conditionalFormatting>
  <conditionalFormatting sqref="I452">
    <cfRule type="cellIs" dxfId="9" priority="4" operator="greaterThan">
      <formula>0</formula>
    </cfRule>
  </conditionalFormatting>
  <conditionalFormatting sqref="I455">
    <cfRule type="cellIs" dxfId="8" priority="3" operator="greaterThan">
      <formula>0</formula>
    </cfRule>
  </conditionalFormatting>
  <conditionalFormatting sqref="I460:I461">
    <cfRule type="cellIs" dxfId="7" priority="2" operator="greaterThan">
      <formula>0</formula>
    </cfRule>
  </conditionalFormatting>
  <conditionalFormatting sqref="I464">
    <cfRule type="cellIs" dxfId="6" priority="1" operator="greaterThan">
      <formula>0</formula>
    </cfRule>
  </conditionalFormatting>
  <dataValidations count="1">
    <dataValidation allowBlank="1" showInputMessage="1" sqref="F516 H506" xr:uid="{A15F5517-982F-4E1B-8638-22DF0EA6B76A}"/>
  </dataValidations>
  <pageMargins left="0.75" right="0.75" top="1" bottom="1" header="0.5" footer="0.5"/>
  <pageSetup paperSize="3" scale="35" fitToHeight="3" orientation="landscape" horizontalDpi="4294967292"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3171" r:id="rId4" name="Check Box 163">
              <controlPr defaultSize="0" autoFill="0" autoLine="0" autoPict="0">
                <anchor moveWithCells="1">
                  <from>
                    <xdr:col>11</xdr:col>
                    <xdr:colOff>48986</xdr:colOff>
                    <xdr:row>521</xdr:row>
                    <xdr:rowOff>38100</xdr:rowOff>
                  </from>
                  <to>
                    <xdr:col>13</xdr:col>
                    <xdr:colOff>266700</xdr:colOff>
                    <xdr:row>525</xdr:row>
                    <xdr:rowOff>10886</xdr:rowOff>
                  </to>
                </anchor>
              </controlPr>
            </control>
          </mc:Choice>
        </mc:AlternateContent>
        <mc:AlternateContent xmlns:mc="http://schemas.openxmlformats.org/markup-compatibility/2006">
          <mc:Choice Requires="x14">
            <control shapeId="43208" r:id="rId5" name="Check Box 200">
              <controlPr defaultSize="0" autoFill="0" autoLine="0" autoPict="0">
                <anchor moveWithCells="1">
                  <from>
                    <xdr:col>11</xdr:col>
                    <xdr:colOff>48986</xdr:colOff>
                    <xdr:row>521</xdr:row>
                    <xdr:rowOff>38100</xdr:rowOff>
                  </from>
                  <to>
                    <xdr:col>14</xdr:col>
                    <xdr:colOff>266700</xdr:colOff>
                    <xdr:row>525</xdr:row>
                    <xdr:rowOff>10886</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4">
        <x14:dataValidation type="list" allowBlank="1" showInputMessage="1" xr:uid="{7C58E6DD-8DA0-4386-A409-5EE283972072}">
          <x14:formula1>
            <xm:f>options!$J$2:$J$45</xm:f>
          </x14:formula1>
          <xm:sqref>F455</xm:sqref>
        </x14:dataValidation>
        <x14:dataValidation type="list" allowBlank="1" showInputMessage="1" showErrorMessage="1" xr:uid="{CBA7C1A5-744A-405C-9532-513B3E9AA103}">
          <x14:formula1>
            <xm:f>options!$AH$2:$AH$4</xm:f>
          </x14:formula1>
          <xm:sqref>F343 F143 F193 F127 F111 F87 F56 F165 F318:F319</xm:sqref>
        </x14:dataValidation>
        <x14:dataValidation type="list" allowBlank="1" showInputMessage="1" showErrorMessage="1" xr:uid="{098B428D-5ED3-4183-9DE5-9CF22DAB8F88}">
          <x14:formula1>
            <xm:f>options!$AE$2:$AE$7</xm:f>
          </x14:formula1>
          <xm:sqref>F68:F69 F97:F98</xm:sqref>
        </x14:dataValidation>
        <x14:dataValidation type="list" allowBlank="1" showInputMessage="1" showErrorMessage="1" xr:uid="{894E2346-39EC-4A13-8B2B-85AF4BC95D1F}">
          <x14:formula1>
            <xm:f>options!$E$2:$E$5</xm:f>
          </x14:formula1>
          <xm:sqref>F202 F95:F96 F174:F175 F66:F67</xm:sqref>
        </x14:dataValidation>
        <x14:dataValidation type="list" allowBlank="1" showInputMessage="1" showErrorMessage="1" xr:uid="{69180DCB-DCF3-4BCE-9324-DFFD03341ED2}">
          <x14:formula1>
            <xm:f>options!$AD$2:$AD$3</xm:f>
          </x14:formula1>
          <xm:sqref>F244:F245</xm:sqref>
        </x14:dataValidation>
        <x14:dataValidation type="list" allowBlank="1" showInputMessage="1" showErrorMessage="1" xr:uid="{7D136086-D100-4AD7-9752-D96747705610}">
          <x14:formula1>
            <xm:f>options!$AQ$2:$AQ$27</xm:f>
          </x14:formula1>
          <xm:sqref>F409:F410</xm:sqref>
        </x14:dataValidation>
        <x14:dataValidation type="list" allowBlank="1" showInputMessage="1" showErrorMessage="1" xr:uid="{1823BA44-38F8-46CF-9C87-1A265F3388E1}">
          <x14:formula1>
            <xm:f>options!$AU$2:$AU$7</xm:f>
          </x14:formula1>
          <xm:sqref>F306</xm:sqref>
        </x14:dataValidation>
        <x14:dataValidation type="list" allowBlank="1" showInputMessage="1" showErrorMessage="1" xr:uid="{F2EF7FCE-23EC-4170-9C6B-88AA0424766B}">
          <x14:formula1>
            <xm:f>options!$L$2:$L$17</xm:f>
          </x14:formula1>
          <xm:sqref>F473</xm:sqref>
        </x14:dataValidation>
        <x14:dataValidation type="list" allowBlank="1" showInputMessage="1" showErrorMessage="1" xr:uid="{8C1D1138-01BC-4553-AEB4-D44B462145DD}">
          <x14:formula1>
            <xm:f>options!$J$2:$J$45</xm:f>
          </x14:formula1>
          <xm:sqref>F464</xm:sqref>
        </x14:dataValidation>
        <x14:dataValidation type="list" allowBlank="1" showInputMessage="1" showErrorMessage="1" xr:uid="{CF3349A4-9FCD-4603-B135-9C9FC1DE08DA}">
          <x14:formula1>
            <xm:f>options!$K$2:$K$10</xm:f>
          </x14:formula1>
          <xm:sqref>F463 F454</xm:sqref>
        </x14:dataValidation>
        <x14:dataValidation type="list" allowBlank="1" showInputMessage="1" showErrorMessage="1" xr:uid="{9F3F0D02-9CFD-4946-9B0E-0540886169ED}">
          <x14:formula1>
            <xm:f>options!$I$2:$I$31</xm:f>
          </x14:formula1>
          <xm:sqref>F459:F462 F465 F456 F452:F453</xm:sqref>
        </x14:dataValidation>
        <x14:dataValidation type="list" allowBlank="1" showInputMessage="1" showErrorMessage="1" xr:uid="{2BF98FBC-51B0-4013-9286-66CD9F2A7931}">
          <x14:formula1>
            <xm:f>options!$AT$2:$AT$10</xm:f>
          </x14:formula1>
          <xm:sqref>F71 F100 F12 F177 F204 F19</xm:sqref>
        </x14:dataValidation>
        <x14:dataValidation type="list" allowBlank="1" showInputMessage="1" showErrorMessage="1" xr:uid="{1E9852AB-A5DE-4825-8F16-22D0CC714935}">
          <x14:formula1>
            <xm:f>options!$AS$2:$AS$3</xm:f>
          </x14:formula1>
          <xm:sqref>F294</xm:sqref>
        </x14:dataValidation>
        <x14:dataValidation type="list" allowBlank="1" showInputMessage="1" showErrorMessage="1" xr:uid="{B142E108-6676-488D-B06A-B60F971E51F6}">
          <x14:formula1>
            <xm:f>options!$AR$2:$AR$17</xm:f>
          </x14:formula1>
          <xm:sqref>F477</xm:sqref>
        </x14:dataValidation>
        <x14:dataValidation type="list" allowBlank="1" showInputMessage="1" showErrorMessage="1" xr:uid="{E37CCFF0-FA8A-4442-A944-048EFC28B3B5}">
          <x14:formula1>
            <xm:f>options!$A$2:$A$3</xm:f>
          </x14:formula1>
          <xm:sqref>F274 F308 F231</xm:sqref>
        </x14:dataValidation>
        <x14:dataValidation type="list" allowBlank="1" showInputMessage="1" showErrorMessage="1" xr:uid="{418D15F4-3AFF-4199-A1C7-445FECDA2E35}">
          <x14:formula1>
            <xm:f>options!$F$2:$F$3</xm:f>
          </x14:formula1>
          <xm:sqref>F344 F176 F203 F70 F225 F99 F268</xm:sqref>
        </x14:dataValidation>
        <x14:dataValidation type="list" allowBlank="1" showInputMessage="1" showErrorMessage="1" xr:uid="{5F8A8071-CFA0-499A-BAAE-C4583F62B3EA}">
          <x14:formula1>
            <xm:f>options!$C$2:$C$4</xm:f>
          </x14:formula1>
          <xm:sqref>F328 F289 F198 F170 F62 F247 F128 F144 F303 F91 F112 F226:F227 F269:F270 F9</xm:sqref>
        </x14:dataValidation>
        <x14:dataValidation type="list" allowBlank="1" showInputMessage="1" showErrorMessage="1" xr:uid="{E5E321D7-EC5F-4FE7-BB93-6A0CAB53B67C}">
          <x14:formula1>
            <xm:f>options!$B$2:$B$5</xm:f>
          </x14:formula1>
          <xm:sqref>F468</xm:sqref>
        </x14:dataValidation>
        <x14:dataValidation type="list" allowBlank="1" showInputMessage="1" showErrorMessage="1" xr:uid="{C98895F2-8A0B-4C81-9CBB-FA27FBBF69AF}">
          <x14:formula1>
            <xm:f>options!$AI$2:$AI$7</xm:f>
          </x14:formula1>
          <xm:sqref>F142 F302 F110 F317 F126 F287 F163 F241 F191 F85 F219 F329 F41:F42 F18 F54 F262</xm:sqref>
        </x14:dataValidation>
        <x14:dataValidation type="list" allowBlank="1" showInputMessage="1" showErrorMessage="1" xr:uid="{695D1F7E-24B0-487B-8F5C-4FC5250EEFD3}">
          <x14:formula1>
            <xm:f>options!$AO$2:$AO$8</xm:f>
          </x14:formula1>
          <xm:sqref>F367 F355 F133 F117 F149</xm:sqref>
        </x14:dataValidation>
        <x14:dataValidation type="list" allowBlank="1" showInputMessage="1" showErrorMessage="1" xr:uid="{9FBAAE63-BA7A-4A4A-B4E8-E06067919844}">
          <x14:formula1>
            <xm:f>options!$AG$2:$AG$5</xm:f>
          </x14:formula1>
          <xm:sqref>F167 F145 F195 F129 F113 F89 F58</xm:sqref>
        </x14:dataValidation>
        <x14:dataValidation type="list" allowBlank="1" showInputMessage="1" showErrorMessage="1" xr:uid="{7CDD132C-4590-4C56-94CA-F9D5B8257FCE}">
          <x14:formula1>
            <xm:f>options!$AW$2:$AW$18</xm:f>
          </x14:formula1>
          <xm:sqref>F291</xm:sqref>
        </x14:dataValidation>
        <x14:dataValidation type="list" allowBlank="1" showInputMessage="1" showErrorMessage="1" xr:uid="{1D219A5F-893A-4066-BBE3-9AFCBFC7CB60}">
          <x14:formula1>
            <xm:f>options!$AJ$2:$AJ$4</xm:f>
          </x14:formula1>
          <xm:sqref>F242</xm:sqref>
        </x14:dataValidation>
        <x14:dataValidation type="list" allowBlank="1" showInputMessage="1" showErrorMessage="1" xr:uid="{283A3529-BD96-4534-96CF-106DF9D467B3}">
          <x14:formula1>
            <xm:f>options!$N$2:$N$26</xm:f>
          </x14:formula1>
          <xm:sqref>F304:F305</xm:sqref>
        </x14:dataValidation>
        <x14:dataValidation type="list" allowBlank="1" showInputMessage="1" showErrorMessage="1" xr:uid="{F5317A01-6A4F-44F8-9B7E-12648610F8D6}">
          <x14:formula1>
            <xm:f>options!$AL$2:$AL$6</xm:f>
          </x14:formula1>
          <xm:sqref>F243</xm:sqref>
        </x14:dataValidation>
        <x14:dataValidation type="list" allowBlank="1" showInputMessage="1" showErrorMessage="1" xr:uid="{5B2E66B6-B922-4B85-9927-3ED4B451290F}">
          <x14:formula1>
            <xm:f>options!$H$2:$H$46</xm:f>
          </x14:formula1>
          <xm:sqref>F472</xm:sqref>
        </x14:dataValidation>
        <x14:dataValidation type="list" allowBlank="1" showInputMessage="1" showErrorMessage="1" xr:uid="{1E50ED91-704D-4A56-A254-056F1CA027D9}">
          <x14:formula1>
            <xm:f>options!$Q$2:$Q$7</xm:f>
          </x14:formula1>
          <xm:sqref>F248 F246 F307</xm:sqref>
        </x14:dataValidation>
        <x14:dataValidation type="list" allowBlank="1" showInputMessage="1" showErrorMessage="1" xr:uid="{5DE31BB4-B6EF-4741-8DA1-CED5C01B046B}">
          <x14:formula1>
            <xm:f>options!$M$2:$M$4</xm:f>
          </x14:formula1>
          <xm:sqref>F249</xm:sqref>
        </x14:dataValidation>
        <x14:dataValidation type="list" allowBlank="1" showInputMessage="1" showErrorMessage="1" xr:uid="{7F198300-E25B-42B5-9CCA-1EFF4BCACE47}">
          <x14:formula1>
            <xm:f>options!$P$2:$P$9</xm:f>
          </x14:formula1>
          <xm:sqref>F10 F53 F109 F141 F286 F327 F125 F218 F240 F190 F162 F84 F261</xm:sqref>
        </x14:dataValidation>
        <x14:dataValidation type="list" allowBlank="1" showInputMessage="1" showErrorMessage="1" xr:uid="{47F03894-7F1B-43C0-AB5C-7088FCC074D9}">
          <x14:formula1>
            <xm:f>options!$BC$2:$BC$4</xm:f>
          </x14:formula1>
          <xm:sqref>F474</xm:sqref>
        </x14:dataValidation>
        <x14:dataValidation type="list" allowBlank="1" showInputMessage="1" showErrorMessage="1" xr:uid="{E4E0DA65-E2FF-44FC-B63C-6147006FA59B}">
          <x14:formula1>
            <xm:f>options!$L$2:$L$18</xm:f>
          </x14:formula1>
          <xm:sqref>F52 F316 F108 F124 F140 F83 F161 F189 F239 F217 F285 F301 F260</xm:sqref>
        </x14:dataValidation>
        <x14:dataValidation type="list" allowBlank="1" showInputMessage="1" showErrorMessage="1" xr:uid="{F595C3A0-EFE3-4604-BC00-604BA3294495}">
          <x14:formula1>
            <xm:f>options!$N$2:$N$27</xm:f>
          </x14:formula1>
          <xm:sqref>F320 F59:F61 F90 F168:F169 F196:F197 F304:F305</xm:sqref>
        </x14:dataValidation>
        <x14:dataValidation type="list" allowBlank="1" showInputMessage="1" showErrorMessage="1" xr:uid="{BBB356E8-3FB8-4D1E-A835-673C737D3A7F}">
          <x14:formula1>
            <xm:f>options!$AM$2:$AM$5</xm:f>
          </x14:formula1>
          <xm:sqref>F293</xm:sqref>
        </x14:dataValidation>
        <x14:dataValidation type="list" allowBlank="1" showInputMessage="1" showErrorMessage="1" xr:uid="{E0FDF83B-A80F-42AD-9E32-529BDE4F87D0}">
          <x14:formula1>
            <xm:f>options!$BB$2:$BB$12</xm:f>
          </x14:formula1>
          <xm:sqref>S484:V486</xm:sqref>
        </x14:dataValidation>
        <x14:dataValidation type="list" allowBlank="1" showInputMessage="1" showErrorMessage="1" xr:uid="{1770C563-FCEC-441B-85B9-77EBF4A198D7}">
          <x14:formula1>
            <xm:f>options!$W$2:$W$10</xm:f>
          </x14:formula1>
          <xm:sqref>F426:F428</xm:sqref>
        </x14:dataValidation>
        <x14:dataValidation type="list" allowBlank="1" showInputMessage="1" showErrorMessage="1" xr:uid="{EFD9E9ED-7738-4D0C-B0EB-8E1839CF8E8B}">
          <x14:formula1>
            <xm:f>options!$V$2:$V$6</xm:f>
          </x14:formula1>
          <xm:sqref>F48 F299 F79 F314 F185 F213 F157 F283 F256</xm:sqref>
        </x14:dataValidation>
        <x14:dataValidation type="list" allowBlank="1" showInputMessage="1" showErrorMessage="1" xr:uid="{B11182B5-651E-4264-8F32-81F93EAA728B}">
          <x14:formula1>
            <xm:f>options!$AB$2:$AB$67</xm:f>
          </x14:formula1>
          <xm:sqref>F476 F330</xm:sqref>
        </x14:dataValidation>
        <x14:dataValidation type="list" allowBlank="1" showInputMessage="1" showErrorMessage="1" xr:uid="{DC685E01-AC8F-48F4-AB13-33C1D6EDE2E8}">
          <x14:formula1>
            <xm:f>options!$G$2:$G$17</xm:f>
          </x14:formula1>
          <xm:sqref>F271:F272 F228:F229</xm:sqref>
        </x14:dataValidation>
        <x14:dataValidation type="list" allowBlank="1" showInputMessage="1" showErrorMessage="1" xr:uid="{91E004E4-88D1-4764-9BF7-77D3E03FBD26}">
          <x14:formula1>
            <xm:f>options!$I$2:$I$36</xm:f>
          </x14:formula1>
          <xm:sqref>F451</xm:sqref>
        </x14:dataValidation>
        <x14:dataValidation type="list" allowBlank="1" showInputMessage="1" showErrorMessage="1" xr:uid="{8D739D47-32BB-44F8-BFC2-5A7F41713A58}">
          <x14:formula1>
            <xm:f>options!$AJ$2:$AJ$12</xm:f>
          </x14:formula1>
          <xm:sqref>F55 F86 F164 F192 F220 F263</xm:sqref>
        </x14:dataValidation>
        <x14:dataValidation type="list" allowBlank="1" showInputMessage="1" showErrorMessage="1" xr:uid="{9E1C6F06-925A-4B5E-B4F7-6E92812E6708}">
          <x14:formula1>
            <xm:f>options!$Y$2:$Y$19</xm:f>
          </x14:formula1>
          <xm:sqref>F51 F82 F160 F188 F216 F259</xm:sqref>
        </x14:dataValidation>
        <x14:dataValidation type="list" allowBlank="1" showInputMessage="1" showErrorMessage="1" xr:uid="{3C35652E-9683-4999-86FF-BF58E6120E56}">
          <x14:formula1>
            <xm:f>options!$X$2:$X$7</xm:f>
          </x14:formula1>
          <xm:sqref>F258 F50 F81 F159 F215 F187</xm:sqref>
        </x14:dataValidation>
        <x14:dataValidation type="list" allowBlank="1" showInputMessage="1" showErrorMessage="1" xr:uid="{0FD44872-6C9D-407B-9260-7EE05ADA4364}">
          <x14:formula1>
            <xm:f>options!$AB$2:$AB$72</xm:f>
          </x14:formula1>
          <xm:sqref>F366 F7:F8 F290 F64:F65 F93:F94 F115:F116 F131:F132 F147:F148 F172:F173 F200:F201 F221:F222 F264:F265 F17</xm:sqref>
        </x14:dataValidation>
        <x14:dataValidation type="list" allowBlank="1" showInputMessage="1" showErrorMessage="1" xr:uid="{156C5B78-686C-4127-9A0F-548E993577EF}">
          <x14:formula1>
            <xm:f>options!$D$2:$D$19</xm:f>
          </x14:formula1>
          <xm:sqref>F63 F92 F150 F171 F199 F292</xm:sqref>
        </x14:dataValidation>
        <x14:dataValidation type="list" allowBlank="1" showInputMessage="1" showErrorMessage="1" xr:uid="{513CB1C2-473B-497B-84CF-26E8C8DDB150}">
          <x14:formula1>
            <xm:f>options!$BD$2:$BD$14</xm:f>
          </x14:formula1>
          <xm:sqref>F232</xm:sqref>
        </x14:dataValidation>
        <x14:dataValidation type="list" allowBlank="1" showInputMessage="1" showErrorMessage="1" xr:uid="{419B0D66-D000-4D63-B7C2-2C0BE4F81648}">
          <x14:formula1>
            <xm:f>options!$AK$2:$AK$694</xm:f>
          </x14:formula1>
          <xm:sqref>F433:F436</xm:sqref>
        </x14:dataValidation>
        <x14:dataValidation type="list" allowBlank="1" showInputMessage="1" showErrorMessage="1" xr:uid="{2B16FBD1-E51E-4F9F-B9C6-062B9D242AC2}">
          <x14:formula1>
            <xm:f>options!$H$2:$H$64</xm:f>
          </x14:formula1>
          <xm:sqref>F315 F300 F80 F158 F186 F214 F257 F284 F49</xm:sqref>
        </x14:dataValidation>
        <x14:dataValidation type="list" allowBlank="1" showInputMessage="1" showErrorMessage="1" xr:uid="{59A475FC-5EF0-4EE6-8BE5-46541F87E74C}">
          <x14:formula1>
            <xm:f>options!$U$2:$U$87</xm:f>
          </x14:formula1>
          <xm:sqref>F313 F47 F6 F16 F78 F107 F123 F139 F156 F184 F212 F255 F282 F298</xm:sqref>
        </x14:dataValidation>
        <x14:dataValidation type="list" allowBlank="1" showInputMessage="1" showErrorMessage="1" xr:uid="{B67CB4C4-09E3-4B24-9C60-6AAAB1F69890}">
          <x14:formula1>
            <xm:f>options!S$2:S$6</xm:f>
          </x14:formula1>
          <xm:sqref>F471</xm:sqref>
        </x14:dataValidation>
        <x14:dataValidation type="list" allowBlank="1" showInputMessage="1" showErrorMessage="1" xr:uid="{B5E1796C-4F71-411E-BF3F-B3254DD2274A}">
          <x14:formula1>
            <xm:f>options!R$2:R$27</xm:f>
          </x14:formula1>
          <xm:sqref>F469</xm:sqref>
        </x14:dataValidation>
        <x14:dataValidation type="list" allowBlank="1" showInputMessage="1" showErrorMessage="1" xr:uid="{6F318BF7-C73D-4B35-B45C-5883A0BBA28B}">
          <x14:formula1>
            <xm:f>options!T$2:T$34</xm:f>
          </x14:formula1>
          <xm:sqref>F470</xm:sqref>
        </x14:dataValidation>
        <x14:dataValidation type="list" allowBlank="1" showInputMessage="1" showErrorMessage="1" xr:uid="{EDC40F1F-24FD-40C8-A793-26F322AC4DA6}">
          <x14:formula1>
            <xm:f>options!N$2:N$27</xm:f>
          </x14:formula1>
          <xm:sqref>F266:F267 F223:F224</xm:sqref>
        </x14:dataValidation>
        <x14:dataValidation type="list" allowBlank="1" showInputMessage="1" showErrorMessage="1" xr:uid="{BD5CE8D1-F789-45EE-A080-E0DB6560FD2D}">
          <x14:formula1>
            <xm:f>options!$AP$2:$AP$9</xm:f>
          </x14:formula1>
          <xm:sqref>F146 F114 F130</xm:sqref>
        </x14:dataValidation>
        <x14:dataValidation type="list" allowBlank="1" showInputMessage="1" showErrorMessage="1" xr:uid="{80613D12-DDF5-4CA5-8E84-A194A95F4F4F}">
          <x14:formula1>
            <xm:f>options!$AC$2:$AC$6</xm:f>
          </x14:formula1>
          <xm:sqref>F194 F288 F326 F166 F57 F88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B186"/>
  <sheetViews>
    <sheetView topLeftCell="K47" workbookViewId="0">
      <selection activeCell="Y75" sqref="Y75:Z75"/>
    </sheetView>
  </sheetViews>
  <sheetFormatPr defaultColWidth="0" defaultRowHeight="0" customHeight="1" zeroHeight="1"/>
  <cols>
    <col min="1" max="10" width="0" style="135" hidden="1" customWidth="1"/>
    <col min="11" max="14" width="4.69140625" style="135" customWidth="1"/>
    <col min="15" max="15" width="12.84375" style="135" bestFit="1" customWidth="1"/>
    <col min="16" max="16" width="12.84375" style="135" customWidth="1"/>
    <col min="17" max="18" width="4.69140625" style="135" customWidth="1"/>
    <col min="19" max="19" width="6.23046875" style="135" customWidth="1"/>
    <col min="20" max="23" width="4.69140625" style="135" customWidth="1"/>
    <col min="24" max="24" width="7" style="135" customWidth="1"/>
    <col min="25" max="25" width="7.3828125" style="135" customWidth="1"/>
    <col min="26" max="26" width="9.3828125" style="135" customWidth="1"/>
    <col min="27" max="28" width="4.69140625" style="135" customWidth="1"/>
    <col min="29" max="29" width="5.69140625" style="135" customWidth="1"/>
    <col min="30" max="30" width="8.69140625" style="135" customWidth="1"/>
    <col min="31" max="31" width="4.69140625" style="135" customWidth="1"/>
    <col min="32" max="32" width="8.23046875" style="135" customWidth="1"/>
    <col min="33" max="16384" width="0" style="135" hidden="1"/>
  </cols>
  <sheetData>
    <row r="1" spans="11:32" ht="12" customHeight="1">
      <c r="K1" s="134"/>
      <c r="L1" s="134"/>
      <c r="M1" s="134"/>
      <c r="N1" s="134"/>
      <c r="O1" s="134"/>
      <c r="P1" s="134"/>
      <c r="Q1" s="134"/>
      <c r="R1" s="134"/>
      <c r="S1" s="134"/>
      <c r="T1" s="134"/>
      <c r="U1" s="134"/>
      <c r="V1" s="134"/>
      <c r="W1" s="134"/>
      <c r="X1" s="134"/>
      <c r="Y1" s="134"/>
      <c r="Z1" s="134"/>
      <c r="AA1" s="134"/>
      <c r="AB1" s="134"/>
      <c r="AC1" s="134"/>
      <c r="AD1" s="134"/>
      <c r="AE1" s="134"/>
      <c r="AF1" s="134"/>
    </row>
    <row r="2" spans="11:32" ht="15.75" customHeight="1">
      <c r="K2" s="134"/>
      <c r="L2" s="134"/>
      <c r="M2" s="134"/>
      <c r="N2" s="134"/>
      <c r="O2" s="134"/>
      <c r="P2" s="134"/>
      <c r="Q2" s="888" t="s">
        <v>284</v>
      </c>
      <c r="R2" s="889"/>
      <c r="S2" s="889"/>
      <c r="T2" s="889"/>
      <c r="U2" s="889"/>
      <c r="V2" s="889"/>
      <c r="W2" s="889"/>
      <c r="X2" s="889"/>
      <c r="Y2" s="889"/>
      <c r="Z2" s="889"/>
      <c r="AA2" s="889"/>
      <c r="AB2" s="889"/>
      <c r="AC2" s="889"/>
      <c r="AD2" s="889"/>
      <c r="AE2" s="890"/>
      <c r="AF2" s="134"/>
    </row>
    <row r="3" spans="11:32" ht="15.75" customHeight="1">
      <c r="K3" s="134"/>
      <c r="L3" s="134"/>
      <c r="M3" s="134"/>
      <c r="N3" s="134"/>
      <c r="O3" s="134"/>
      <c r="P3" s="134"/>
      <c r="Q3" s="891"/>
      <c r="R3" s="892"/>
      <c r="S3" s="892"/>
      <c r="T3" s="892"/>
      <c r="U3" s="892"/>
      <c r="V3" s="892"/>
      <c r="W3" s="892"/>
      <c r="X3" s="892"/>
      <c r="Y3" s="892"/>
      <c r="Z3" s="892"/>
      <c r="AA3" s="892"/>
      <c r="AB3" s="892"/>
      <c r="AC3" s="892"/>
      <c r="AD3" s="892"/>
      <c r="AE3" s="893"/>
      <c r="AF3" s="134"/>
    </row>
    <row r="4" spans="11:32" ht="12" customHeight="1">
      <c r="K4" s="134"/>
      <c r="L4" s="134"/>
      <c r="M4" s="134"/>
      <c r="N4" s="134"/>
      <c r="O4" s="134"/>
      <c r="P4" s="134"/>
      <c r="Q4" s="134"/>
      <c r="R4" s="134"/>
      <c r="S4" s="134"/>
      <c r="T4" s="136"/>
      <c r="U4" s="134"/>
      <c r="V4" s="134"/>
      <c r="W4" s="134"/>
      <c r="X4" s="134"/>
      <c r="Y4" s="134"/>
      <c r="Z4" s="134"/>
      <c r="AA4" s="134"/>
      <c r="AB4" s="134"/>
      <c r="AC4" s="134"/>
      <c r="AD4" s="134"/>
      <c r="AE4" s="134"/>
      <c r="AF4" s="134"/>
    </row>
    <row r="5" spans="11:32" ht="12" customHeight="1">
      <c r="K5" s="134"/>
      <c r="L5" s="136" t="s">
        <v>452</v>
      </c>
      <c r="M5" s="134"/>
      <c r="N5" s="134"/>
      <c r="O5" s="904">
        <f>Totals!C2</f>
        <v>0</v>
      </c>
      <c r="P5" s="905"/>
      <c r="Q5" s="905"/>
      <c r="R5" s="905"/>
      <c r="S5" s="905"/>
      <c r="T5" s="905"/>
      <c r="U5" s="906"/>
      <c r="V5" s="136"/>
      <c r="W5" s="136"/>
      <c r="X5" s="136" t="s">
        <v>285</v>
      </c>
      <c r="Y5" s="197"/>
      <c r="Z5" s="904"/>
      <c r="AA5" s="905"/>
      <c r="AB5" s="905"/>
      <c r="AC5" s="905"/>
      <c r="AD5" s="905"/>
      <c r="AE5" s="906"/>
      <c r="AF5" s="197"/>
    </row>
    <row r="6" spans="11:32" ht="12" customHeight="1" thickBot="1">
      <c r="K6" s="137"/>
      <c r="L6" s="137"/>
      <c r="M6" s="137"/>
      <c r="N6" s="137"/>
      <c r="O6" s="137"/>
      <c r="P6" s="137"/>
      <c r="Q6" s="137"/>
      <c r="R6" s="137"/>
      <c r="S6" s="137"/>
      <c r="T6" s="137"/>
      <c r="U6" s="137"/>
      <c r="V6" s="137"/>
      <c r="W6" s="137"/>
      <c r="X6" s="137"/>
      <c r="Y6" s="137"/>
      <c r="Z6" s="137"/>
      <c r="AA6" s="137"/>
      <c r="AB6" s="137"/>
      <c r="AC6" s="137"/>
      <c r="AD6" s="137"/>
      <c r="AE6" s="137"/>
      <c r="AF6" s="137"/>
    </row>
    <row r="7" spans="11:32" ht="6" customHeight="1" thickTop="1">
      <c r="K7" s="138"/>
      <c r="L7" s="139"/>
      <c r="M7" s="139"/>
      <c r="N7" s="139"/>
      <c r="O7" s="139"/>
      <c r="P7" s="139"/>
      <c r="Q7" s="139"/>
      <c r="R7" s="139"/>
      <c r="S7" s="139"/>
      <c r="T7" s="139"/>
      <c r="U7" s="139"/>
      <c r="V7" s="139"/>
      <c r="W7" s="139"/>
      <c r="X7" s="139"/>
      <c r="Y7" s="139"/>
      <c r="Z7" s="139"/>
      <c r="AA7" s="139"/>
      <c r="AB7" s="139"/>
      <c r="AC7" s="139"/>
      <c r="AD7" s="139"/>
      <c r="AE7" s="139"/>
      <c r="AF7" s="139"/>
    </row>
    <row r="8" spans="11:32" s="143" customFormat="1" ht="15" customHeight="1">
      <c r="K8" s="894" t="s">
        <v>286</v>
      </c>
      <c r="L8" s="895"/>
      <c r="M8" s="896"/>
      <c r="N8" s="843"/>
      <c r="O8" s="897"/>
      <c r="P8"/>
      <c r="Q8" s="894" t="s">
        <v>287</v>
      </c>
      <c r="R8" s="898"/>
      <c r="S8" s="899"/>
      <c r="T8" s="843"/>
      <c r="U8" s="843"/>
      <c r="V8" s="897"/>
      <c r="W8" s="140"/>
      <c r="X8" s="141"/>
      <c r="Y8" s="900" t="s">
        <v>288</v>
      </c>
      <c r="Z8" s="900"/>
      <c r="AA8" s="900"/>
      <c r="AB8" s="898"/>
      <c r="AC8" s="901"/>
      <c r="AD8" s="902"/>
      <c r="AE8" s="903"/>
      <c r="AF8" s="142"/>
    </row>
    <row r="9" spans="11:32" s="143" customFormat="1" ht="4.5" customHeight="1">
      <c r="K9" s="323"/>
      <c r="L9"/>
      <c r="M9" s="144"/>
      <c r="N9"/>
      <c r="O9"/>
      <c r="P9"/>
      <c r="Q9" s="324"/>
      <c r="R9" s="324"/>
      <c r="S9" s="140"/>
      <c r="T9"/>
      <c r="U9"/>
      <c r="V9"/>
      <c r="W9" s="140"/>
      <c r="X9" s="141"/>
      <c r="Y9" s="324"/>
      <c r="Z9" s="324"/>
      <c r="AA9" s="324"/>
      <c r="AB9" s="324"/>
      <c r="AC9" s="145"/>
      <c r="AD9" s="146"/>
      <c r="AE9" s="146"/>
      <c r="AF9" s="147"/>
    </row>
    <row r="10" spans="11:32" ht="15.75" customHeight="1">
      <c r="K10" s="148" t="s">
        <v>91</v>
      </c>
      <c r="L10" s="139"/>
      <c r="M10" s="882">
        <f>Totals!H2</f>
        <v>0</v>
      </c>
      <c r="N10" s="883"/>
      <c r="O10" s="884"/>
      <c r="P10" s="321"/>
      <c r="Q10" s="139"/>
      <c r="R10" s="139"/>
      <c r="S10" s="139"/>
      <c r="T10" s="139"/>
      <c r="U10" s="139"/>
      <c r="V10" s="139"/>
      <c r="W10" s="139"/>
      <c r="X10" s="139"/>
      <c r="Y10" s="139"/>
      <c r="Z10" s="139"/>
      <c r="AA10" s="139"/>
      <c r="AB10" s="139"/>
      <c r="AC10" s="139"/>
      <c r="AD10" s="139"/>
      <c r="AE10" s="918"/>
      <c r="AF10" s="918"/>
    </row>
    <row r="11" spans="11:32" ht="3.75" customHeight="1">
      <c r="K11" s="148"/>
      <c r="L11" s="139"/>
      <c r="M11" s="139"/>
      <c r="N11" s="139"/>
      <c r="O11" s="139"/>
      <c r="P11" s="139"/>
      <c r="Q11" s="139"/>
      <c r="R11" s="139"/>
      <c r="S11" s="139"/>
      <c r="T11" s="139"/>
      <c r="U11" s="139"/>
      <c r="V11" s="139"/>
      <c r="W11" s="139"/>
      <c r="X11" s="139"/>
      <c r="Y11" s="139"/>
      <c r="Z11" s="139"/>
      <c r="AA11" s="139"/>
      <c r="AB11" s="139"/>
      <c r="AC11" s="139"/>
      <c r="AD11" s="139"/>
      <c r="AE11" s="321"/>
      <c r="AF11" s="321"/>
    </row>
    <row r="12" spans="11:32" ht="15.75" customHeight="1">
      <c r="K12" s="875" t="s">
        <v>289</v>
      </c>
      <c r="L12" s="876"/>
      <c r="M12" s="876"/>
      <c r="N12" s="872">
        <f>Totals!H1</f>
        <v>0</v>
      </c>
      <c r="O12" s="873"/>
      <c r="P12" s="873"/>
      <c r="Q12" s="873"/>
      <c r="R12" s="873"/>
      <c r="S12" s="873"/>
      <c r="T12" s="874"/>
      <c r="U12" s="875" t="s">
        <v>290</v>
      </c>
      <c r="V12" s="876"/>
      <c r="W12" s="876"/>
      <c r="X12" s="877"/>
      <c r="Y12" s="878"/>
      <c r="Z12" s="873"/>
      <c r="AA12" s="874"/>
      <c r="AB12" s="149"/>
      <c r="AC12" s="149"/>
      <c r="AD12" s="149"/>
      <c r="AE12" s="150"/>
      <c r="AF12" s="150"/>
    </row>
    <row r="13" spans="11:32" ht="15.75" customHeight="1">
      <c r="K13" s="151"/>
      <c r="L13" s="149"/>
      <c r="M13" s="149"/>
      <c r="N13" s="879"/>
      <c r="O13" s="880"/>
      <c r="P13" s="880"/>
      <c r="Q13" s="880"/>
      <c r="R13" s="880"/>
      <c r="S13" s="880"/>
      <c r="T13" s="881"/>
      <c r="U13" s="875" t="s">
        <v>291</v>
      </c>
      <c r="V13" s="876"/>
      <c r="W13" s="876"/>
      <c r="X13" s="877"/>
      <c r="Y13" s="872"/>
      <c r="Z13" s="873"/>
      <c r="AA13" s="874"/>
      <c r="AB13" s="149"/>
      <c r="AC13" s="149"/>
      <c r="AD13" s="149"/>
      <c r="AE13" s="150"/>
      <c r="AF13" s="150"/>
    </row>
    <row r="14" spans="11:32" ht="15.75" customHeight="1">
      <c r="K14" s="151"/>
      <c r="L14" s="149"/>
      <c r="M14" s="149"/>
      <c r="N14" s="879"/>
      <c r="O14" s="880"/>
      <c r="P14" s="880"/>
      <c r="Q14" s="880"/>
      <c r="R14" s="880"/>
      <c r="S14" s="880"/>
      <c r="T14" s="881"/>
      <c r="U14" s="149"/>
      <c r="V14" s="149"/>
      <c r="W14" s="149"/>
      <c r="X14" s="149"/>
      <c r="Y14" s="907"/>
      <c r="Z14" s="908"/>
      <c r="AA14" s="909"/>
      <c r="AB14" s="149"/>
      <c r="AC14" s="149"/>
      <c r="AD14" s="149"/>
      <c r="AE14" s="150"/>
      <c r="AF14" s="150"/>
    </row>
    <row r="15" spans="11:32" ht="3.75" customHeight="1">
      <c r="K15" s="138"/>
      <c r="L15" s="139"/>
      <c r="M15" s="139"/>
      <c r="N15" s="139"/>
      <c r="O15" s="139"/>
      <c r="P15" s="139"/>
      <c r="Q15" s="139"/>
      <c r="R15" s="139"/>
      <c r="S15" s="139"/>
      <c r="T15" s="139"/>
      <c r="U15" s="139"/>
      <c r="V15" s="139"/>
      <c r="W15" s="139"/>
      <c r="X15" s="139"/>
      <c r="Y15" s="139"/>
      <c r="Z15" s="139"/>
      <c r="AA15" s="139"/>
      <c r="AB15" s="139"/>
      <c r="AC15" s="139"/>
      <c r="AD15" s="139"/>
      <c r="AE15" s="321"/>
      <c r="AF15" s="321"/>
    </row>
    <row r="16" spans="11:32" ht="15" customHeight="1">
      <c r="K16" s="910" t="s">
        <v>292</v>
      </c>
      <c r="L16" s="911"/>
      <c r="M16" s="911"/>
      <c r="N16" s="912"/>
      <c r="O16" s="913"/>
      <c r="P16" s="914"/>
      <c r="Q16" s="915"/>
      <c r="R16" s="915"/>
      <c r="S16" s="915"/>
      <c r="T16" s="915"/>
      <c r="U16" s="915"/>
      <c r="V16" s="916"/>
      <c r="W16" s="152"/>
      <c r="X16" s="139"/>
      <c r="Y16" s="794" t="s">
        <v>293</v>
      </c>
      <c r="Z16" s="794"/>
      <c r="AA16" s="153" t="s">
        <v>294</v>
      </c>
      <c r="AB16" s="154"/>
      <c r="AC16" s="153" t="s">
        <v>18</v>
      </c>
      <c r="AD16" s="153" t="s">
        <v>295</v>
      </c>
      <c r="AE16" s="154"/>
      <c r="AF16" s="155"/>
    </row>
    <row r="17" spans="1:16382" ht="3" customHeight="1" thickBot="1">
      <c r="K17" s="138"/>
      <c r="L17" s="139"/>
      <c r="M17" s="139"/>
      <c r="N17" s="139"/>
      <c r="O17" s="139"/>
      <c r="P17" s="139"/>
      <c r="Q17" s="139"/>
      <c r="R17" s="139"/>
      <c r="S17" s="139"/>
      <c r="T17" s="139"/>
      <c r="U17" s="139"/>
      <c r="V17" s="139"/>
      <c r="W17" s="139"/>
      <c r="X17" s="139"/>
      <c r="Y17" s="139"/>
      <c r="Z17" s="139"/>
      <c r="AA17" s="139"/>
      <c r="AB17" s="139"/>
      <c r="AC17" s="139"/>
      <c r="AD17" s="139"/>
      <c r="AE17" s="139"/>
      <c r="AF17" s="139"/>
    </row>
    <row r="18" spans="1:16382" ht="12" customHeight="1" thickBot="1">
      <c r="K18" s="826" t="s">
        <v>296</v>
      </c>
      <c r="L18" s="917"/>
      <c r="M18" s="917"/>
      <c r="N18" s="917"/>
      <c r="O18" s="917"/>
      <c r="P18" s="917"/>
      <c r="Q18" s="917"/>
      <c r="R18" s="917"/>
      <c r="S18" s="917"/>
      <c r="T18" s="917"/>
      <c r="U18" s="917"/>
      <c r="V18" s="917"/>
      <c r="W18" s="917"/>
      <c r="X18" s="917"/>
      <c r="Y18" s="917"/>
      <c r="Z18" s="917"/>
      <c r="AA18" s="917"/>
      <c r="AB18" s="917"/>
      <c r="AC18" s="917"/>
      <c r="AD18" s="917"/>
      <c r="AE18" s="917"/>
      <c r="AF18" s="917"/>
    </row>
    <row r="19" spans="1:16382" s="156" customFormat="1" ht="6" customHeight="1">
      <c r="K19" s="148"/>
      <c r="L19" s="153"/>
      <c r="M19" s="153"/>
      <c r="N19" s="153"/>
      <c r="O19" s="153"/>
      <c r="P19" s="153"/>
      <c r="Q19" s="153"/>
      <c r="R19" s="153"/>
      <c r="S19" s="153"/>
      <c r="T19" s="153"/>
      <c r="U19" s="153"/>
      <c r="V19" s="153"/>
      <c r="W19" s="153"/>
      <c r="X19" s="153"/>
      <c r="Y19" s="153"/>
      <c r="Z19" s="153"/>
      <c r="AA19" s="153"/>
      <c r="AB19" s="153"/>
      <c r="AC19" s="153"/>
      <c r="AD19" s="153"/>
      <c r="AE19" s="153"/>
      <c r="AF19" s="153"/>
    </row>
    <row r="20" spans="1:16382" s="156" customFormat="1" ht="18.75" customHeight="1">
      <c r="K20" s="793" t="s">
        <v>297</v>
      </c>
      <c r="L20" s="794"/>
      <c r="M20" s="795"/>
      <c r="N20" s="796"/>
      <c r="O20" s="796"/>
      <c r="P20" s="796"/>
      <c r="Q20" s="796"/>
      <c r="R20" s="796"/>
      <c r="S20" s="796"/>
      <c r="T20" s="835"/>
      <c r="U20" s="153" t="s">
        <v>298</v>
      </c>
      <c r="V20" s="885"/>
      <c r="W20" s="886"/>
      <c r="X20" s="886"/>
      <c r="Y20" s="886"/>
      <c r="Z20" s="887"/>
      <c r="AA20" s="319" t="s">
        <v>299</v>
      </c>
      <c r="AB20" s="157"/>
      <c r="AC20" s="158" t="s">
        <v>300</v>
      </c>
      <c r="AD20" s="795"/>
      <c r="AE20" s="796"/>
      <c r="AF20" s="796"/>
    </row>
    <row r="21" spans="1:16382" s="156" customFormat="1" ht="6" customHeight="1">
      <c r="K21" s="148"/>
      <c r="L21" s="153"/>
      <c r="M21" s="153"/>
      <c r="N21" s="153"/>
      <c r="O21" s="153"/>
      <c r="P21" s="153"/>
      <c r="Q21" s="153"/>
      <c r="R21" s="153"/>
      <c r="S21" s="153"/>
      <c r="T21" s="153"/>
      <c r="U21" s="153"/>
      <c r="V21" s="153"/>
      <c r="W21" s="153"/>
      <c r="X21" s="153"/>
      <c r="Y21" s="153"/>
      <c r="Z21" s="153"/>
      <c r="AA21" s="153"/>
      <c r="AB21" s="153"/>
      <c r="AC21" s="153"/>
      <c r="AD21" s="153"/>
      <c r="AE21" s="153"/>
      <c r="AF21" s="153"/>
    </row>
    <row r="22" spans="1:16382" s="156" customFormat="1" ht="17.25" customHeight="1">
      <c r="K22" s="793" t="s">
        <v>301</v>
      </c>
      <c r="L22" s="794"/>
      <c r="M22" s="859"/>
      <c r="N22" s="860"/>
      <c r="O22" s="861"/>
      <c r="P22" s="514"/>
      <c r="Q22" s="818" t="s">
        <v>302</v>
      </c>
      <c r="R22" s="862"/>
      <c r="S22" s="863"/>
      <c r="T22" s="864"/>
      <c r="U22" s="864"/>
      <c r="V22" s="864"/>
      <c r="W22" s="864"/>
      <c r="X22" s="864"/>
      <c r="Y22" s="864"/>
      <c r="Z22" s="864"/>
      <c r="AA22" s="864"/>
      <c r="AB22" s="864"/>
      <c r="AC22" s="865"/>
      <c r="AD22" s="319" t="s">
        <v>303</v>
      </c>
      <c r="AE22" s="866"/>
      <c r="AF22" s="867"/>
    </row>
    <row r="23" spans="1:16382" s="156" customFormat="1" ht="6" customHeight="1">
      <c r="K23" s="148"/>
      <c r="L23" s="153"/>
      <c r="M23" s="153"/>
      <c r="N23" s="153"/>
      <c r="O23" s="153"/>
      <c r="P23" s="153"/>
      <c r="Q23" s="153"/>
      <c r="R23" s="153"/>
      <c r="S23" s="153"/>
      <c r="T23" s="153"/>
      <c r="U23" s="153"/>
      <c r="V23" s="153"/>
      <c r="W23" s="153"/>
      <c r="X23" s="153"/>
      <c r="Y23" s="153"/>
      <c r="Z23" s="153"/>
      <c r="AA23" s="153"/>
      <c r="AB23" s="153"/>
      <c r="AC23" s="153"/>
      <c r="AD23" s="153"/>
      <c r="AE23" s="153"/>
      <c r="AF23" s="153"/>
    </row>
    <row r="24" spans="1:16382" s="156" customFormat="1" ht="21" customHeight="1">
      <c r="K24" s="793" t="s">
        <v>304</v>
      </c>
      <c r="L24" s="805"/>
      <c r="M24" s="805"/>
      <c r="N24" s="805"/>
      <c r="O24" s="805"/>
      <c r="P24"/>
      <c r="Q24" s="846"/>
      <c r="R24" s="847"/>
      <c r="S24" s="847"/>
      <c r="T24" s="847"/>
      <c r="U24" s="847"/>
      <c r="V24" s="848"/>
      <c r="W24" s="849" t="s">
        <v>305</v>
      </c>
      <c r="X24" s="806"/>
      <c r="Y24" s="806"/>
      <c r="Z24" s="806"/>
      <c r="AA24" s="806"/>
      <c r="AB24" s="850"/>
      <c r="AC24" s="851"/>
      <c r="AD24" s="852"/>
      <c r="AE24" s="852"/>
      <c r="AF24" s="852"/>
    </row>
    <row r="25" spans="1:16382" s="156" customFormat="1" ht="6" customHeight="1" thickBot="1">
      <c r="K25" s="148"/>
      <c r="L25" s="153"/>
      <c r="M25" s="153"/>
      <c r="N25" s="153"/>
      <c r="O25" s="153"/>
      <c r="P25" s="153"/>
      <c r="Q25" s="153"/>
      <c r="R25" s="153"/>
      <c r="S25" s="153"/>
      <c r="T25" s="153"/>
      <c r="U25" s="153"/>
      <c r="V25" s="153"/>
      <c r="W25" s="153"/>
      <c r="X25" s="153"/>
      <c r="Y25" s="153"/>
      <c r="Z25" s="153"/>
      <c r="AA25" s="153"/>
      <c r="AB25" s="153"/>
      <c r="AC25" s="153"/>
      <c r="AD25" s="153"/>
      <c r="AE25" s="153"/>
      <c r="AF25" s="153"/>
    </row>
    <row r="26" spans="1:16382" s="156" customFormat="1" ht="12" customHeight="1" thickBot="1">
      <c r="K26" s="826" t="s">
        <v>306</v>
      </c>
      <c r="L26" s="827"/>
      <c r="M26" s="827"/>
      <c r="N26" s="827"/>
      <c r="O26" s="827"/>
      <c r="P26" s="827"/>
      <c r="Q26" s="827"/>
      <c r="R26" s="827"/>
      <c r="S26" s="827"/>
      <c r="T26" s="827"/>
      <c r="U26" s="827"/>
      <c r="V26" s="827"/>
      <c r="W26" s="827"/>
      <c r="X26" s="827"/>
      <c r="Y26" s="827"/>
      <c r="Z26" s="827"/>
      <c r="AA26" s="827"/>
      <c r="AB26" s="827"/>
      <c r="AC26" s="827"/>
      <c r="AD26" s="827"/>
      <c r="AE26" s="827"/>
      <c r="AF26" s="827"/>
    </row>
    <row r="27" spans="1:16382" s="156" customFormat="1" ht="13.5" customHeight="1">
      <c r="K27" s="159" t="s">
        <v>307</v>
      </c>
      <c r="L27" s="160"/>
      <c r="M27" s="160"/>
      <c r="N27" s="160"/>
      <c r="O27" s="160"/>
      <c r="P27" s="160"/>
      <c r="Q27" s="160"/>
      <c r="R27" s="160"/>
      <c r="S27" s="153"/>
      <c r="T27" s="153"/>
      <c r="U27" s="153"/>
      <c r="V27" s="153"/>
      <c r="W27" s="153"/>
      <c r="X27" s="153"/>
      <c r="Y27" s="153"/>
      <c r="Z27" s="153"/>
      <c r="AA27" s="153"/>
      <c r="AB27" s="153"/>
      <c r="AC27" s="153"/>
      <c r="AD27" s="153"/>
      <c r="AE27" s="153"/>
      <c r="AF27" s="153"/>
    </row>
    <row r="28" spans="1:16382" s="156" customFormat="1" ht="17.25" customHeight="1">
      <c r="K28" s="148" t="s">
        <v>308</v>
      </c>
      <c r="L28" s="153"/>
      <c r="M28" s="153">
        <v>1</v>
      </c>
      <c r="N28" s="153"/>
      <c r="O28" s="853" t="s">
        <v>309</v>
      </c>
      <c r="P28" s="818"/>
      <c r="Q28" s="818"/>
      <c r="R28" s="818"/>
      <c r="S28" s="819"/>
      <c r="T28" s="854" t="s">
        <v>310</v>
      </c>
      <c r="U28" s="854"/>
      <c r="V28" s="154"/>
      <c r="W28" s="855" t="s">
        <v>311</v>
      </c>
      <c r="X28" s="855"/>
      <c r="Y28" s="154"/>
      <c r="AA28" s="856" t="s">
        <v>312</v>
      </c>
      <c r="AB28" s="856"/>
      <c r="AC28" s="857"/>
      <c r="AD28" s="858"/>
      <c r="AE28" s="858"/>
      <c r="AF28" s="858"/>
    </row>
    <row r="29" spans="1:16382" s="156" customFormat="1" ht="18" customHeight="1" thickBot="1">
      <c r="K29" s="868" t="s">
        <v>313</v>
      </c>
      <c r="L29" s="868"/>
      <c r="M29" s="868"/>
      <c r="N29" s="868"/>
      <c r="O29" s="869"/>
      <c r="P29" s="869"/>
      <c r="Q29" s="754"/>
      <c r="R29" s="754"/>
      <c r="S29" s="754"/>
      <c r="T29" s="161" t="s">
        <v>314</v>
      </c>
      <c r="U29" s="161"/>
      <c r="V29" s="161"/>
      <c r="W29" s="161"/>
      <c r="X29" s="870"/>
      <c r="Y29" s="871"/>
      <c r="Z29" s="871"/>
      <c r="AA29" s="871"/>
      <c r="AB29" s="871"/>
      <c r="AC29" s="871"/>
    </row>
    <row r="30" spans="1:16382" s="156" customFormat="1" ht="6" customHeight="1">
      <c r="K30" s="148"/>
      <c r="L30" s="153"/>
      <c r="M30" s="153"/>
      <c r="N30" s="153"/>
      <c r="O30" s="153"/>
      <c r="P30" s="153"/>
      <c r="Q30" s="153"/>
      <c r="R30" s="153"/>
      <c r="S30" s="153"/>
      <c r="T30" s="153"/>
      <c r="U30" s="153"/>
      <c r="V30" s="153"/>
      <c r="W30" s="153"/>
      <c r="X30" s="153"/>
      <c r="Y30" s="153"/>
      <c r="Z30" s="153"/>
      <c r="AA30" s="153"/>
      <c r="AB30" s="153"/>
      <c r="AC30" s="153"/>
      <c r="AD30" s="153"/>
      <c r="AE30" s="153"/>
      <c r="AF30" s="153"/>
    </row>
    <row r="31" spans="1:16382" s="156" customFormat="1" ht="12" customHeight="1">
      <c r="K31" s="793" t="s">
        <v>315</v>
      </c>
      <c r="L31" s="794"/>
      <c r="M31" s="794"/>
      <c r="N31" s="794"/>
      <c r="O31" s="794"/>
      <c r="P31" s="794"/>
      <c r="Q31" s="805"/>
      <c r="R31" s="805"/>
      <c r="S31" s="319" t="s">
        <v>294</v>
      </c>
      <c r="T31" s="154"/>
      <c r="U31" s="319" t="s">
        <v>295</v>
      </c>
      <c r="V31" s="154"/>
      <c r="W31" s="162"/>
      <c r="X31" s="818" t="s">
        <v>316</v>
      </c>
      <c r="Y31" s="818"/>
      <c r="Z31" s="819"/>
      <c r="AA31" s="163"/>
      <c r="AB31" s="796"/>
      <c r="AC31" s="845"/>
      <c r="AD31" s="845"/>
      <c r="AE31" s="845"/>
      <c r="AF31" s="845"/>
    </row>
    <row r="32" spans="1:16382" s="320" customFormat="1" ht="6" customHeight="1">
      <c r="A32" s="156"/>
      <c r="B32" s="156"/>
      <c r="C32" s="156"/>
      <c r="D32" s="156"/>
      <c r="E32" s="156"/>
      <c r="F32" s="156"/>
      <c r="G32" s="156"/>
      <c r="H32" s="156"/>
      <c r="I32" s="156"/>
      <c r="J32" s="156"/>
      <c r="K32" s="148"/>
      <c r="L32" s="153"/>
      <c r="M32" s="153"/>
      <c r="N32" s="153"/>
      <c r="O32" s="153"/>
      <c r="P32" s="153"/>
      <c r="Q32" s="153"/>
      <c r="R32" s="153"/>
      <c r="S32" s="153"/>
      <c r="T32" s="153"/>
      <c r="U32" s="153"/>
      <c r="V32" s="153"/>
      <c r="W32" s="153"/>
      <c r="X32" s="153"/>
      <c r="Y32" s="153"/>
      <c r="Z32" s="153"/>
      <c r="AA32" s="829"/>
      <c r="AB32" s="829"/>
      <c r="AC32" s="829"/>
      <c r="AD32" s="829"/>
      <c r="AE32" s="829"/>
      <c r="AF32" s="829"/>
      <c r="AG32" s="829"/>
      <c r="AH32" s="829"/>
      <c r="AI32" s="829"/>
      <c r="AJ32" s="829"/>
      <c r="AK32" s="829"/>
      <c r="AL32" s="829"/>
      <c r="AM32" s="829"/>
      <c r="AN32" s="829"/>
      <c r="AO32" s="829"/>
      <c r="AP32" s="829"/>
      <c r="AQ32" s="829"/>
      <c r="AR32" s="829"/>
      <c r="AS32" s="829"/>
      <c r="AT32" s="829"/>
      <c r="AU32" s="829"/>
      <c r="AV32" s="829"/>
      <c r="AW32" s="829"/>
      <c r="AX32" s="829"/>
      <c r="AY32" s="829"/>
      <c r="AZ32" s="829"/>
      <c r="BA32" s="829"/>
      <c r="BB32" s="829"/>
      <c r="BC32" s="829"/>
      <c r="BD32" s="829"/>
      <c r="BE32" s="829"/>
      <c r="BF32" s="829"/>
      <c r="BG32" s="829"/>
      <c r="BH32" s="829"/>
      <c r="BI32" s="829"/>
      <c r="BJ32" s="829"/>
      <c r="BK32" s="829"/>
      <c r="BL32" s="829"/>
      <c r="BM32" s="829"/>
      <c r="BN32" s="829"/>
      <c r="BO32" s="829"/>
      <c r="BP32" s="829"/>
      <c r="BQ32" s="829"/>
      <c r="BR32" s="829"/>
      <c r="BS32" s="829"/>
      <c r="BT32" s="829"/>
      <c r="BU32" s="829"/>
      <c r="BV32" s="829"/>
      <c r="BW32" s="829"/>
      <c r="BX32" s="829"/>
      <c r="BY32" s="829"/>
      <c r="BZ32" s="829"/>
      <c r="CA32" s="829"/>
      <c r="CB32" s="829"/>
      <c r="CC32" s="829"/>
      <c r="CD32" s="829"/>
      <c r="CE32" s="829"/>
      <c r="CF32" s="829"/>
      <c r="CG32" s="829"/>
      <c r="CH32" s="829"/>
      <c r="CI32" s="829"/>
      <c r="CJ32" s="829"/>
      <c r="CK32" s="829"/>
      <c r="CL32" s="829"/>
      <c r="CM32" s="829"/>
      <c r="CN32" s="829"/>
      <c r="CO32" s="829"/>
      <c r="CP32" s="829"/>
      <c r="CQ32" s="829"/>
      <c r="CR32" s="829"/>
      <c r="CS32" s="829"/>
      <c r="CT32" s="829"/>
      <c r="CU32" s="829"/>
      <c r="CV32" s="829"/>
      <c r="CW32" s="829"/>
      <c r="CX32" s="829"/>
      <c r="CY32" s="829"/>
      <c r="CZ32" s="829"/>
      <c r="DA32" s="829"/>
      <c r="DB32" s="829"/>
      <c r="DC32" s="829"/>
      <c r="DD32" s="829"/>
      <c r="DE32" s="829"/>
      <c r="DF32" s="829"/>
      <c r="DG32" s="829"/>
      <c r="DH32" s="829"/>
      <c r="DI32" s="829"/>
      <c r="DJ32" s="829"/>
      <c r="DK32" s="829"/>
      <c r="DL32" s="829"/>
      <c r="DM32" s="829"/>
      <c r="DN32" s="829"/>
      <c r="DO32" s="829"/>
      <c r="DP32" s="829"/>
      <c r="DQ32" s="829"/>
      <c r="DR32" s="829"/>
      <c r="DS32" s="829"/>
      <c r="DT32" s="829"/>
      <c r="DU32" s="829"/>
      <c r="DV32" s="829"/>
      <c r="DW32" s="829"/>
      <c r="DX32" s="829"/>
      <c r="DY32" s="829"/>
      <c r="DZ32" s="829"/>
      <c r="EA32" s="829"/>
      <c r="EB32" s="829"/>
      <c r="EC32" s="829"/>
      <c r="ED32" s="829"/>
      <c r="EE32" s="829"/>
      <c r="EF32" s="829"/>
      <c r="EG32" s="829"/>
      <c r="EH32" s="829"/>
      <c r="EI32" s="829"/>
      <c r="EJ32" s="829"/>
      <c r="EK32" s="829"/>
      <c r="EL32" s="829"/>
      <c r="EM32" s="829"/>
      <c r="EN32" s="829"/>
      <c r="EO32" s="829"/>
      <c r="EP32" s="829"/>
      <c r="EQ32" s="829"/>
      <c r="ER32" s="829"/>
      <c r="ES32" s="829"/>
      <c r="ET32" s="829"/>
      <c r="EU32" s="829"/>
      <c r="EV32" s="829"/>
      <c r="EW32" s="829"/>
      <c r="EX32" s="829"/>
      <c r="EY32" s="829"/>
      <c r="EZ32" s="829"/>
      <c r="FA32" s="829"/>
      <c r="FB32" s="829"/>
      <c r="FC32" s="829"/>
      <c r="FD32" s="829"/>
      <c r="FE32" s="829"/>
      <c r="FF32" s="829"/>
      <c r="FG32" s="829"/>
      <c r="FH32" s="829"/>
      <c r="FI32" s="829"/>
      <c r="FJ32" s="829"/>
      <c r="FK32" s="829"/>
      <c r="FL32" s="829"/>
      <c r="FM32" s="829"/>
      <c r="FN32" s="829"/>
      <c r="FO32" s="829"/>
      <c r="FP32" s="829"/>
      <c r="FQ32" s="829"/>
      <c r="FR32" s="829"/>
      <c r="FS32" s="829"/>
      <c r="FT32" s="829"/>
      <c r="FU32" s="829"/>
      <c r="FV32" s="829"/>
      <c r="FW32" s="829"/>
      <c r="FX32" s="829"/>
      <c r="FY32" s="829"/>
      <c r="FZ32" s="829"/>
      <c r="GA32" s="829"/>
      <c r="GB32" s="829"/>
      <c r="GC32" s="829"/>
      <c r="GD32" s="829"/>
      <c r="GE32" s="829"/>
      <c r="GF32" s="829"/>
      <c r="GG32" s="829"/>
      <c r="GH32" s="829"/>
      <c r="GI32" s="829"/>
      <c r="GJ32" s="829"/>
      <c r="GK32" s="829"/>
      <c r="GL32" s="829"/>
      <c r="GM32" s="829"/>
      <c r="GN32" s="829"/>
      <c r="GO32" s="829"/>
      <c r="GP32" s="829"/>
      <c r="GQ32" s="829"/>
      <c r="GR32" s="829"/>
      <c r="GS32" s="829"/>
      <c r="GT32" s="829"/>
      <c r="GU32" s="829"/>
      <c r="GV32" s="829"/>
      <c r="GW32" s="829"/>
      <c r="GX32" s="829"/>
      <c r="GY32" s="829"/>
      <c r="GZ32" s="829"/>
      <c r="HA32" s="829"/>
      <c r="HB32" s="829"/>
      <c r="HC32" s="829"/>
      <c r="HD32" s="829"/>
      <c r="HE32" s="829"/>
      <c r="HF32" s="829"/>
      <c r="HG32" s="829"/>
      <c r="HH32" s="829"/>
      <c r="HI32" s="829"/>
      <c r="HJ32" s="829"/>
      <c r="HK32" s="829"/>
      <c r="HL32" s="829"/>
      <c r="HM32" s="829"/>
      <c r="HN32" s="829"/>
      <c r="HO32" s="829"/>
      <c r="HP32" s="829"/>
      <c r="HQ32" s="829"/>
      <c r="HR32" s="829"/>
      <c r="HS32" s="829"/>
      <c r="HT32" s="829"/>
      <c r="HU32" s="829"/>
      <c r="HV32" s="829"/>
      <c r="HW32" s="829"/>
      <c r="HX32" s="829"/>
      <c r="HY32" s="829"/>
      <c r="HZ32" s="829"/>
      <c r="IA32" s="829"/>
      <c r="IB32" s="829"/>
      <c r="IC32" s="829"/>
      <c r="ID32" s="829"/>
      <c r="IE32" s="829"/>
      <c r="IF32" s="829"/>
      <c r="IG32" s="829"/>
      <c r="IH32" s="829"/>
      <c r="II32" s="829"/>
      <c r="IJ32" s="829"/>
      <c r="IK32" s="829"/>
      <c r="IL32" s="829"/>
      <c r="IM32" s="829"/>
      <c r="IN32" s="829"/>
      <c r="IO32" s="829"/>
      <c r="IP32" s="829"/>
      <c r="IQ32" s="829"/>
      <c r="IR32" s="829"/>
      <c r="IS32" s="829"/>
      <c r="IT32" s="829"/>
      <c r="IU32" s="829"/>
      <c r="IV32" s="829"/>
      <c r="IW32" s="829"/>
      <c r="IX32" s="829"/>
      <c r="IY32" s="829"/>
      <c r="IZ32" s="829"/>
      <c r="JA32" s="829"/>
      <c r="JB32" s="829"/>
      <c r="JC32" s="829"/>
      <c r="JD32" s="829"/>
      <c r="JE32" s="829"/>
      <c r="JF32" s="829"/>
      <c r="JG32" s="829"/>
      <c r="JH32" s="829"/>
      <c r="JI32" s="829"/>
      <c r="JJ32" s="829"/>
      <c r="JK32" s="829"/>
      <c r="JL32" s="829"/>
      <c r="JM32" s="829"/>
      <c r="JN32" s="829"/>
      <c r="JO32" s="829"/>
      <c r="JP32" s="829"/>
      <c r="JQ32" s="829"/>
      <c r="JR32" s="829"/>
      <c r="JS32" s="829"/>
      <c r="JT32" s="829"/>
      <c r="JU32" s="829"/>
      <c r="JV32" s="829"/>
      <c r="JW32" s="829"/>
      <c r="JX32" s="829"/>
      <c r="JY32" s="829"/>
      <c r="JZ32" s="829"/>
      <c r="KA32" s="829"/>
      <c r="KB32" s="829"/>
      <c r="KC32" s="829"/>
      <c r="KD32" s="829"/>
      <c r="KE32" s="829"/>
      <c r="KF32" s="829"/>
      <c r="KG32" s="829"/>
      <c r="KH32" s="829"/>
      <c r="KI32" s="829"/>
      <c r="KJ32" s="829"/>
      <c r="KK32" s="829"/>
      <c r="KL32" s="829"/>
      <c r="KM32" s="829"/>
      <c r="KN32" s="829"/>
      <c r="KO32" s="829"/>
      <c r="KP32" s="829"/>
      <c r="KQ32" s="829"/>
      <c r="KR32" s="829"/>
      <c r="KS32" s="829"/>
      <c r="KT32" s="829"/>
      <c r="KU32" s="829"/>
      <c r="KV32" s="829"/>
      <c r="KW32" s="829"/>
      <c r="KX32" s="829"/>
      <c r="KY32" s="829"/>
      <c r="KZ32" s="829"/>
      <c r="LA32" s="829"/>
      <c r="LB32" s="829"/>
      <c r="LC32" s="829"/>
      <c r="LD32" s="829"/>
      <c r="LE32" s="829"/>
      <c r="LF32" s="829"/>
      <c r="LG32" s="829"/>
      <c r="LH32" s="829"/>
      <c r="LI32" s="829"/>
      <c r="LJ32" s="829"/>
      <c r="LK32" s="829"/>
      <c r="LL32" s="829"/>
      <c r="LM32" s="829"/>
      <c r="LN32" s="829"/>
      <c r="LO32" s="829"/>
      <c r="LP32" s="829"/>
      <c r="LQ32" s="829"/>
      <c r="LR32" s="829"/>
      <c r="LS32" s="829"/>
      <c r="LT32" s="829"/>
      <c r="LU32" s="829"/>
      <c r="LV32" s="829"/>
      <c r="LW32" s="829"/>
      <c r="LX32" s="829"/>
      <c r="LY32" s="829"/>
      <c r="LZ32" s="829"/>
      <c r="MA32" s="829"/>
      <c r="MB32" s="829"/>
      <c r="MC32" s="829"/>
      <c r="MD32" s="829"/>
      <c r="ME32" s="829"/>
      <c r="MF32" s="829"/>
      <c r="MG32" s="829"/>
      <c r="MH32" s="829"/>
      <c r="MI32" s="829"/>
      <c r="MJ32" s="829"/>
      <c r="MK32" s="829"/>
      <c r="ML32" s="829"/>
      <c r="MM32" s="829"/>
      <c r="MN32" s="829"/>
      <c r="MO32" s="829"/>
      <c r="MP32" s="829"/>
      <c r="MQ32" s="829"/>
      <c r="MR32" s="829"/>
      <c r="MS32" s="829"/>
      <c r="MT32" s="829"/>
      <c r="MU32" s="829"/>
      <c r="MV32" s="829"/>
      <c r="MW32" s="829"/>
      <c r="MX32" s="829"/>
      <c r="MY32" s="829"/>
      <c r="MZ32" s="829"/>
      <c r="NA32" s="829"/>
      <c r="NB32" s="829"/>
      <c r="NC32" s="829"/>
      <c r="ND32" s="829"/>
      <c r="NE32" s="829"/>
      <c r="NF32" s="829"/>
      <c r="NG32" s="829"/>
      <c r="NH32" s="829"/>
      <c r="NI32" s="829"/>
      <c r="NJ32" s="829"/>
      <c r="NK32" s="829"/>
      <c r="NL32" s="829"/>
      <c r="NM32" s="829"/>
      <c r="NN32" s="829"/>
      <c r="NO32" s="829"/>
      <c r="NP32" s="829"/>
      <c r="NQ32" s="829"/>
      <c r="NR32" s="829"/>
      <c r="NS32" s="829"/>
      <c r="NT32" s="829"/>
      <c r="NU32" s="829"/>
      <c r="NV32" s="829"/>
      <c r="NW32" s="829"/>
      <c r="NX32" s="829"/>
      <c r="NY32" s="829"/>
      <c r="NZ32" s="829"/>
      <c r="OA32" s="829"/>
      <c r="OB32" s="829"/>
      <c r="OC32" s="829"/>
      <c r="OD32" s="829"/>
      <c r="OE32" s="829"/>
      <c r="OF32" s="829"/>
      <c r="OG32" s="829"/>
      <c r="OH32" s="829"/>
      <c r="OI32" s="829"/>
      <c r="OJ32" s="829"/>
      <c r="OK32" s="829"/>
      <c r="OL32" s="829"/>
      <c r="OM32" s="829"/>
      <c r="ON32" s="829"/>
      <c r="OO32" s="829"/>
      <c r="OP32" s="829"/>
      <c r="OQ32" s="829"/>
      <c r="OR32" s="829"/>
      <c r="OS32" s="829"/>
      <c r="OT32" s="829"/>
      <c r="OU32" s="829"/>
      <c r="OV32" s="829"/>
      <c r="OW32" s="829"/>
      <c r="OX32" s="829"/>
      <c r="OY32" s="829"/>
      <c r="OZ32" s="829"/>
      <c r="PA32" s="829"/>
      <c r="PB32" s="829"/>
      <c r="PC32" s="829"/>
      <c r="PD32" s="829"/>
      <c r="PE32" s="829"/>
      <c r="PF32" s="829"/>
      <c r="PG32" s="829"/>
      <c r="PH32" s="829"/>
      <c r="PI32" s="829"/>
      <c r="PJ32" s="829"/>
      <c r="PK32" s="829"/>
      <c r="PL32" s="829"/>
      <c r="PM32" s="829"/>
      <c r="PN32" s="829"/>
      <c r="PO32" s="829"/>
      <c r="PP32" s="829"/>
      <c r="PQ32" s="829"/>
      <c r="PR32" s="829"/>
      <c r="PS32" s="829"/>
      <c r="PT32" s="829"/>
      <c r="PU32" s="829"/>
      <c r="PV32" s="829"/>
      <c r="PW32" s="829"/>
      <c r="PX32" s="829"/>
      <c r="PY32" s="829"/>
      <c r="PZ32" s="829"/>
      <c r="QA32" s="829"/>
      <c r="QB32" s="829"/>
      <c r="QC32" s="829"/>
      <c r="QD32" s="829"/>
      <c r="QE32" s="829"/>
      <c r="QF32" s="829"/>
      <c r="QG32" s="829"/>
      <c r="QH32" s="829"/>
      <c r="QI32" s="829"/>
      <c r="QJ32" s="829"/>
      <c r="QK32" s="829"/>
      <c r="QL32" s="829"/>
      <c r="QM32" s="829"/>
      <c r="QN32" s="829"/>
      <c r="QO32" s="829"/>
      <c r="QP32" s="829"/>
      <c r="QQ32" s="829"/>
      <c r="QR32" s="829"/>
      <c r="QS32" s="829"/>
      <c r="QT32" s="829"/>
      <c r="QU32" s="829"/>
      <c r="QV32" s="829"/>
      <c r="QW32" s="829"/>
      <c r="QX32" s="829"/>
      <c r="QY32" s="829"/>
      <c r="QZ32" s="829"/>
      <c r="RA32" s="829"/>
      <c r="RB32" s="829"/>
      <c r="RC32" s="829"/>
      <c r="RD32" s="829"/>
      <c r="RE32" s="829"/>
      <c r="RF32" s="829"/>
      <c r="RG32" s="829"/>
      <c r="RH32" s="829"/>
      <c r="RI32" s="829"/>
      <c r="RJ32" s="829"/>
      <c r="RK32" s="829"/>
      <c r="RL32" s="829"/>
      <c r="RM32" s="829"/>
      <c r="RN32" s="829"/>
      <c r="RO32" s="829"/>
      <c r="RP32" s="829"/>
      <c r="RQ32" s="829"/>
      <c r="RR32" s="829"/>
      <c r="RS32" s="829"/>
      <c r="RT32" s="829"/>
      <c r="RU32" s="829"/>
      <c r="RV32" s="829"/>
      <c r="RW32" s="829"/>
      <c r="RX32" s="829"/>
      <c r="RY32" s="829"/>
      <c r="RZ32" s="829"/>
      <c r="SA32" s="829"/>
      <c r="SB32" s="829"/>
      <c r="SC32" s="829"/>
      <c r="SD32" s="829"/>
      <c r="SE32" s="829"/>
      <c r="SF32" s="829"/>
      <c r="SG32" s="829"/>
      <c r="SH32" s="829"/>
      <c r="SI32" s="829"/>
      <c r="SJ32" s="829"/>
      <c r="SK32" s="829"/>
      <c r="SL32" s="829"/>
      <c r="SM32" s="829"/>
      <c r="SN32" s="829"/>
      <c r="SO32" s="829"/>
      <c r="SP32" s="829"/>
      <c r="SQ32" s="829"/>
      <c r="SR32" s="829"/>
      <c r="SS32" s="829"/>
      <c r="ST32" s="829"/>
      <c r="SU32" s="829"/>
      <c r="SV32" s="829"/>
      <c r="SW32" s="829"/>
      <c r="SX32" s="829"/>
      <c r="SY32" s="829"/>
      <c r="SZ32" s="829"/>
      <c r="TA32" s="829"/>
      <c r="TB32" s="829"/>
      <c r="TC32" s="829"/>
      <c r="TD32" s="829"/>
      <c r="TE32" s="829"/>
      <c r="TF32" s="829"/>
      <c r="TG32" s="829"/>
      <c r="TH32" s="829"/>
      <c r="TI32" s="829"/>
      <c r="TJ32" s="829"/>
      <c r="TK32" s="829"/>
      <c r="TL32" s="829"/>
      <c r="TM32" s="829"/>
      <c r="TN32" s="829"/>
      <c r="TO32" s="829"/>
      <c r="TP32" s="829"/>
      <c r="TQ32" s="829"/>
      <c r="TR32" s="829"/>
      <c r="TS32" s="829"/>
      <c r="TT32" s="829"/>
      <c r="TU32" s="829"/>
      <c r="TV32" s="829"/>
      <c r="TW32" s="829"/>
      <c r="TX32" s="829"/>
      <c r="TY32" s="829"/>
      <c r="TZ32" s="829"/>
      <c r="UA32" s="829"/>
      <c r="UB32" s="829"/>
      <c r="UC32" s="829"/>
      <c r="UD32" s="829"/>
      <c r="UE32" s="829"/>
      <c r="UF32" s="829"/>
      <c r="UG32" s="829"/>
      <c r="UH32" s="829"/>
      <c r="UI32" s="829"/>
      <c r="UJ32" s="829"/>
      <c r="UK32" s="829"/>
      <c r="UL32" s="829"/>
      <c r="UM32" s="829"/>
      <c r="UN32" s="829"/>
      <c r="UO32" s="829"/>
      <c r="UP32" s="829"/>
      <c r="UQ32" s="829"/>
      <c r="UR32" s="829"/>
      <c r="US32" s="829"/>
      <c r="UT32" s="829"/>
      <c r="UU32" s="829"/>
      <c r="UV32" s="829"/>
      <c r="UW32" s="829"/>
      <c r="UX32" s="829"/>
      <c r="UY32" s="829"/>
      <c r="UZ32" s="829"/>
      <c r="VA32" s="829"/>
      <c r="VB32" s="829"/>
      <c r="VC32" s="829"/>
      <c r="VD32" s="829"/>
      <c r="VE32" s="829"/>
      <c r="VF32" s="829"/>
      <c r="VG32" s="829"/>
      <c r="VH32" s="829"/>
      <c r="VI32" s="829"/>
      <c r="VJ32" s="829"/>
      <c r="VK32" s="829"/>
      <c r="VL32" s="829"/>
      <c r="VM32" s="829"/>
      <c r="VN32" s="829"/>
      <c r="VO32" s="829"/>
      <c r="VP32" s="829"/>
      <c r="VQ32" s="829"/>
      <c r="VR32" s="829"/>
      <c r="VS32" s="829"/>
      <c r="VT32" s="829"/>
      <c r="VU32" s="829"/>
      <c r="VV32" s="829"/>
      <c r="VW32" s="829"/>
      <c r="VX32" s="829"/>
      <c r="VY32" s="829"/>
      <c r="VZ32" s="829"/>
      <c r="WA32" s="829"/>
      <c r="WB32" s="829"/>
      <c r="WC32" s="829"/>
      <c r="WD32" s="829"/>
      <c r="WE32" s="829"/>
      <c r="WF32" s="829"/>
      <c r="WG32" s="829"/>
      <c r="WH32" s="829"/>
      <c r="WI32" s="829"/>
      <c r="WJ32" s="829"/>
      <c r="WK32" s="829"/>
      <c r="WL32" s="829"/>
      <c r="WM32" s="829"/>
      <c r="WN32" s="829"/>
      <c r="WO32" s="829"/>
      <c r="WP32" s="829"/>
      <c r="WQ32" s="829"/>
      <c r="WR32" s="829"/>
      <c r="WS32" s="829"/>
      <c r="WT32" s="829"/>
      <c r="WU32" s="829"/>
      <c r="WV32" s="829"/>
      <c r="WW32" s="829"/>
      <c r="WX32" s="829"/>
      <c r="WY32" s="829"/>
      <c r="WZ32" s="829"/>
      <c r="XA32" s="829"/>
      <c r="XB32" s="829"/>
      <c r="XC32" s="829"/>
      <c r="XD32" s="829"/>
      <c r="XE32" s="829"/>
      <c r="XF32" s="829"/>
      <c r="XG32" s="829"/>
      <c r="XH32" s="829"/>
      <c r="XI32" s="829"/>
      <c r="XJ32" s="829"/>
      <c r="XK32" s="829"/>
      <c r="XL32" s="829"/>
      <c r="XM32" s="829"/>
      <c r="XN32" s="829"/>
      <c r="XO32" s="829"/>
      <c r="XP32" s="829"/>
      <c r="XQ32" s="829"/>
      <c r="XR32" s="829"/>
      <c r="XS32" s="829"/>
      <c r="XT32" s="829"/>
      <c r="XU32" s="829"/>
      <c r="XV32" s="829"/>
      <c r="XW32" s="829"/>
      <c r="XX32" s="829"/>
      <c r="XY32" s="829"/>
      <c r="XZ32" s="829"/>
      <c r="YA32" s="829"/>
      <c r="YB32" s="829"/>
      <c r="YC32" s="829"/>
      <c r="YD32" s="829"/>
      <c r="YE32" s="829"/>
      <c r="YF32" s="829"/>
      <c r="YG32" s="829"/>
      <c r="YH32" s="829"/>
      <c r="YI32" s="829"/>
      <c r="YJ32" s="829"/>
      <c r="YK32" s="829"/>
      <c r="YL32" s="829"/>
      <c r="YM32" s="829"/>
      <c r="YN32" s="829"/>
      <c r="YO32" s="829"/>
      <c r="YP32" s="829"/>
      <c r="YQ32" s="829"/>
      <c r="YR32" s="829"/>
      <c r="YS32" s="829"/>
      <c r="YT32" s="829"/>
      <c r="YU32" s="829"/>
      <c r="YV32" s="829"/>
      <c r="YW32" s="829"/>
      <c r="YX32" s="829"/>
      <c r="YY32" s="829"/>
      <c r="YZ32" s="829"/>
      <c r="ZA32" s="829"/>
      <c r="ZB32" s="829"/>
      <c r="ZC32" s="829"/>
      <c r="ZD32" s="829"/>
      <c r="ZE32" s="829"/>
      <c r="ZF32" s="829"/>
      <c r="ZG32" s="829"/>
      <c r="ZH32" s="829"/>
      <c r="ZI32" s="829"/>
      <c r="ZJ32" s="829"/>
      <c r="ZK32" s="829"/>
      <c r="ZL32" s="829"/>
      <c r="ZM32" s="829"/>
      <c r="ZN32" s="829"/>
      <c r="ZO32" s="829"/>
      <c r="ZP32" s="829"/>
      <c r="ZQ32" s="829"/>
      <c r="ZR32" s="829"/>
      <c r="ZS32" s="829"/>
      <c r="ZT32" s="829"/>
      <c r="ZU32" s="829"/>
      <c r="ZV32" s="829"/>
      <c r="ZW32" s="829"/>
      <c r="ZX32" s="829"/>
      <c r="ZY32" s="829"/>
      <c r="ZZ32" s="829"/>
      <c r="AAA32" s="829"/>
      <c r="AAB32" s="829"/>
      <c r="AAC32" s="829"/>
      <c r="AAD32" s="829"/>
      <c r="AAE32" s="829"/>
      <c r="AAF32" s="829"/>
      <c r="AAG32" s="829"/>
      <c r="AAH32" s="829"/>
      <c r="AAI32" s="829"/>
      <c r="AAJ32" s="829"/>
      <c r="AAK32" s="829"/>
      <c r="AAL32" s="829"/>
      <c r="AAM32" s="829"/>
      <c r="AAN32" s="829"/>
      <c r="AAO32" s="829"/>
      <c r="AAP32" s="829"/>
      <c r="AAQ32" s="829"/>
      <c r="AAR32" s="829"/>
      <c r="AAS32" s="829"/>
      <c r="AAT32" s="829"/>
      <c r="AAU32" s="829"/>
      <c r="AAV32" s="829"/>
      <c r="AAW32" s="829"/>
      <c r="AAX32" s="829"/>
      <c r="AAY32" s="829"/>
      <c r="AAZ32" s="829"/>
      <c r="ABA32" s="829"/>
      <c r="ABB32" s="829"/>
      <c r="ABC32" s="829"/>
      <c r="ABD32" s="829"/>
      <c r="ABE32" s="829"/>
      <c r="ABF32" s="829"/>
      <c r="ABG32" s="829"/>
      <c r="ABH32" s="829"/>
      <c r="ABI32" s="829"/>
      <c r="ABJ32" s="829"/>
      <c r="ABK32" s="829"/>
      <c r="ABL32" s="829"/>
      <c r="ABM32" s="829"/>
      <c r="ABN32" s="829"/>
      <c r="ABO32" s="829"/>
      <c r="ABP32" s="829"/>
      <c r="ABQ32" s="829"/>
      <c r="ABR32" s="829"/>
      <c r="ABS32" s="829"/>
      <c r="ABT32" s="829"/>
      <c r="ABU32" s="829"/>
      <c r="ABV32" s="829"/>
      <c r="ABW32" s="829"/>
      <c r="ABX32" s="829"/>
      <c r="ABY32" s="829"/>
      <c r="ABZ32" s="829"/>
      <c r="ACA32" s="829"/>
      <c r="ACB32" s="829"/>
      <c r="ACC32" s="829"/>
      <c r="ACD32" s="829"/>
      <c r="ACE32" s="829"/>
      <c r="ACF32" s="829"/>
      <c r="ACG32" s="829"/>
      <c r="ACH32" s="829"/>
      <c r="ACI32" s="829"/>
      <c r="ACJ32" s="829"/>
      <c r="ACK32" s="829"/>
      <c r="ACL32" s="829"/>
      <c r="ACM32" s="829"/>
      <c r="ACN32" s="829"/>
      <c r="ACO32" s="829"/>
      <c r="ACP32" s="829"/>
      <c r="ACQ32" s="829"/>
      <c r="ACR32" s="829"/>
      <c r="ACS32" s="829"/>
      <c r="ACT32" s="829"/>
      <c r="ACU32" s="829"/>
      <c r="ACV32" s="829"/>
      <c r="ACW32" s="829"/>
      <c r="ACX32" s="829"/>
      <c r="ACY32" s="829"/>
      <c r="ACZ32" s="829"/>
      <c r="ADA32" s="829"/>
      <c r="ADB32" s="829"/>
      <c r="ADC32" s="829"/>
      <c r="ADD32" s="829"/>
      <c r="ADE32" s="829"/>
      <c r="ADF32" s="829"/>
      <c r="ADG32" s="829"/>
      <c r="ADH32" s="829"/>
      <c r="ADI32" s="829"/>
      <c r="ADJ32" s="829"/>
      <c r="ADK32" s="829"/>
      <c r="ADL32" s="829"/>
      <c r="ADM32" s="829"/>
      <c r="ADN32" s="829"/>
      <c r="ADO32" s="829"/>
      <c r="ADP32" s="829"/>
      <c r="ADQ32" s="829"/>
      <c r="ADR32" s="829"/>
      <c r="ADS32" s="829"/>
      <c r="ADT32" s="829"/>
      <c r="ADU32" s="829"/>
      <c r="ADV32" s="829"/>
      <c r="ADW32" s="829"/>
      <c r="ADX32" s="829"/>
      <c r="ADY32" s="829"/>
      <c r="ADZ32" s="829"/>
      <c r="AEA32" s="829"/>
      <c r="AEB32" s="829"/>
      <c r="AEC32" s="829"/>
      <c r="AED32" s="829"/>
      <c r="AEE32" s="829"/>
      <c r="AEF32" s="829"/>
      <c r="AEG32" s="829"/>
      <c r="AEH32" s="829"/>
      <c r="AEI32" s="829"/>
      <c r="AEJ32" s="829"/>
      <c r="AEK32" s="829"/>
      <c r="AEL32" s="829"/>
      <c r="AEM32" s="829"/>
      <c r="AEN32" s="829"/>
      <c r="AEO32" s="829"/>
      <c r="AEP32" s="829"/>
      <c r="AEQ32" s="829"/>
      <c r="AER32" s="829"/>
      <c r="AES32" s="829"/>
      <c r="AET32" s="829"/>
      <c r="AEU32" s="829"/>
      <c r="AEV32" s="829"/>
      <c r="AEW32" s="829"/>
      <c r="AEX32" s="829"/>
      <c r="AEY32" s="829"/>
      <c r="AEZ32" s="829"/>
      <c r="AFA32" s="829"/>
      <c r="AFB32" s="829"/>
      <c r="AFC32" s="829"/>
      <c r="AFD32" s="829"/>
      <c r="AFE32" s="829"/>
      <c r="AFF32" s="829"/>
      <c r="AFG32" s="829"/>
      <c r="AFH32" s="829"/>
      <c r="AFI32" s="829"/>
      <c r="AFJ32" s="829"/>
      <c r="AFK32" s="829"/>
      <c r="AFL32" s="829"/>
      <c r="AFM32" s="829"/>
      <c r="AFN32" s="829"/>
      <c r="AFO32" s="829"/>
      <c r="AFP32" s="829"/>
      <c r="AFQ32" s="829"/>
      <c r="AFR32" s="829"/>
      <c r="AFS32" s="829"/>
      <c r="AFT32" s="829"/>
      <c r="AFU32" s="829"/>
      <c r="AFV32" s="829"/>
      <c r="AFW32" s="829"/>
      <c r="AFX32" s="829"/>
      <c r="AFY32" s="829"/>
      <c r="AFZ32" s="829"/>
      <c r="AGA32" s="829"/>
      <c r="AGB32" s="829"/>
      <c r="AGC32" s="829"/>
      <c r="AGD32" s="829"/>
      <c r="AGE32" s="829"/>
      <c r="AGF32" s="829"/>
      <c r="AGG32" s="829"/>
      <c r="AGH32" s="829"/>
      <c r="AGI32" s="829"/>
      <c r="AGJ32" s="829"/>
      <c r="AGK32" s="829"/>
      <c r="AGL32" s="829"/>
      <c r="AGM32" s="829"/>
      <c r="AGN32" s="829"/>
      <c r="AGO32" s="829"/>
      <c r="AGP32" s="829"/>
      <c r="AGQ32" s="829"/>
      <c r="AGR32" s="829"/>
      <c r="AGS32" s="829"/>
      <c r="AGT32" s="829"/>
      <c r="AGU32" s="829"/>
      <c r="AGV32" s="829"/>
      <c r="AGW32" s="829"/>
      <c r="AGX32" s="829"/>
      <c r="AGY32" s="829"/>
      <c r="AGZ32" s="829"/>
      <c r="AHA32" s="829"/>
      <c r="AHB32" s="829"/>
      <c r="AHC32" s="829"/>
      <c r="AHD32" s="829"/>
      <c r="AHE32" s="829"/>
      <c r="AHF32" s="829"/>
      <c r="AHG32" s="829"/>
      <c r="AHH32" s="829"/>
      <c r="AHI32" s="829"/>
      <c r="AHJ32" s="829"/>
      <c r="AHK32" s="829"/>
      <c r="AHL32" s="829"/>
      <c r="AHM32" s="829"/>
      <c r="AHN32" s="829"/>
      <c r="AHO32" s="829"/>
      <c r="AHP32" s="829"/>
      <c r="AHQ32" s="829"/>
      <c r="AHR32" s="829"/>
      <c r="AHS32" s="829"/>
      <c r="AHT32" s="829"/>
      <c r="AHU32" s="829"/>
      <c r="AHV32" s="829"/>
      <c r="AHW32" s="829"/>
      <c r="AHX32" s="829"/>
      <c r="AHY32" s="829"/>
      <c r="AHZ32" s="829"/>
      <c r="AIA32" s="829"/>
      <c r="AIB32" s="829"/>
      <c r="AIC32" s="829"/>
      <c r="AID32" s="829"/>
      <c r="AIE32" s="829"/>
      <c r="AIF32" s="829"/>
      <c r="AIG32" s="829"/>
      <c r="AIH32" s="829"/>
      <c r="AII32" s="829"/>
      <c r="AIJ32" s="829"/>
      <c r="AIK32" s="829"/>
      <c r="AIL32" s="829"/>
      <c r="AIM32" s="829"/>
      <c r="AIN32" s="829"/>
      <c r="AIO32" s="829"/>
      <c r="AIP32" s="829"/>
      <c r="AIQ32" s="829"/>
      <c r="AIR32" s="829"/>
      <c r="AIS32" s="829"/>
      <c r="AIT32" s="829"/>
      <c r="AIU32" s="829"/>
      <c r="AIV32" s="829"/>
      <c r="AIW32" s="829"/>
      <c r="AIX32" s="829"/>
      <c r="AIY32" s="829"/>
      <c r="AIZ32" s="829"/>
      <c r="AJA32" s="829"/>
      <c r="AJB32" s="829"/>
      <c r="AJC32" s="829"/>
      <c r="AJD32" s="829"/>
      <c r="AJE32" s="829"/>
      <c r="AJF32" s="829"/>
      <c r="AJG32" s="829"/>
      <c r="AJH32" s="829"/>
      <c r="AJI32" s="829"/>
      <c r="AJJ32" s="829"/>
      <c r="AJK32" s="829"/>
      <c r="AJL32" s="829"/>
      <c r="AJM32" s="829"/>
      <c r="AJN32" s="829"/>
      <c r="AJO32" s="829"/>
      <c r="AJP32" s="829"/>
      <c r="AJQ32" s="829"/>
      <c r="AJR32" s="829"/>
      <c r="AJS32" s="829"/>
      <c r="AJT32" s="829"/>
      <c r="AJU32" s="829"/>
      <c r="AJV32" s="829"/>
      <c r="AJW32" s="829"/>
      <c r="AJX32" s="829"/>
      <c r="AJY32" s="829"/>
      <c r="AJZ32" s="829"/>
      <c r="AKA32" s="829"/>
      <c r="AKB32" s="829"/>
      <c r="AKC32" s="829"/>
      <c r="AKD32" s="829"/>
      <c r="AKE32" s="829"/>
      <c r="AKF32" s="829"/>
      <c r="AKG32" s="829"/>
      <c r="AKH32" s="829"/>
      <c r="AKI32" s="829"/>
      <c r="AKJ32" s="829"/>
      <c r="AKK32" s="829"/>
      <c r="AKL32" s="829"/>
      <c r="AKM32" s="829"/>
      <c r="AKN32" s="829"/>
      <c r="AKO32" s="829"/>
      <c r="AKP32" s="829"/>
      <c r="AKQ32" s="829"/>
      <c r="AKR32" s="829"/>
      <c r="AKS32" s="829"/>
      <c r="AKT32" s="829"/>
      <c r="AKU32" s="829"/>
      <c r="AKV32" s="829"/>
      <c r="AKW32" s="829"/>
      <c r="AKX32" s="829"/>
      <c r="AKY32" s="829"/>
      <c r="AKZ32" s="829"/>
      <c r="ALA32" s="829"/>
      <c r="ALB32" s="829"/>
      <c r="ALC32" s="829"/>
      <c r="ALD32" s="829"/>
      <c r="ALE32" s="829"/>
      <c r="ALF32" s="829"/>
      <c r="ALG32" s="829"/>
      <c r="ALH32" s="829"/>
      <c r="ALI32" s="829"/>
      <c r="ALJ32" s="829"/>
      <c r="ALK32" s="829"/>
      <c r="ALL32" s="829"/>
      <c r="ALM32" s="829"/>
      <c r="ALN32" s="829"/>
      <c r="ALO32" s="829"/>
      <c r="ALP32" s="829"/>
      <c r="ALQ32" s="829"/>
      <c r="ALR32" s="829"/>
      <c r="ALS32" s="829"/>
      <c r="ALT32" s="829"/>
      <c r="ALU32" s="829"/>
      <c r="ALV32" s="829"/>
      <c r="ALW32" s="829"/>
      <c r="ALX32" s="829"/>
      <c r="ALY32" s="829"/>
      <c r="ALZ32" s="829"/>
      <c r="AMA32" s="829"/>
      <c r="AMB32" s="829"/>
      <c r="AMC32" s="829"/>
      <c r="AMD32" s="829"/>
      <c r="AME32" s="829"/>
      <c r="AMF32" s="829"/>
      <c r="AMG32" s="829"/>
      <c r="AMH32" s="829"/>
      <c r="AMI32" s="829"/>
      <c r="AMJ32" s="829"/>
      <c r="AMK32" s="829"/>
      <c r="AML32" s="829"/>
      <c r="AMM32" s="829"/>
      <c r="AMN32" s="829"/>
      <c r="AMO32" s="829"/>
      <c r="AMP32" s="829"/>
      <c r="AMQ32" s="829"/>
      <c r="AMR32" s="829"/>
      <c r="AMS32" s="829"/>
      <c r="AMT32" s="829"/>
      <c r="AMU32" s="829"/>
      <c r="AMV32" s="829"/>
      <c r="AMW32" s="829"/>
      <c r="AMX32" s="829"/>
      <c r="AMY32" s="829"/>
      <c r="AMZ32" s="829"/>
      <c r="ANA32" s="829"/>
      <c r="ANB32" s="829"/>
      <c r="ANC32" s="829"/>
      <c r="AND32" s="829"/>
      <c r="ANE32" s="829"/>
      <c r="ANF32" s="829"/>
      <c r="ANG32" s="829"/>
      <c r="ANH32" s="829"/>
      <c r="ANI32" s="829"/>
      <c r="ANJ32" s="829"/>
      <c r="ANK32" s="829"/>
      <c r="ANL32" s="829"/>
      <c r="ANM32" s="829"/>
      <c r="ANN32" s="829"/>
      <c r="ANO32" s="829"/>
      <c r="ANP32" s="829"/>
      <c r="ANQ32" s="829"/>
      <c r="ANR32" s="829"/>
      <c r="ANS32" s="829"/>
      <c r="ANT32" s="829"/>
      <c r="ANU32" s="829"/>
      <c r="ANV32" s="829"/>
      <c r="ANW32" s="829"/>
      <c r="ANX32" s="829"/>
      <c r="ANY32" s="829"/>
      <c r="ANZ32" s="829"/>
      <c r="AOA32" s="829"/>
      <c r="AOB32" s="829"/>
      <c r="AOC32" s="829"/>
      <c r="AOD32" s="829"/>
      <c r="AOE32" s="829"/>
      <c r="AOF32" s="829"/>
      <c r="AOG32" s="829"/>
      <c r="AOH32" s="829"/>
      <c r="AOI32" s="829"/>
      <c r="AOJ32" s="829"/>
      <c r="AOK32" s="829"/>
      <c r="AOL32" s="829"/>
      <c r="AOM32" s="829"/>
      <c r="AON32" s="829"/>
      <c r="AOO32" s="829"/>
      <c r="AOP32" s="829"/>
      <c r="AOQ32" s="829"/>
      <c r="AOR32" s="829"/>
      <c r="AOS32" s="829"/>
      <c r="AOT32" s="829"/>
      <c r="AOU32" s="829"/>
      <c r="AOV32" s="829"/>
      <c r="AOW32" s="829"/>
      <c r="AOX32" s="829"/>
      <c r="AOY32" s="829"/>
      <c r="AOZ32" s="829"/>
      <c r="APA32" s="829"/>
      <c r="APB32" s="829"/>
      <c r="APC32" s="829"/>
      <c r="APD32" s="829"/>
      <c r="APE32" s="829"/>
      <c r="APF32" s="829"/>
      <c r="APG32" s="829"/>
      <c r="APH32" s="829"/>
      <c r="API32" s="829"/>
      <c r="APJ32" s="829"/>
      <c r="APK32" s="829"/>
      <c r="APL32" s="829"/>
      <c r="APM32" s="829"/>
      <c r="APN32" s="829"/>
      <c r="APO32" s="829"/>
      <c r="APP32" s="829"/>
      <c r="APQ32" s="829"/>
      <c r="APR32" s="829"/>
      <c r="APS32" s="829"/>
      <c r="APT32" s="829"/>
      <c r="APU32" s="829"/>
      <c r="APV32" s="829"/>
      <c r="APW32" s="829"/>
      <c r="APX32" s="829"/>
      <c r="APY32" s="829"/>
      <c r="APZ32" s="829"/>
      <c r="AQA32" s="829"/>
      <c r="AQB32" s="829"/>
      <c r="AQC32" s="829"/>
      <c r="AQD32" s="829"/>
      <c r="AQE32" s="829"/>
      <c r="AQF32" s="829"/>
      <c r="AQG32" s="829"/>
      <c r="AQH32" s="829"/>
      <c r="AQI32" s="829"/>
      <c r="AQJ32" s="829"/>
      <c r="AQK32" s="829"/>
      <c r="AQL32" s="829"/>
      <c r="AQM32" s="829"/>
      <c r="AQN32" s="829"/>
      <c r="AQO32" s="829"/>
      <c r="AQP32" s="829"/>
      <c r="AQQ32" s="829"/>
      <c r="AQR32" s="829"/>
      <c r="AQS32" s="829"/>
      <c r="AQT32" s="829"/>
      <c r="AQU32" s="829"/>
      <c r="AQV32" s="829"/>
      <c r="AQW32" s="829"/>
      <c r="AQX32" s="829"/>
      <c r="AQY32" s="829"/>
      <c r="AQZ32" s="829"/>
      <c r="ARA32" s="829"/>
      <c r="ARB32" s="829"/>
      <c r="ARC32" s="829"/>
      <c r="ARD32" s="829"/>
      <c r="ARE32" s="829"/>
      <c r="ARF32" s="829"/>
      <c r="ARG32" s="829"/>
      <c r="ARH32" s="829"/>
      <c r="ARI32" s="829"/>
      <c r="ARJ32" s="829"/>
      <c r="ARK32" s="829"/>
      <c r="ARL32" s="829"/>
      <c r="ARM32" s="829"/>
      <c r="ARN32" s="829"/>
      <c r="ARO32" s="829"/>
      <c r="ARP32" s="829"/>
      <c r="ARQ32" s="829"/>
      <c r="ARR32" s="829"/>
      <c r="ARS32" s="829"/>
      <c r="ART32" s="829"/>
      <c r="ARU32" s="829"/>
      <c r="ARV32" s="829"/>
      <c r="ARW32" s="829"/>
      <c r="ARX32" s="829"/>
      <c r="ARY32" s="829"/>
      <c r="ARZ32" s="829"/>
      <c r="ASA32" s="829"/>
      <c r="ASB32" s="829"/>
      <c r="ASC32" s="829"/>
      <c r="ASD32" s="829"/>
      <c r="ASE32" s="829"/>
      <c r="ASF32" s="829"/>
      <c r="ASG32" s="829"/>
      <c r="ASH32" s="829"/>
      <c r="ASI32" s="829"/>
      <c r="ASJ32" s="829"/>
      <c r="ASK32" s="829"/>
      <c r="ASL32" s="829"/>
      <c r="ASM32" s="829"/>
      <c r="ASN32" s="829"/>
      <c r="ASO32" s="829"/>
      <c r="ASP32" s="829"/>
      <c r="ASQ32" s="829"/>
      <c r="ASR32" s="829"/>
      <c r="ASS32" s="829"/>
      <c r="AST32" s="829"/>
      <c r="ASU32" s="829"/>
      <c r="ASV32" s="829"/>
      <c r="ASW32" s="829"/>
      <c r="ASX32" s="829"/>
      <c r="ASY32" s="829"/>
      <c r="ASZ32" s="829"/>
      <c r="ATA32" s="829"/>
      <c r="ATB32" s="829"/>
      <c r="ATC32" s="829"/>
      <c r="ATD32" s="829"/>
      <c r="ATE32" s="829"/>
      <c r="ATF32" s="829"/>
      <c r="ATG32" s="829"/>
      <c r="ATH32" s="829"/>
      <c r="ATI32" s="829"/>
      <c r="ATJ32" s="829"/>
      <c r="ATK32" s="829"/>
      <c r="ATL32" s="829"/>
      <c r="ATM32" s="829"/>
      <c r="ATN32" s="829"/>
      <c r="ATO32" s="829"/>
      <c r="ATP32" s="829"/>
      <c r="ATQ32" s="829"/>
      <c r="ATR32" s="829"/>
      <c r="ATS32" s="829"/>
      <c r="ATT32" s="829"/>
      <c r="ATU32" s="829"/>
      <c r="ATV32" s="829"/>
      <c r="ATW32" s="829"/>
      <c r="ATX32" s="829"/>
      <c r="ATY32" s="829"/>
      <c r="ATZ32" s="829"/>
      <c r="AUA32" s="829"/>
      <c r="AUB32" s="829"/>
      <c r="AUC32" s="829"/>
      <c r="AUD32" s="829"/>
      <c r="AUE32" s="829"/>
      <c r="AUF32" s="829"/>
      <c r="AUG32" s="829"/>
      <c r="AUH32" s="829"/>
      <c r="AUI32" s="829"/>
      <c r="AUJ32" s="829"/>
      <c r="AUK32" s="829"/>
      <c r="AUL32" s="829"/>
      <c r="AUM32" s="829"/>
      <c r="AUN32" s="829"/>
      <c r="AUO32" s="829"/>
      <c r="AUP32" s="829"/>
      <c r="AUQ32" s="829"/>
      <c r="AUR32" s="829"/>
      <c r="AUS32" s="829"/>
      <c r="AUT32" s="829"/>
      <c r="AUU32" s="829"/>
      <c r="AUV32" s="829"/>
      <c r="AUW32" s="829"/>
      <c r="AUX32" s="829"/>
      <c r="AUY32" s="829"/>
      <c r="AUZ32" s="829"/>
      <c r="AVA32" s="829"/>
      <c r="AVB32" s="829"/>
      <c r="AVC32" s="829"/>
      <c r="AVD32" s="829"/>
      <c r="AVE32" s="829"/>
      <c r="AVF32" s="829"/>
      <c r="AVG32" s="829"/>
      <c r="AVH32" s="829"/>
      <c r="AVI32" s="829"/>
      <c r="AVJ32" s="829"/>
      <c r="AVK32" s="829"/>
      <c r="AVL32" s="829"/>
      <c r="AVM32" s="829"/>
      <c r="AVN32" s="829"/>
      <c r="AVO32" s="829"/>
      <c r="AVP32" s="829"/>
      <c r="AVQ32" s="829"/>
      <c r="AVR32" s="829"/>
      <c r="AVS32" s="829"/>
      <c r="AVT32" s="829"/>
      <c r="AVU32" s="829"/>
      <c r="AVV32" s="829"/>
      <c r="AVW32" s="829"/>
      <c r="AVX32" s="829"/>
      <c r="AVY32" s="829"/>
      <c r="AVZ32" s="829"/>
      <c r="AWA32" s="829"/>
      <c r="AWB32" s="829"/>
      <c r="AWC32" s="829"/>
      <c r="AWD32" s="829"/>
      <c r="AWE32" s="829"/>
      <c r="AWF32" s="829"/>
      <c r="AWG32" s="829"/>
      <c r="AWH32" s="829"/>
      <c r="AWI32" s="829"/>
      <c r="AWJ32" s="829"/>
      <c r="AWK32" s="829"/>
      <c r="AWL32" s="829"/>
      <c r="AWM32" s="829"/>
      <c r="AWN32" s="829"/>
      <c r="AWO32" s="829"/>
      <c r="AWP32" s="829"/>
      <c r="AWQ32" s="829"/>
      <c r="AWR32" s="829"/>
      <c r="AWS32" s="829"/>
      <c r="AWT32" s="829"/>
      <c r="AWU32" s="829"/>
      <c r="AWV32" s="829"/>
      <c r="AWW32" s="829"/>
      <c r="AWX32" s="829"/>
      <c r="AWY32" s="829"/>
      <c r="AWZ32" s="829"/>
      <c r="AXA32" s="829"/>
      <c r="AXB32" s="829"/>
      <c r="AXC32" s="829"/>
      <c r="AXD32" s="829"/>
      <c r="AXE32" s="829"/>
      <c r="AXF32" s="829"/>
      <c r="AXG32" s="829"/>
      <c r="AXH32" s="829"/>
      <c r="AXI32" s="829"/>
      <c r="AXJ32" s="829"/>
      <c r="AXK32" s="829"/>
      <c r="AXL32" s="829"/>
      <c r="AXM32" s="829"/>
      <c r="AXN32" s="829"/>
      <c r="AXO32" s="829"/>
      <c r="AXP32" s="829"/>
      <c r="AXQ32" s="829"/>
      <c r="AXR32" s="829"/>
      <c r="AXS32" s="829"/>
      <c r="AXT32" s="829"/>
      <c r="AXU32" s="829"/>
      <c r="AXV32" s="829"/>
      <c r="AXW32" s="829"/>
      <c r="AXX32" s="829"/>
      <c r="AXY32" s="829"/>
      <c r="AXZ32" s="829"/>
      <c r="AYA32" s="829"/>
      <c r="AYB32" s="829"/>
      <c r="AYC32" s="829"/>
      <c r="AYD32" s="829"/>
      <c r="AYE32" s="829"/>
      <c r="AYF32" s="829"/>
      <c r="AYG32" s="829"/>
      <c r="AYH32" s="829"/>
      <c r="AYI32" s="829"/>
      <c r="AYJ32" s="829"/>
      <c r="AYK32" s="829"/>
      <c r="AYL32" s="829"/>
      <c r="AYM32" s="829"/>
      <c r="AYN32" s="829"/>
      <c r="AYO32" s="829"/>
      <c r="AYP32" s="829"/>
      <c r="AYQ32" s="829"/>
      <c r="AYR32" s="829"/>
      <c r="AYS32" s="829"/>
      <c r="AYT32" s="829"/>
      <c r="AYU32" s="829"/>
      <c r="AYV32" s="829"/>
      <c r="AYW32" s="829"/>
      <c r="AYX32" s="829"/>
      <c r="AYY32" s="829"/>
      <c r="AYZ32" s="829"/>
      <c r="AZA32" s="829"/>
      <c r="AZB32" s="829"/>
      <c r="AZC32" s="829"/>
      <c r="AZD32" s="829"/>
      <c r="AZE32" s="829"/>
      <c r="AZF32" s="829"/>
      <c r="AZG32" s="829"/>
      <c r="AZH32" s="829"/>
      <c r="AZI32" s="829"/>
      <c r="AZJ32" s="829"/>
      <c r="AZK32" s="829"/>
      <c r="AZL32" s="829"/>
      <c r="AZM32" s="829"/>
      <c r="AZN32" s="829"/>
      <c r="AZO32" s="829"/>
      <c r="AZP32" s="829"/>
      <c r="AZQ32" s="829"/>
      <c r="AZR32" s="829"/>
      <c r="AZS32" s="829"/>
      <c r="AZT32" s="829"/>
      <c r="AZU32" s="829"/>
      <c r="AZV32" s="829"/>
      <c r="AZW32" s="829"/>
      <c r="AZX32" s="829"/>
      <c r="AZY32" s="829"/>
      <c r="AZZ32" s="829"/>
      <c r="BAA32" s="829"/>
      <c r="BAB32" s="829"/>
      <c r="BAC32" s="829"/>
      <c r="BAD32" s="829"/>
      <c r="BAE32" s="829"/>
      <c r="BAF32" s="829"/>
      <c r="BAG32" s="829"/>
      <c r="BAH32" s="829"/>
      <c r="BAI32" s="829"/>
      <c r="BAJ32" s="829"/>
      <c r="BAK32" s="829"/>
      <c r="BAL32" s="829"/>
      <c r="BAM32" s="829"/>
      <c r="BAN32" s="829"/>
      <c r="BAO32" s="829"/>
      <c r="BAP32" s="829"/>
      <c r="BAQ32" s="829"/>
      <c r="BAR32" s="829"/>
      <c r="BAS32" s="829"/>
      <c r="BAT32" s="829"/>
      <c r="BAU32" s="829"/>
      <c r="BAV32" s="829"/>
      <c r="BAW32" s="829"/>
      <c r="BAX32" s="829"/>
      <c r="BAY32" s="829"/>
      <c r="BAZ32" s="829"/>
      <c r="BBA32" s="829"/>
      <c r="BBB32" s="829"/>
      <c r="BBC32" s="829"/>
      <c r="BBD32" s="829"/>
      <c r="BBE32" s="829"/>
      <c r="BBF32" s="829"/>
      <c r="BBG32" s="829"/>
      <c r="BBH32" s="829"/>
      <c r="BBI32" s="829"/>
      <c r="BBJ32" s="829"/>
      <c r="BBK32" s="829"/>
      <c r="BBL32" s="829"/>
      <c r="BBM32" s="829"/>
      <c r="BBN32" s="829"/>
      <c r="BBO32" s="829"/>
      <c r="BBP32" s="829"/>
      <c r="BBQ32" s="829"/>
      <c r="BBR32" s="829"/>
      <c r="BBS32" s="829"/>
      <c r="BBT32" s="829"/>
      <c r="BBU32" s="829"/>
      <c r="BBV32" s="829"/>
      <c r="BBW32" s="829"/>
      <c r="BBX32" s="829"/>
      <c r="BBY32" s="829"/>
      <c r="BBZ32" s="829"/>
      <c r="BCA32" s="829"/>
      <c r="BCB32" s="829"/>
      <c r="BCC32" s="829"/>
      <c r="BCD32" s="829"/>
      <c r="BCE32" s="829"/>
      <c r="BCF32" s="829"/>
      <c r="BCG32" s="829"/>
      <c r="BCH32" s="829"/>
      <c r="BCI32" s="829"/>
      <c r="BCJ32" s="829"/>
      <c r="BCK32" s="829"/>
      <c r="BCL32" s="829"/>
      <c r="BCM32" s="829"/>
      <c r="BCN32" s="829"/>
      <c r="BCO32" s="829"/>
      <c r="BCP32" s="829"/>
      <c r="BCQ32" s="829"/>
      <c r="BCR32" s="829"/>
      <c r="BCS32" s="829"/>
      <c r="BCT32" s="829"/>
      <c r="BCU32" s="829"/>
      <c r="BCV32" s="829"/>
      <c r="BCW32" s="829"/>
      <c r="BCX32" s="829"/>
      <c r="BCY32" s="829"/>
      <c r="BCZ32" s="829"/>
      <c r="BDA32" s="829"/>
      <c r="BDB32" s="829"/>
      <c r="BDC32" s="829"/>
      <c r="BDD32" s="829"/>
      <c r="BDE32" s="829"/>
      <c r="BDF32" s="829"/>
      <c r="BDG32" s="829"/>
      <c r="BDH32" s="829"/>
      <c r="BDI32" s="829"/>
      <c r="BDJ32" s="829"/>
      <c r="BDK32" s="829"/>
      <c r="BDL32" s="829"/>
      <c r="BDM32" s="829"/>
      <c r="BDN32" s="829"/>
      <c r="BDO32" s="829"/>
      <c r="BDP32" s="829"/>
      <c r="BDQ32" s="829"/>
      <c r="BDR32" s="829"/>
      <c r="BDS32" s="829"/>
      <c r="BDT32" s="829"/>
      <c r="BDU32" s="829"/>
      <c r="BDV32" s="829"/>
      <c r="BDW32" s="829"/>
      <c r="BDX32" s="829"/>
      <c r="BDY32" s="829"/>
      <c r="BDZ32" s="829"/>
      <c r="BEA32" s="829"/>
      <c r="BEB32" s="829"/>
      <c r="BEC32" s="829"/>
      <c r="BED32" s="829"/>
      <c r="BEE32" s="829"/>
      <c r="BEF32" s="829"/>
      <c r="BEG32" s="829"/>
      <c r="BEH32" s="829"/>
      <c r="BEI32" s="829"/>
      <c r="BEJ32" s="829"/>
      <c r="BEK32" s="829"/>
      <c r="BEL32" s="829"/>
      <c r="BEM32" s="829"/>
      <c r="BEN32" s="829"/>
      <c r="BEO32" s="829"/>
      <c r="BEP32" s="829"/>
      <c r="BEQ32" s="829"/>
      <c r="BER32" s="829"/>
      <c r="BES32" s="829"/>
      <c r="BET32" s="829"/>
      <c r="BEU32" s="829"/>
      <c r="BEV32" s="829"/>
      <c r="BEW32" s="829"/>
      <c r="BEX32" s="829"/>
      <c r="BEY32" s="829"/>
      <c r="BEZ32" s="829"/>
      <c r="BFA32" s="829"/>
      <c r="BFB32" s="829"/>
      <c r="BFC32" s="829"/>
      <c r="BFD32" s="829"/>
      <c r="BFE32" s="829"/>
      <c r="BFF32" s="829"/>
      <c r="BFG32" s="829"/>
      <c r="BFH32" s="829"/>
      <c r="BFI32" s="829"/>
      <c r="BFJ32" s="829"/>
      <c r="BFK32" s="829"/>
      <c r="BFL32" s="829"/>
      <c r="BFM32" s="829"/>
      <c r="BFN32" s="829"/>
      <c r="BFO32" s="829"/>
      <c r="BFP32" s="829"/>
      <c r="BFQ32" s="829"/>
      <c r="BFR32" s="829"/>
      <c r="BFS32" s="829"/>
      <c r="BFT32" s="829"/>
      <c r="BFU32" s="829"/>
      <c r="BFV32" s="829"/>
      <c r="BFW32" s="829"/>
      <c r="BFX32" s="829"/>
      <c r="BFY32" s="829"/>
      <c r="BFZ32" s="829"/>
      <c r="BGA32" s="829"/>
      <c r="BGB32" s="829"/>
      <c r="BGC32" s="829"/>
      <c r="BGD32" s="829"/>
      <c r="BGE32" s="829"/>
      <c r="BGF32" s="829"/>
      <c r="BGG32" s="829"/>
      <c r="BGH32" s="829"/>
      <c r="BGI32" s="829"/>
      <c r="BGJ32" s="829"/>
      <c r="BGK32" s="829"/>
      <c r="BGL32" s="829"/>
      <c r="BGM32" s="829"/>
      <c r="BGN32" s="829"/>
      <c r="BGO32" s="829"/>
      <c r="BGP32" s="829"/>
      <c r="BGQ32" s="829"/>
      <c r="BGR32" s="829"/>
      <c r="BGS32" s="829"/>
      <c r="BGT32" s="829"/>
      <c r="BGU32" s="829"/>
      <c r="BGV32" s="829"/>
      <c r="BGW32" s="829"/>
      <c r="BGX32" s="829"/>
      <c r="BGY32" s="829"/>
      <c r="BGZ32" s="829"/>
      <c r="BHA32" s="829"/>
      <c r="BHB32" s="829"/>
      <c r="BHC32" s="829"/>
      <c r="BHD32" s="829"/>
      <c r="BHE32" s="829"/>
      <c r="BHF32" s="829"/>
      <c r="BHG32" s="829"/>
      <c r="BHH32" s="829"/>
      <c r="BHI32" s="829"/>
      <c r="BHJ32" s="829"/>
      <c r="BHK32" s="829"/>
      <c r="BHL32" s="829"/>
      <c r="BHM32" s="829"/>
      <c r="BHN32" s="829"/>
      <c r="BHO32" s="829"/>
      <c r="BHP32" s="829"/>
      <c r="BHQ32" s="829"/>
      <c r="BHR32" s="829"/>
      <c r="BHS32" s="829"/>
      <c r="BHT32" s="829"/>
      <c r="BHU32" s="829"/>
      <c r="BHV32" s="829"/>
      <c r="BHW32" s="829"/>
      <c r="BHX32" s="829"/>
      <c r="BHY32" s="829"/>
      <c r="BHZ32" s="829"/>
      <c r="BIA32" s="829"/>
      <c r="BIB32" s="829"/>
      <c r="BIC32" s="829"/>
      <c r="BID32" s="829"/>
      <c r="BIE32" s="829"/>
      <c r="BIF32" s="829"/>
      <c r="BIG32" s="829"/>
      <c r="BIH32" s="829"/>
      <c r="BII32" s="829"/>
      <c r="BIJ32" s="829"/>
      <c r="BIK32" s="829"/>
      <c r="BIL32" s="829"/>
      <c r="BIM32" s="829"/>
      <c r="BIN32" s="829"/>
      <c r="BIO32" s="829"/>
      <c r="BIP32" s="829"/>
      <c r="BIQ32" s="829"/>
      <c r="BIR32" s="829"/>
      <c r="BIS32" s="829"/>
      <c r="BIT32" s="829"/>
      <c r="BIU32" s="829"/>
      <c r="BIV32" s="829"/>
      <c r="BIW32" s="829"/>
      <c r="BIX32" s="829"/>
      <c r="BIY32" s="829"/>
      <c r="BIZ32" s="829"/>
      <c r="BJA32" s="829"/>
      <c r="BJB32" s="829"/>
      <c r="BJC32" s="829"/>
      <c r="BJD32" s="829"/>
      <c r="BJE32" s="829"/>
      <c r="BJF32" s="829"/>
      <c r="BJG32" s="829"/>
      <c r="BJH32" s="829"/>
      <c r="BJI32" s="829"/>
      <c r="BJJ32" s="829"/>
      <c r="BJK32" s="829"/>
      <c r="BJL32" s="829"/>
      <c r="BJM32" s="829"/>
      <c r="BJN32" s="829"/>
      <c r="BJO32" s="829"/>
      <c r="BJP32" s="829"/>
      <c r="BJQ32" s="829"/>
      <c r="BJR32" s="829"/>
      <c r="BJS32" s="829"/>
      <c r="BJT32" s="829"/>
      <c r="BJU32" s="829"/>
      <c r="BJV32" s="829"/>
      <c r="BJW32" s="829"/>
      <c r="BJX32" s="829"/>
      <c r="BJY32" s="829"/>
      <c r="BJZ32" s="829"/>
      <c r="BKA32" s="829"/>
      <c r="BKB32" s="829"/>
      <c r="BKC32" s="829"/>
      <c r="BKD32" s="829"/>
      <c r="BKE32" s="829"/>
      <c r="BKF32" s="829"/>
      <c r="BKG32" s="829"/>
      <c r="BKH32" s="829"/>
      <c r="BKI32" s="829"/>
      <c r="BKJ32" s="829"/>
      <c r="BKK32" s="829"/>
      <c r="BKL32" s="829"/>
      <c r="BKM32" s="829"/>
      <c r="BKN32" s="829"/>
      <c r="BKO32" s="829"/>
      <c r="BKP32" s="829"/>
      <c r="BKQ32" s="829"/>
      <c r="BKR32" s="829"/>
      <c r="BKS32" s="829"/>
      <c r="BKT32" s="829"/>
      <c r="BKU32" s="829"/>
      <c r="BKV32" s="829"/>
      <c r="BKW32" s="829"/>
      <c r="BKX32" s="829"/>
      <c r="BKY32" s="829"/>
      <c r="BKZ32" s="829"/>
      <c r="BLA32" s="829"/>
      <c r="BLB32" s="829"/>
      <c r="BLC32" s="829"/>
      <c r="BLD32" s="829"/>
      <c r="BLE32" s="829"/>
      <c r="BLF32" s="829"/>
      <c r="BLG32" s="829"/>
      <c r="BLH32" s="829"/>
      <c r="BLI32" s="829"/>
      <c r="BLJ32" s="829"/>
      <c r="BLK32" s="829"/>
      <c r="BLL32" s="829"/>
      <c r="BLM32" s="829"/>
      <c r="BLN32" s="829"/>
      <c r="BLO32" s="829"/>
      <c r="BLP32" s="829"/>
      <c r="BLQ32" s="829"/>
      <c r="BLR32" s="829"/>
      <c r="BLS32" s="829"/>
      <c r="BLT32" s="829"/>
      <c r="BLU32" s="829"/>
      <c r="BLV32" s="829"/>
      <c r="BLW32" s="829"/>
      <c r="BLX32" s="829"/>
      <c r="BLY32" s="829"/>
      <c r="BLZ32" s="829"/>
      <c r="BMA32" s="829"/>
      <c r="BMB32" s="829"/>
      <c r="BMC32" s="829"/>
      <c r="BMD32" s="829"/>
      <c r="BME32" s="829"/>
      <c r="BMF32" s="829"/>
      <c r="BMG32" s="829"/>
      <c r="BMH32" s="829"/>
      <c r="BMI32" s="829"/>
      <c r="BMJ32" s="829"/>
      <c r="BMK32" s="829"/>
      <c r="BML32" s="829"/>
      <c r="BMM32" s="829"/>
      <c r="BMN32" s="829"/>
      <c r="BMO32" s="829"/>
      <c r="BMP32" s="829"/>
      <c r="BMQ32" s="829"/>
      <c r="BMR32" s="829"/>
      <c r="BMS32" s="829"/>
      <c r="BMT32" s="829"/>
      <c r="BMU32" s="829"/>
      <c r="BMV32" s="829"/>
      <c r="BMW32" s="829"/>
      <c r="BMX32" s="829"/>
      <c r="BMY32" s="829"/>
      <c r="BMZ32" s="829"/>
      <c r="BNA32" s="829"/>
      <c r="BNB32" s="829"/>
      <c r="BNC32" s="829"/>
      <c r="BND32" s="829"/>
      <c r="BNE32" s="829"/>
      <c r="BNF32" s="829"/>
      <c r="BNG32" s="829"/>
      <c r="BNH32" s="829"/>
      <c r="BNI32" s="829"/>
      <c r="BNJ32" s="829"/>
      <c r="BNK32" s="829"/>
      <c r="BNL32" s="829"/>
      <c r="BNM32" s="829"/>
      <c r="BNN32" s="829"/>
      <c r="BNO32" s="829"/>
      <c r="BNP32" s="829"/>
      <c r="BNQ32" s="829"/>
      <c r="BNR32" s="829"/>
      <c r="BNS32" s="829"/>
      <c r="BNT32" s="829"/>
      <c r="BNU32" s="829"/>
      <c r="BNV32" s="829"/>
      <c r="BNW32" s="829"/>
      <c r="BNX32" s="829"/>
      <c r="BNY32" s="829"/>
      <c r="BNZ32" s="829"/>
      <c r="BOA32" s="829"/>
      <c r="BOB32" s="829"/>
      <c r="BOC32" s="829"/>
      <c r="BOD32" s="829"/>
      <c r="BOE32" s="829"/>
      <c r="BOF32" s="829"/>
      <c r="BOG32" s="829"/>
      <c r="BOH32" s="829"/>
      <c r="BOI32" s="829"/>
      <c r="BOJ32" s="829"/>
      <c r="BOK32" s="829"/>
      <c r="BOL32" s="829"/>
      <c r="BOM32" s="829"/>
      <c r="BON32" s="829"/>
      <c r="BOO32" s="829"/>
      <c r="BOP32" s="829"/>
      <c r="BOQ32" s="829"/>
      <c r="BOR32" s="829"/>
      <c r="BOS32" s="829"/>
      <c r="BOT32" s="829"/>
      <c r="BOU32" s="829"/>
      <c r="BOV32" s="829"/>
      <c r="BOW32" s="829"/>
      <c r="BOX32" s="829"/>
      <c r="BOY32" s="829"/>
      <c r="BOZ32" s="829"/>
      <c r="BPA32" s="829"/>
      <c r="BPB32" s="829"/>
      <c r="BPC32" s="829"/>
      <c r="BPD32" s="829"/>
      <c r="BPE32" s="829"/>
      <c r="BPF32" s="829"/>
      <c r="BPG32" s="829"/>
      <c r="BPH32" s="829"/>
      <c r="BPI32" s="829"/>
      <c r="BPJ32" s="829"/>
      <c r="BPK32" s="829"/>
      <c r="BPL32" s="829"/>
      <c r="BPM32" s="829"/>
      <c r="BPN32" s="829"/>
      <c r="BPO32" s="829"/>
      <c r="BPP32" s="829"/>
      <c r="BPQ32" s="829"/>
      <c r="BPR32" s="829"/>
      <c r="BPS32" s="829"/>
      <c r="BPT32" s="829"/>
      <c r="BPU32" s="829"/>
      <c r="BPV32" s="829"/>
      <c r="BPW32" s="829"/>
      <c r="BPX32" s="829"/>
      <c r="BPY32" s="829"/>
      <c r="BPZ32" s="829"/>
      <c r="BQA32" s="829"/>
      <c r="BQB32" s="829"/>
      <c r="BQC32" s="829"/>
      <c r="BQD32" s="829"/>
      <c r="BQE32" s="829"/>
      <c r="BQF32" s="829"/>
      <c r="BQG32" s="829"/>
      <c r="BQH32" s="829"/>
      <c r="BQI32" s="829"/>
      <c r="BQJ32" s="829"/>
      <c r="BQK32" s="829"/>
      <c r="BQL32" s="829"/>
      <c r="BQM32" s="829"/>
      <c r="BQN32" s="829"/>
      <c r="BQO32" s="829"/>
      <c r="BQP32" s="829"/>
      <c r="BQQ32" s="829"/>
      <c r="BQR32" s="829"/>
      <c r="BQS32" s="829"/>
      <c r="BQT32" s="829"/>
      <c r="BQU32" s="829"/>
      <c r="BQV32" s="829"/>
      <c r="BQW32" s="829"/>
      <c r="BQX32" s="829"/>
      <c r="BQY32" s="829"/>
      <c r="BQZ32" s="829"/>
      <c r="BRA32" s="829"/>
      <c r="BRB32" s="829"/>
      <c r="BRC32" s="829"/>
      <c r="BRD32" s="829"/>
      <c r="BRE32" s="829"/>
      <c r="BRF32" s="829"/>
      <c r="BRG32" s="829"/>
      <c r="BRH32" s="829"/>
      <c r="BRI32" s="829"/>
      <c r="BRJ32" s="829"/>
      <c r="BRK32" s="829"/>
      <c r="BRL32" s="829"/>
      <c r="BRM32" s="829"/>
      <c r="BRN32" s="829"/>
      <c r="BRO32" s="829"/>
      <c r="BRP32" s="829"/>
      <c r="BRQ32" s="829"/>
      <c r="BRR32" s="829"/>
      <c r="BRS32" s="829"/>
      <c r="BRT32" s="829"/>
      <c r="BRU32" s="829"/>
      <c r="BRV32" s="829"/>
      <c r="BRW32" s="829"/>
      <c r="BRX32" s="829"/>
      <c r="BRY32" s="829"/>
      <c r="BRZ32" s="829"/>
      <c r="BSA32" s="829"/>
      <c r="BSB32" s="829"/>
      <c r="BSC32" s="829"/>
      <c r="BSD32" s="829"/>
      <c r="BSE32" s="829"/>
      <c r="BSF32" s="829"/>
      <c r="BSG32" s="829"/>
      <c r="BSH32" s="829"/>
      <c r="BSI32" s="829"/>
      <c r="BSJ32" s="829"/>
      <c r="BSK32" s="829"/>
      <c r="BSL32" s="829"/>
      <c r="BSM32" s="829"/>
      <c r="BSN32" s="829"/>
      <c r="BSO32" s="829"/>
      <c r="BSP32" s="829"/>
      <c r="BSQ32" s="829"/>
      <c r="BSR32" s="829"/>
      <c r="BSS32" s="829"/>
      <c r="BST32" s="829"/>
      <c r="BSU32" s="829"/>
      <c r="BSV32" s="829"/>
      <c r="BSW32" s="829"/>
      <c r="BSX32" s="829"/>
      <c r="BSY32" s="829"/>
      <c r="BSZ32" s="829"/>
      <c r="BTA32" s="829"/>
      <c r="BTB32" s="829"/>
      <c r="BTC32" s="829"/>
      <c r="BTD32" s="829"/>
      <c r="BTE32" s="829"/>
      <c r="BTF32" s="829"/>
      <c r="BTG32" s="829"/>
      <c r="BTH32" s="829"/>
      <c r="BTI32" s="829"/>
      <c r="BTJ32" s="829"/>
      <c r="BTK32" s="829"/>
      <c r="BTL32" s="829"/>
      <c r="BTM32" s="829"/>
      <c r="BTN32" s="829"/>
      <c r="BTO32" s="829"/>
      <c r="BTP32" s="829"/>
      <c r="BTQ32" s="829"/>
      <c r="BTR32" s="829"/>
      <c r="BTS32" s="829"/>
      <c r="BTT32" s="829"/>
      <c r="BTU32" s="829"/>
      <c r="BTV32" s="829"/>
      <c r="BTW32" s="829"/>
      <c r="BTX32" s="829"/>
      <c r="BTY32" s="829"/>
      <c r="BTZ32" s="829"/>
      <c r="BUA32" s="829"/>
      <c r="BUB32" s="829"/>
      <c r="BUC32" s="829"/>
      <c r="BUD32" s="829"/>
      <c r="BUE32" s="829"/>
      <c r="BUF32" s="829"/>
      <c r="BUG32" s="829"/>
      <c r="BUH32" s="829"/>
      <c r="BUI32" s="829"/>
      <c r="BUJ32" s="829"/>
      <c r="BUK32" s="829"/>
      <c r="BUL32" s="829"/>
      <c r="BUM32" s="829"/>
      <c r="BUN32" s="829"/>
      <c r="BUO32" s="829"/>
      <c r="BUP32" s="829"/>
      <c r="BUQ32" s="829"/>
      <c r="BUR32" s="829"/>
      <c r="BUS32" s="829"/>
      <c r="BUT32" s="829"/>
      <c r="BUU32" s="829"/>
      <c r="BUV32" s="829"/>
      <c r="BUW32" s="829"/>
      <c r="BUX32" s="829"/>
      <c r="BUY32" s="829"/>
      <c r="BUZ32" s="829"/>
      <c r="BVA32" s="829"/>
      <c r="BVB32" s="829"/>
      <c r="BVC32" s="829"/>
      <c r="BVD32" s="829"/>
      <c r="BVE32" s="829"/>
      <c r="BVF32" s="829"/>
      <c r="BVG32" s="829"/>
      <c r="BVH32" s="829"/>
      <c r="BVI32" s="829"/>
      <c r="BVJ32" s="829"/>
      <c r="BVK32" s="829"/>
      <c r="BVL32" s="829"/>
      <c r="BVM32" s="829"/>
      <c r="BVN32" s="829"/>
      <c r="BVO32" s="829"/>
      <c r="BVP32" s="829"/>
      <c r="BVQ32" s="829"/>
      <c r="BVR32" s="829"/>
      <c r="BVS32" s="829"/>
      <c r="BVT32" s="829"/>
      <c r="BVU32" s="829"/>
      <c r="BVV32" s="829"/>
      <c r="BVW32" s="829"/>
      <c r="BVX32" s="829"/>
      <c r="BVY32" s="829"/>
      <c r="BVZ32" s="829"/>
      <c r="BWA32" s="829"/>
      <c r="BWB32" s="829"/>
      <c r="BWC32" s="829"/>
      <c r="BWD32" s="829"/>
      <c r="BWE32" s="829"/>
      <c r="BWF32" s="829"/>
      <c r="BWG32" s="829"/>
      <c r="BWH32" s="829"/>
      <c r="BWI32" s="829"/>
      <c r="BWJ32" s="829"/>
      <c r="BWK32" s="829"/>
      <c r="BWL32" s="829"/>
      <c r="BWM32" s="829"/>
      <c r="BWN32" s="829"/>
      <c r="BWO32" s="829"/>
      <c r="BWP32" s="829"/>
      <c r="BWQ32" s="829"/>
      <c r="BWR32" s="829"/>
      <c r="BWS32" s="829"/>
      <c r="BWT32" s="829"/>
      <c r="BWU32" s="829"/>
      <c r="BWV32" s="829"/>
      <c r="BWW32" s="829"/>
      <c r="BWX32" s="829"/>
      <c r="BWY32" s="829"/>
      <c r="BWZ32" s="829"/>
      <c r="BXA32" s="829"/>
      <c r="BXB32" s="829"/>
      <c r="BXC32" s="829"/>
      <c r="BXD32" s="829"/>
      <c r="BXE32" s="829"/>
      <c r="BXF32" s="829"/>
      <c r="BXG32" s="829"/>
      <c r="BXH32" s="829"/>
      <c r="BXI32" s="829"/>
      <c r="BXJ32" s="829"/>
      <c r="BXK32" s="829"/>
      <c r="BXL32" s="829"/>
      <c r="BXM32" s="829"/>
      <c r="BXN32" s="829"/>
      <c r="BXO32" s="829"/>
      <c r="BXP32" s="829"/>
      <c r="BXQ32" s="829"/>
      <c r="BXR32" s="829"/>
      <c r="BXS32" s="829"/>
      <c r="BXT32" s="829"/>
      <c r="BXU32" s="829"/>
      <c r="BXV32" s="829"/>
      <c r="BXW32" s="829"/>
      <c r="BXX32" s="829"/>
      <c r="BXY32" s="829"/>
      <c r="BXZ32" s="829"/>
      <c r="BYA32" s="829"/>
      <c r="BYB32" s="829"/>
      <c r="BYC32" s="829"/>
      <c r="BYD32" s="829"/>
      <c r="BYE32" s="829"/>
      <c r="BYF32" s="829"/>
      <c r="BYG32" s="829"/>
      <c r="BYH32" s="829"/>
      <c r="BYI32" s="829"/>
      <c r="BYJ32" s="829"/>
      <c r="BYK32" s="829"/>
      <c r="BYL32" s="829"/>
      <c r="BYM32" s="829"/>
      <c r="BYN32" s="829"/>
      <c r="BYO32" s="829"/>
      <c r="BYP32" s="829"/>
      <c r="BYQ32" s="829"/>
      <c r="BYR32" s="829"/>
      <c r="BYS32" s="829"/>
      <c r="BYT32" s="829"/>
      <c r="BYU32" s="829"/>
      <c r="BYV32" s="829"/>
      <c r="BYW32" s="829"/>
      <c r="BYX32" s="829"/>
      <c r="BYY32" s="829"/>
      <c r="BYZ32" s="829"/>
      <c r="BZA32" s="829"/>
      <c r="BZB32" s="829"/>
      <c r="BZC32" s="829"/>
      <c r="BZD32" s="829"/>
      <c r="BZE32" s="829"/>
      <c r="BZF32" s="829"/>
      <c r="BZG32" s="829"/>
      <c r="BZH32" s="829"/>
      <c r="BZI32" s="829"/>
      <c r="BZJ32" s="829"/>
      <c r="BZK32" s="829"/>
      <c r="BZL32" s="829"/>
      <c r="BZM32" s="829"/>
      <c r="BZN32" s="829"/>
      <c r="BZO32" s="829"/>
      <c r="BZP32" s="829"/>
      <c r="BZQ32" s="829"/>
      <c r="BZR32" s="829"/>
      <c r="BZS32" s="829"/>
      <c r="BZT32" s="829"/>
      <c r="BZU32" s="829"/>
      <c r="BZV32" s="829"/>
      <c r="BZW32" s="829"/>
      <c r="BZX32" s="829"/>
      <c r="BZY32" s="829"/>
      <c r="BZZ32" s="829"/>
      <c r="CAA32" s="829"/>
      <c r="CAB32" s="829"/>
      <c r="CAC32" s="829"/>
      <c r="CAD32" s="829"/>
      <c r="CAE32" s="829"/>
      <c r="CAF32" s="829"/>
      <c r="CAG32" s="829"/>
      <c r="CAH32" s="829"/>
      <c r="CAI32" s="829"/>
      <c r="CAJ32" s="829"/>
      <c r="CAK32" s="829"/>
      <c r="CAL32" s="829"/>
      <c r="CAM32" s="829"/>
      <c r="CAN32" s="829"/>
      <c r="CAO32" s="829"/>
      <c r="CAP32" s="829"/>
      <c r="CAQ32" s="829"/>
      <c r="CAR32" s="829"/>
      <c r="CAS32" s="829"/>
      <c r="CAT32" s="829"/>
      <c r="CAU32" s="829"/>
      <c r="CAV32" s="829"/>
      <c r="CAW32" s="829"/>
      <c r="CAX32" s="829"/>
      <c r="CAY32" s="829"/>
      <c r="CAZ32" s="829"/>
      <c r="CBA32" s="829"/>
      <c r="CBB32" s="829"/>
      <c r="CBC32" s="829"/>
      <c r="CBD32" s="829"/>
      <c r="CBE32" s="829"/>
      <c r="CBF32" s="829"/>
      <c r="CBG32" s="829"/>
      <c r="CBH32" s="829"/>
      <c r="CBI32" s="829"/>
      <c r="CBJ32" s="829"/>
      <c r="CBK32" s="829"/>
      <c r="CBL32" s="829"/>
      <c r="CBM32" s="829"/>
      <c r="CBN32" s="829"/>
      <c r="CBO32" s="829"/>
      <c r="CBP32" s="829"/>
      <c r="CBQ32" s="829"/>
      <c r="CBR32" s="829"/>
      <c r="CBS32" s="829"/>
      <c r="CBT32" s="829"/>
      <c r="CBU32" s="829"/>
      <c r="CBV32" s="829"/>
      <c r="CBW32" s="829"/>
      <c r="CBX32" s="829"/>
      <c r="CBY32" s="829"/>
      <c r="CBZ32" s="829"/>
      <c r="CCA32" s="829"/>
      <c r="CCB32" s="829"/>
      <c r="CCC32" s="829"/>
      <c r="CCD32" s="829"/>
      <c r="CCE32" s="829"/>
      <c r="CCF32" s="829"/>
      <c r="CCG32" s="829"/>
      <c r="CCH32" s="829"/>
      <c r="CCI32" s="829"/>
      <c r="CCJ32" s="829"/>
      <c r="CCK32" s="829"/>
      <c r="CCL32" s="829"/>
      <c r="CCM32" s="829"/>
      <c r="CCN32" s="829"/>
      <c r="CCO32" s="829"/>
      <c r="CCP32" s="829"/>
      <c r="CCQ32" s="829"/>
      <c r="CCR32" s="829"/>
      <c r="CCS32" s="829"/>
      <c r="CCT32" s="829"/>
      <c r="CCU32" s="829"/>
      <c r="CCV32" s="829"/>
      <c r="CCW32" s="829"/>
      <c r="CCX32" s="829"/>
      <c r="CCY32" s="829"/>
      <c r="CCZ32" s="829"/>
      <c r="CDA32" s="829"/>
      <c r="CDB32" s="829"/>
      <c r="CDC32" s="829"/>
      <c r="CDD32" s="829"/>
      <c r="CDE32" s="829"/>
      <c r="CDF32" s="829"/>
      <c r="CDG32" s="829"/>
      <c r="CDH32" s="829"/>
      <c r="CDI32" s="829"/>
      <c r="CDJ32" s="829"/>
      <c r="CDK32" s="829"/>
      <c r="CDL32" s="829"/>
      <c r="CDM32" s="829"/>
      <c r="CDN32" s="829"/>
      <c r="CDO32" s="829"/>
      <c r="CDP32" s="829"/>
      <c r="CDQ32" s="829"/>
      <c r="CDR32" s="829"/>
      <c r="CDS32" s="829"/>
      <c r="CDT32" s="829"/>
      <c r="CDU32" s="829"/>
      <c r="CDV32" s="829"/>
      <c r="CDW32" s="829"/>
      <c r="CDX32" s="829"/>
      <c r="CDY32" s="829"/>
      <c r="CDZ32" s="829"/>
      <c r="CEA32" s="829"/>
      <c r="CEB32" s="829"/>
      <c r="CEC32" s="829"/>
      <c r="CED32" s="829"/>
      <c r="CEE32" s="829"/>
      <c r="CEF32" s="829"/>
      <c r="CEG32" s="829"/>
      <c r="CEH32" s="829"/>
      <c r="CEI32" s="829"/>
      <c r="CEJ32" s="829"/>
      <c r="CEK32" s="829"/>
      <c r="CEL32" s="829"/>
      <c r="CEM32" s="829"/>
      <c r="CEN32" s="829"/>
      <c r="CEO32" s="829"/>
      <c r="CEP32" s="829"/>
      <c r="CEQ32" s="829"/>
      <c r="CER32" s="829"/>
      <c r="CES32" s="829"/>
      <c r="CET32" s="829"/>
      <c r="CEU32" s="829"/>
      <c r="CEV32" s="829"/>
      <c r="CEW32" s="829"/>
      <c r="CEX32" s="829"/>
      <c r="CEY32" s="829"/>
      <c r="CEZ32" s="829"/>
      <c r="CFA32" s="829"/>
      <c r="CFB32" s="829"/>
      <c r="CFC32" s="829"/>
      <c r="CFD32" s="829"/>
      <c r="CFE32" s="829"/>
      <c r="CFF32" s="829"/>
      <c r="CFG32" s="829"/>
      <c r="CFH32" s="829"/>
      <c r="CFI32" s="829"/>
      <c r="CFJ32" s="829"/>
      <c r="CFK32" s="829"/>
      <c r="CFL32" s="829"/>
      <c r="CFM32" s="829"/>
      <c r="CFN32" s="829"/>
      <c r="CFO32" s="829"/>
      <c r="CFP32" s="829"/>
      <c r="CFQ32" s="829"/>
      <c r="CFR32" s="829"/>
      <c r="CFS32" s="829"/>
      <c r="CFT32" s="829"/>
      <c r="CFU32" s="829"/>
      <c r="CFV32" s="829"/>
      <c r="CFW32" s="829"/>
      <c r="CFX32" s="829"/>
      <c r="CFY32" s="829"/>
      <c r="CFZ32" s="829"/>
      <c r="CGA32" s="829"/>
      <c r="CGB32" s="829"/>
      <c r="CGC32" s="829"/>
      <c r="CGD32" s="829"/>
      <c r="CGE32" s="829"/>
      <c r="CGF32" s="829"/>
      <c r="CGG32" s="829"/>
      <c r="CGH32" s="829"/>
      <c r="CGI32" s="829"/>
      <c r="CGJ32" s="829"/>
      <c r="CGK32" s="829"/>
      <c r="CGL32" s="829"/>
      <c r="CGM32" s="829"/>
      <c r="CGN32" s="829"/>
      <c r="CGO32" s="829"/>
      <c r="CGP32" s="829"/>
      <c r="CGQ32" s="829"/>
      <c r="CGR32" s="829"/>
      <c r="CGS32" s="829"/>
      <c r="CGT32" s="829"/>
      <c r="CGU32" s="829"/>
      <c r="CGV32" s="829"/>
      <c r="CGW32" s="829"/>
      <c r="CGX32" s="829"/>
      <c r="CGY32" s="829"/>
      <c r="CGZ32" s="829"/>
      <c r="CHA32" s="829"/>
      <c r="CHB32" s="829"/>
      <c r="CHC32" s="829"/>
      <c r="CHD32" s="829"/>
      <c r="CHE32" s="829"/>
      <c r="CHF32" s="829"/>
      <c r="CHG32" s="829"/>
      <c r="CHH32" s="829"/>
      <c r="CHI32" s="829"/>
      <c r="CHJ32" s="829"/>
      <c r="CHK32" s="829"/>
      <c r="CHL32" s="829"/>
      <c r="CHM32" s="829"/>
      <c r="CHN32" s="829"/>
      <c r="CHO32" s="829"/>
      <c r="CHP32" s="829"/>
      <c r="CHQ32" s="829"/>
      <c r="CHR32" s="829"/>
      <c r="CHS32" s="829"/>
      <c r="CHT32" s="829"/>
      <c r="CHU32" s="829"/>
      <c r="CHV32" s="829"/>
      <c r="CHW32" s="829"/>
      <c r="CHX32" s="829"/>
      <c r="CHY32" s="829"/>
      <c r="CHZ32" s="829"/>
      <c r="CIA32" s="829"/>
      <c r="CIB32" s="829"/>
      <c r="CIC32" s="829"/>
      <c r="CID32" s="829"/>
      <c r="CIE32" s="829"/>
      <c r="CIF32" s="829"/>
      <c r="CIG32" s="829"/>
      <c r="CIH32" s="829"/>
      <c r="CII32" s="829"/>
      <c r="CIJ32" s="829"/>
      <c r="CIK32" s="829"/>
      <c r="CIL32" s="829"/>
      <c r="CIM32" s="829"/>
      <c r="CIN32" s="829"/>
      <c r="CIO32" s="829"/>
      <c r="CIP32" s="829"/>
      <c r="CIQ32" s="829"/>
      <c r="CIR32" s="829"/>
      <c r="CIS32" s="829"/>
      <c r="CIT32" s="829"/>
      <c r="CIU32" s="829"/>
      <c r="CIV32" s="829"/>
      <c r="CIW32" s="829"/>
      <c r="CIX32" s="829"/>
      <c r="CIY32" s="829"/>
      <c r="CIZ32" s="829"/>
      <c r="CJA32" s="829"/>
      <c r="CJB32" s="829"/>
      <c r="CJC32" s="829"/>
      <c r="CJD32" s="829"/>
      <c r="CJE32" s="829"/>
      <c r="CJF32" s="829"/>
      <c r="CJG32" s="829"/>
      <c r="CJH32" s="829"/>
      <c r="CJI32" s="829"/>
      <c r="CJJ32" s="829"/>
      <c r="CJK32" s="829"/>
      <c r="CJL32" s="829"/>
      <c r="CJM32" s="829"/>
      <c r="CJN32" s="829"/>
      <c r="CJO32" s="829"/>
      <c r="CJP32" s="829"/>
      <c r="CJQ32" s="829"/>
      <c r="CJR32" s="829"/>
      <c r="CJS32" s="829"/>
      <c r="CJT32" s="829"/>
      <c r="CJU32" s="829"/>
      <c r="CJV32" s="829"/>
      <c r="CJW32" s="829"/>
      <c r="CJX32" s="829"/>
      <c r="CJY32" s="829"/>
      <c r="CJZ32" s="829"/>
      <c r="CKA32" s="829"/>
      <c r="CKB32" s="829"/>
      <c r="CKC32" s="829"/>
      <c r="CKD32" s="829"/>
      <c r="CKE32" s="829"/>
      <c r="CKF32" s="829"/>
      <c r="CKG32" s="829"/>
      <c r="CKH32" s="829"/>
      <c r="CKI32" s="829"/>
      <c r="CKJ32" s="829"/>
      <c r="CKK32" s="829"/>
      <c r="CKL32" s="829"/>
      <c r="CKM32" s="829"/>
      <c r="CKN32" s="829"/>
      <c r="CKO32" s="829"/>
      <c r="CKP32" s="829"/>
      <c r="CKQ32" s="829"/>
      <c r="CKR32" s="829"/>
      <c r="CKS32" s="829"/>
      <c r="CKT32" s="829"/>
      <c r="CKU32" s="829"/>
      <c r="CKV32" s="829"/>
      <c r="CKW32" s="829"/>
      <c r="CKX32" s="829"/>
      <c r="CKY32" s="829"/>
      <c r="CKZ32" s="829"/>
      <c r="CLA32" s="829"/>
      <c r="CLB32" s="829"/>
      <c r="CLC32" s="829"/>
      <c r="CLD32" s="829"/>
      <c r="CLE32" s="829"/>
      <c r="CLF32" s="829"/>
      <c r="CLG32" s="829"/>
      <c r="CLH32" s="829"/>
      <c r="CLI32" s="829"/>
      <c r="CLJ32" s="829"/>
      <c r="CLK32" s="829"/>
      <c r="CLL32" s="829"/>
      <c r="CLM32" s="829"/>
      <c r="CLN32" s="829"/>
      <c r="CLO32" s="829"/>
      <c r="CLP32" s="829"/>
      <c r="CLQ32" s="829"/>
      <c r="CLR32" s="829"/>
      <c r="CLS32" s="829"/>
      <c r="CLT32" s="829"/>
      <c r="CLU32" s="829"/>
      <c r="CLV32" s="829"/>
      <c r="CLW32" s="829"/>
      <c r="CLX32" s="829"/>
      <c r="CLY32" s="829"/>
      <c r="CLZ32" s="829"/>
      <c r="CMA32" s="829"/>
      <c r="CMB32" s="829"/>
      <c r="CMC32" s="829"/>
      <c r="CMD32" s="829"/>
      <c r="CME32" s="829"/>
      <c r="CMF32" s="829"/>
      <c r="CMG32" s="829"/>
      <c r="CMH32" s="829"/>
      <c r="CMI32" s="829"/>
      <c r="CMJ32" s="829"/>
      <c r="CMK32" s="829"/>
      <c r="CML32" s="829"/>
      <c r="CMM32" s="829"/>
      <c r="CMN32" s="829"/>
      <c r="CMO32" s="829"/>
      <c r="CMP32" s="829"/>
      <c r="CMQ32" s="829"/>
      <c r="CMR32" s="829"/>
      <c r="CMS32" s="829"/>
      <c r="CMT32" s="829"/>
      <c r="CMU32" s="829"/>
      <c r="CMV32" s="829"/>
      <c r="CMW32" s="829"/>
      <c r="CMX32" s="829"/>
      <c r="CMY32" s="829"/>
      <c r="CMZ32" s="829"/>
      <c r="CNA32" s="829"/>
      <c r="CNB32" s="829"/>
      <c r="CNC32" s="829"/>
      <c r="CND32" s="829"/>
      <c r="CNE32" s="829"/>
      <c r="CNF32" s="829"/>
      <c r="CNG32" s="829"/>
      <c r="CNH32" s="829"/>
      <c r="CNI32" s="829"/>
      <c r="CNJ32" s="829"/>
      <c r="CNK32" s="829"/>
      <c r="CNL32" s="829"/>
      <c r="CNM32" s="829"/>
      <c r="CNN32" s="829"/>
      <c r="CNO32" s="829"/>
      <c r="CNP32" s="829"/>
      <c r="CNQ32" s="829"/>
      <c r="CNR32" s="829"/>
      <c r="CNS32" s="829"/>
      <c r="CNT32" s="829"/>
      <c r="CNU32" s="829"/>
      <c r="CNV32" s="829"/>
      <c r="CNW32" s="829"/>
      <c r="CNX32" s="829"/>
      <c r="CNY32" s="829"/>
      <c r="CNZ32" s="829"/>
      <c r="COA32" s="829"/>
      <c r="COB32" s="829"/>
      <c r="COC32" s="829"/>
      <c r="COD32" s="829"/>
      <c r="COE32" s="829"/>
      <c r="COF32" s="829"/>
      <c r="COG32" s="829"/>
      <c r="COH32" s="829"/>
      <c r="COI32" s="829"/>
      <c r="COJ32" s="829"/>
      <c r="COK32" s="829"/>
      <c r="COL32" s="829"/>
      <c r="COM32" s="829"/>
      <c r="CON32" s="829"/>
      <c r="COO32" s="829"/>
      <c r="COP32" s="829"/>
      <c r="COQ32" s="829"/>
      <c r="COR32" s="829"/>
      <c r="COS32" s="829"/>
      <c r="COT32" s="829"/>
      <c r="COU32" s="829"/>
      <c r="COV32" s="829"/>
      <c r="COW32" s="829"/>
      <c r="COX32" s="829"/>
      <c r="COY32" s="829"/>
      <c r="COZ32" s="829"/>
      <c r="CPA32" s="829"/>
      <c r="CPB32" s="829"/>
      <c r="CPC32" s="829"/>
      <c r="CPD32" s="829"/>
      <c r="CPE32" s="829"/>
      <c r="CPF32" s="829"/>
      <c r="CPG32" s="829"/>
      <c r="CPH32" s="829"/>
      <c r="CPI32" s="829"/>
      <c r="CPJ32" s="829"/>
      <c r="CPK32" s="829"/>
      <c r="CPL32" s="829"/>
      <c r="CPM32" s="829"/>
      <c r="CPN32" s="829"/>
      <c r="CPO32" s="829"/>
      <c r="CPP32" s="829"/>
      <c r="CPQ32" s="829"/>
      <c r="CPR32" s="829"/>
      <c r="CPS32" s="829"/>
      <c r="CPT32" s="829"/>
      <c r="CPU32" s="829"/>
      <c r="CPV32" s="829"/>
      <c r="CPW32" s="829"/>
      <c r="CPX32" s="829"/>
      <c r="CPY32" s="829"/>
      <c r="CPZ32" s="829"/>
      <c r="CQA32" s="829"/>
      <c r="CQB32" s="829"/>
      <c r="CQC32" s="829"/>
      <c r="CQD32" s="829"/>
      <c r="CQE32" s="829"/>
      <c r="CQF32" s="829"/>
      <c r="CQG32" s="829"/>
      <c r="CQH32" s="829"/>
      <c r="CQI32" s="829"/>
      <c r="CQJ32" s="829"/>
      <c r="CQK32" s="829"/>
      <c r="CQL32" s="829"/>
      <c r="CQM32" s="829"/>
      <c r="CQN32" s="829"/>
      <c r="CQO32" s="829"/>
      <c r="CQP32" s="829"/>
      <c r="CQQ32" s="829"/>
      <c r="CQR32" s="829"/>
      <c r="CQS32" s="829"/>
      <c r="CQT32" s="829"/>
      <c r="CQU32" s="829"/>
      <c r="CQV32" s="829"/>
      <c r="CQW32" s="829"/>
      <c r="CQX32" s="829"/>
      <c r="CQY32" s="829"/>
      <c r="CQZ32" s="829"/>
      <c r="CRA32" s="829"/>
      <c r="CRB32" s="829"/>
      <c r="CRC32" s="829"/>
      <c r="CRD32" s="829"/>
      <c r="CRE32" s="829"/>
      <c r="CRF32" s="829"/>
      <c r="CRG32" s="829"/>
      <c r="CRH32" s="829"/>
      <c r="CRI32" s="829"/>
      <c r="CRJ32" s="829"/>
      <c r="CRK32" s="829"/>
      <c r="CRL32" s="829"/>
      <c r="CRM32" s="829"/>
      <c r="CRN32" s="829"/>
      <c r="CRO32" s="829"/>
      <c r="CRP32" s="829"/>
      <c r="CRQ32" s="829"/>
      <c r="CRR32" s="829"/>
      <c r="CRS32" s="829"/>
      <c r="CRT32" s="829"/>
      <c r="CRU32" s="829"/>
      <c r="CRV32" s="829"/>
      <c r="CRW32" s="829"/>
      <c r="CRX32" s="829"/>
      <c r="CRY32" s="829"/>
      <c r="CRZ32" s="829"/>
      <c r="CSA32" s="829"/>
      <c r="CSB32" s="829"/>
      <c r="CSC32" s="829"/>
      <c r="CSD32" s="829"/>
      <c r="CSE32" s="829"/>
      <c r="CSF32" s="829"/>
      <c r="CSG32" s="829"/>
      <c r="CSH32" s="829"/>
      <c r="CSI32" s="829"/>
      <c r="CSJ32" s="829"/>
      <c r="CSK32" s="829"/>
      <c r="CSL32" s="829"/>
      <c r="CSM32" s="829"/>
      <c r="CSN32" s="829"/>
      <c r="CSO32" s="829"/>
      <c r="CSP32" s="829"/>
      <c r="CSQ32" s="829"/>
      <c r="CSR32" s="829"/>
      <c r="CSS32" s="829"/>
      <c r="CST32" s="829"/>
      <c r="CSU32" s="829"/>
      <c r="CSV32" s="829"/>
      <c r="CSW32" s="829"/>
      <c r="CSX32" s="829"/>
      <c r="CSY32" s="829"/>
      <c r="CSZ32" s="829"/>
      <c r="CTA32" s="829"/>
      <c r="CTB32" s="829"/>
      <c r="CTC32" s="829"/>
      <c r="CTD32" s="829"/>
      <c r="CTE32" s="829"/>
      <c r="CTF32" s="829"/>
      <c r="CTG32" s="829"/>
      <c r="CTH32" s="829"/>
      <c r="CTI32" s="829"/>
      <c r="CTJ32" s="829"/>
      <c r="CTK32" s="829"/>
      <c r="CTL32" s="829"/>
      <c r="CTM32" s="829"/>
      <c r="CTN32" s="829"/>
      <c r="CTO32" s="829"/>
      <c r="CTP32" s="829"/>
      <c r="CTQ32" s="829"/>
      <c r="CTR32" s="829"/>
      <c r="CTS32" s="829"/>
      <c r="CTT32" s="829"/>
      <c r="CTU32" s="829"/>
      <c r="CTV32" s="829"/>
      <c r="CTW32" s="829"/>
      <c r="CTX32" s="829"/>
      <c r="CTY32" s="829"/>
      <c r="CTZ32" s="829"/>
      <c r="CUA32" s="829"/>
      <c r="CUB32" s="829"/>
      <c r="CUC32" s="829"/>
      <c r="CUD32" s="829"/>
      <c r="CUE32" s="829"/>
      <c r="CUF32" s="829"/>
      <c r="CUG32" s="829"/>
      <c r="CUH32" s="829"/>
      <c r="CUI32" s="829"/>
      <c r="CUJ32" s="829"/>
      <c r="CUK32" s="829"/>
      <c r="CUL32" s="829"/>
      <c r="CUM32" s="829"/>
      <c r="CUN32" s="829"/>
      <c r="CUO32" s="829"/>
      <c r="CUP32" s="829"/>
      <c r="CUQ32" s="829"/>
      <c r="CUR32" s="829"/>
      <c r="CUS32" s="829"/>
      <c r="CUT32" s="829"/>
      <c r="CUU32" s="829"/>
      <c r="CUV32" s="829"/>
      <c r="CUW32" s="829"/>
      <c r="CUX32" s="829"/>
      <c r="CUY32" s="829"/>
      <c r="CUZ32" s="829"/>
      <c r="CVA32" s="829"/>
      <c r="CVB32" s="829"/>
      <c r="CVC32" s="829"/>
      <c r="CVD32" s="829"/>
      <c r="CVE32" s="829"/>
      <c r="CVF32" s="829"/>
      <c r="CVG32" s="829"/>
      <c r="CVH32" s="829"/>
      <c r="CVI32" s="829"/>
      <c r="CVJ32" s="829"/>
      <c r="CVK32" s="829"/>
      <c r="CVL32" s="829"/>
      <c r="CVM32" s="829"/>
      <c r="CVN32" s="829"/>
      <c r="CVO32" s="829"/>
      <c r="CVP32" s="829"/>
      <c r="CVQ32" s="829"/>
      <c r="CVR32" s="829"/>
      <c r="CVS32" s="829"/>
      <c r="CVT32" s="829"/>
      <c r="CVU32" s="829"/>
      <c r="CVV32" s="829"/>
      <c r="CVW32" s="829"/>
      <c r="CVX32" s="829"/>
      <c r="CVY32" s="829"/>
      <c r="CVZ32" s="829"/>
      <c r="CWA32" s="829"/>
      <c r="CWB32" s="829"/>
      <c r="CWC32" s="829"/>
      <c r="CWD32" s="829"/>
      <c r="CWE32" s="829"/>
      <c r="CWF32" s="829"/>
      <c r="CWG32" s="829"/>
      <c r="CWH32" s="829"/>
      <c r="CWI32" s="829"/>
      <c r="CWJ32" s="829"/>
      <c r="CWK32" s="829"/>
      <c r="CWL32" s="829"/>
      <c r="CWM32" s="829"/>
      <c r="CWN32" s="829"/>
      <c r="CWO32" s="829"/>
      <c r="CWP32" s="829"/>
      <c r="CWQ32" s="829"/>
      <c r="CWR32" s="829"/>
      <c r="CWS32" s="829"/>
      <c r="CWT32" s="829"/>
      <c r="CWU32" s="829"/>
      <c r="CWV32" s="829"/>
      <c r="CWW32" s="829"/>
      <c r="CWX32" s="829"/>
      <c r="CWY32" s="829"/>
      <c r="CWZ32" s="829"/>
      <c r="CXA32" s="829"/>
      <c r="CXB32" s="829"/>
      <c r="CXC32" s="829"/>
      <c r="CXD32" s="829"/>
      <c r="CXE32" s="829"/>
      <c r="CXF32" s="829"/>
      <c r="CXG32" s="829"/>
      <c r="CXH32" s="829"/>
      <c r="CXI32" s="829"/>
      <c r="CXJ32" s="829"/>
      <c r="CXK32" s="829"/>
      <c r="CXL32" s="829"/>
      <c r="CXM32" s="829"/>
      <c r="CXN32" s="829"/>
      <c r="CXO32" s="829"/>
      <c r="CXP32" s="829"/>
      <c r="CXQ32" s="829"/>
      <c r="CXR32" s="829"/>
      <c r="CXS32" s="829"/>
      <c r="CXT32" s="829"/>
      <c r="CXU32" s="829"/>
      <c r="CXV32" s="829"/>
      <c r="CXW32" s="829"/>
      <c r="CXX32" s="829"/>
      <c r="CXY32" s="829"/>
      <c r="CXZ32" s="829"/>
      <c r="CYA32" s="829"/>
      <c r="CYB32" s="829"/>
      <c r="CYC32" s="829"/>
      <c r="CYD32" s="829"/>
      <c r="CYE32" s="829"/>
      <c r="CYF32" s="829"/>
      <c r="CYG32" s="829"/>
      <c r="CYH32" s="829"/>
      <c r="CYI32" s="829"/>
      <c r="CYJ32" s="829"/>
      <c r="CYK32" s="829"/>
      <c r="CYL32" s="829"/>
      <c r="CYM32" s="829"/>
      <c r="CYN32" s="829"/>
      <c r="CYO32" s="829"/>
      <c r="CYP32" s="829"/>
      <c r="CYQ32" s="829"/>
      <c r="CYR32" s="829"/>
      <c r="CYS32" s="829"/>
      <c r="CYT32" s="829"/>
      <c r="CYU32" s="829"/>
      <c r="CYV32" s="829"/>
      <c r="CYW32" s="829"/>
      <c r="CYX32" s="829"/>
      <c r="CYY32" s="829"/>
      <c r="CYZ32" s="829"/>
      <c r="CZA32" s="829"/>
      <c r="CZB32" s="829"/>
      <c r="CZC32" s="829"/>
      <c r="CZD32" s="829"/>
      <c r="CZE32" s="829"/>
      <c r="CZF32" s="829"/>
      <c r="CZG32" s="829"/>
      <c r="CZH32" s="829"/>
      <c r="CZI32" s="829"/>
      <c r="CZJ32" s="829"/>
      <c r="CZK32" s="829"/>
      <c r="CZL32" s="829"/>
      <c r="CZM32" s="829"/>
      <c r="CZN32" s="829"/>
      <c r="CZO32" s="829"/>
      <c r="CZP32" s="829"/>
      <c r="CZQ32" s="829"/>
      <c r="CZR32" s="829"/>
      <c r="CZS32" s="829"/>
      <c r="CZT32" s="829"/>
      <c r="CZU32" s="829"/>
      <c r="CZV32" s="829"/>
      <c r="CZW32" s="829"/>
      <c r="CZX32" s="829"/>
      <c r="CZY32" s="829"/>
      <c r="CZZ32" s="829"/>
      <c r="DAA32" s="829"/>
      <c r="DAB32" s="829"/>
      <c r="DAC32" s="829"/>
      <c r="DAD32" s="829"/>
      <c r="DAE32" s="829"/>
      <c r="DAF32" s="829"/>
      <c r="DAG32" s="829"/>
      <c r="DAH32" s="829"/>
      <c r="DAI32" s="829"/>
      <c r="DAJ32" s="829"/>
      <c r="DAK32" s="829"/>
      <c r="DAL32" s="829"/>
      <c r="DAM32" s="829"/>
      <c r="DAN32" s="829"/>
      <c r="DAO32" s="829"/>
      <c r="DAP32" s="829"/>
      <c r="DAQ32" s="829"/>
      <c r="DAR32" s="829"/>
      <c r="DAS32" s="829"/>
      <c r="DAT32" s="829"/>
      <c r="DAU32" s="829"/>
      <c r="DAV32" s="829"/>
      <c r="DAW32" s="829"/>
      <c r="DAX32" s="829"/>
      <c r="DAY32" s="829"/>
      <c r="DAZ32" s="829"/>
      <c r="DBA32" s="829"/>
      <c r="DBB32" s="829"/>
      <c r="DBC32" s="829"/>
      <c r="DBD32" s="829"/>
      <c r="DBE32" s="829"/>
      <c r="DBF32" s="829"/>
      <c r="DBG32" s="829"/>
      <c r="DBH32" s="829"/>
      <c r="DBI32" s="829"/>
      <c r="DBJ32" s="829"/>
      <c r="DBK32" s="829"/>
      <c r="DBL32" s="829"/>
      <c r="DBM32" s="829"/>
      <c r="DBN32" s="829"/>
      <c r="DBO32" s="829"/>
      <c r="DBP32" s="829"/>
      <c r="DBQ32" s="829"/>
      <c r="DBR32" s="829"/>
      <c r="DBS32" s="829"/>
      <c r="DBT32" s="829"/>
      <c r="DBU32" s="829"/>
      <c r="DBV32" s="829"/>
      <c r="DBW32" s="829"/>
      <c r="DBX32" s="829"/>
      <c r="DBY32" s="829"/>
      <c r="DBZ32" s="829"/>
      <c r="DCA32" s="829"/>
      <c r="DCB32" s="829"/>
      <c r="DCC32" s="829"/>
      <c r="DCD32" s="829"/>
      <c r="DCE32" s="829"/>
      <c r="DCF32" s="829"/>
      <c r="DCG32" s="829"/>
      <c r="DCH32" s="829"/>
      <c r="DCI32" s="829"/>
      <c r="DCJ32" s="829"/>
      <c r="DCK32" s="829"/>
      <c r="DCL32" s="829"/>
      <c r="DCM32" s="829"/>
      <c r="DCN32" s="829"/>
      <c r="DCO32" s="829"/>
      <c r="DCP32" s="829"/>
      <c r="DCQ32" s="829"/>
      <c r="DCR32" s="829"/>
      <c r="DCS32" s="829"/>
      <c r="DCT32" s="829"/>
      <c r="DCU32" s="829"/>
      <c r="DCV32" s="829"/>
      <c r="DCW32" s="829"/>
      <c r="DCX32" s="829"/>
      <c r="DCY32" s="829"/>
      <c r="DCZ32" s="829"/>
      <c r="DDA32" s="829"/>
      <c r="DDB32" s="829"/>
      <c r="DDC32" s="829"/>
      <c r="DDD32" s="829"/>
      <c r="DDE32" s="829"/>
      <c r="DDF32" s="829"/>
      <c r="DDG32" s="829"/>
      <c r="DDH32" s="829"/>
      <c r="DDI32" s="829"/>
      <c r="DDJ32" s="829"/>
      <c r="DDK32" s="829"/>
      <c r="DDL32" s="829"/>
      <c r="DDM32" s="829"/>
      <c r="DDN32" s="829"/>
      <c r="DDO32" s="829"/>
      <c r="DDP32" s="829"/>
      <c r="DDQ32" s="829"/>
      <c r="DDR32" s="829"/>
      <c r="DDS32" s="829"/>
      <c r="DDT32" s="829"/>
      <c r="DDU32" s="829"/>
      <c r="DDV32" s="829"/>
      <c r="DDW32" s="829"/>
      <c r="DDX32" s="829"/>
      <c r="DDY32" s="829"/>
      <c r="DDZ32" s="829"/>
      <c r="DEA32" s="829"/>
      <c r="DEB32" s="829"/>
      <c r="DEC32" s="829"/>
      <c r="DED32" s="829"/>
      <c r="DEE32" s="829"/>
      <c r="DEF32" s="829"/>
      <c r="DEG32" s="829"/>
      <c r="DEH32" s="829"/>
      <c r="DEI32" s="829"/>
      <c r="DEJ32" s="829"/>
      <c r="DEK32" s="829"/>
      <c r="DEL32" s="829"/>
      <c r="DEM32" s="829"/>
      <c r="DEN32" s="829"/>
      <c r="DEO32" s="829"/>
      <c r="DEP32" s="829"/>
      <c r="DEQ32" s="829"/>
      <c r="DER32" s="829"/>
      <c r="DES32" s="829"/>
      <c r="DET32" s="829"/>
      <c r="DEU32" s="829"/>
      <c r="DEV32" s="829"/>
      <c r="DEW32" s="829"/>
      <c r="DEX32" s="829"/>
      <c r="DEY32" s="829"/>
      <c r="DEZ32" s="829"/>
      <c r="DFA32" s="829"/>
      <c r="DFB32" s="829"/>
      <c r="DFC32" s="829"/>
      <c r="DFD32" s="829"/>
      <c r="DFE32" s="829"/>
      <c r="DFF32" s="829"/>
      <c r="DFG32" s="829"/>
      <c r="DFH32" s="829"/>
      <c r="DFI32" s="829"/>
      <c r="DFJ32" s="829"/>
      <c r="DFK32" s="829"/>
      <c r="DFL32" s="829"/>
      <c r="DFM32" s="829"/>
      <c r="DFN32" s="829"/>
      <c r="DFO32" s="829"/>
      <c r="DFP32" s="829"/>
      <c r="DFQ32" s="829"/>
      <c r="DFR32" s="829"/>
      <c r="DFS32" s="829"/>
      <c r="DFT32" s="829"/>
      <c r="DFU32" s="829"/>
      <c r="DFV32" s="829"/>
      <c r="DFW32" s="829"/>
      <c r="DFX32" s="829"/>
      <c r="DFY32" s="829"/>
      <c r="DFZ32" s="829"/>
      <c r="DGA32" s="829"/>
      <c r="DGB32" s="829"/>
      <c r="DGC32" s="829"/>
      <c r="DGD32" s="829"/>
      <c r="DGE32" s="829"/>
      <c r="DGF32" s="829"/>
      <c r="DGG32" s="829"/>
      <c r="DGH32" s="829"/>
      <c r="DGI32" s="829"/>
      <c r="DGJ32" s="829"/>
      <c r="DGK32" s="829"/>
      <c r="DGL32" s="829"/>
      <c r="DGM32" s="829"/>
      <c r="DGN32" s="829"/>
      <c r="DGO32" s="829"/>
      <c r="DGP32" s="829"/>
      <c r="DGQ32" s="829"/>
      <c r="DGR32" s="829"/>
      <c r="DGS32" s="829"/>
      <c r="DGT32" s="829"/>
      <c r="DGU32" s="829"/>
      <c r="DGV32" s="829"/>
      <c r="DGW32" s="829"/>
      <c r="DGX32" s="829"/>
      <c r="DGY32" s="829"/>
      <c r="DGZ32" s="829"/>
      <c r="DHA32" s="829"/>
      <c r="DHB32" s="829"/>
      <c r="DHC32" s="829"/>
      <c r="DHD32" s="829"/>
      <c r="DHE32" s="829"/>
      <c r="DHF32" s="829"/>
      <c r="DHG32" s="829"/>
      <c r="DHH32" s="829"/>
      <c r="DHI32" s="829"/>
      <c r="DHJ32" s="829"/>
      <c r="DHK32" s="829"/>
      <c r="DHL32" s="829"/>
      <c r="DHM32" s="829"/>
      <c r="DHN32" s="829"/>
      <c r="DHO32" s="829"/>
      <c r="DHP32" s="829"/>
      <c r="DHQ32" s="829"/>
      <c r="DHR32" s="829"/>
      <c r="DHS32" s="829"/>
      <c r="DHT32" s="829"/>
      <c r="DHU32" s="829"/>
      <c r="DHV32" s="829"/>
      <c r="DHW32" s="829"/>
      <c r="DHX32" s="829"/>
      <c r="DHY32" s="829"/>
      <c r="DHZ32" s="829"/>
      <c r="DIA32" s="829"/>
      <c r="DIB32" s="829"/>
      <c r="DIC32" s="829"/>
      <c r="DID32" s="829"/>
      <c r="DIE32" s="829"/>
      <c r="DIF32" s="829"/>
      <c r="DIG32" s="829"/>
      <c r="DIH32" s="829"/>
      <c r="DII32" s="829"/>
      <c r="DIJ32" s="829"/>
      <c r="DIK32" s="829"/>
      <c r="DIL32" s="829"/>
      <c r="DIM32" s="829"/>
      <c r="DIN32" s="829"/>
      <c r="DIO32" s="829"/>
      <c r="DIP32" s="829"/>
      <c r="DIQ32" s="829"/>
      <c r="DIR32" s="829"/>
      <c r="DIS32" s="829"/>
      <c r="DIT32" s="829"/>
      <c r="DIU32" s="829"/>
      <c r="DIV32" s="829"/>
      <c r="DIW32" s="829"/>
      <c r="DIX32" s="829"/>
      <c r="DIY32" s="829"/>
      <c r="DIZ32" s="829"/>
      <c r="DJA32" s="829"/>
      <c r="DJB32" s="829"/>
      <c r="DJC32" s="829"/>
      <c r="DJD32" s="829"/>
      <c r="DJE32" s="829"/>
      <c r="DJF32" s="829"/>
      <c r="DJG32" s="829"/>
      <c r="DJH32" s="829"/>
      <c r="DJI32" s="829"/>
      <c r="DJJ32" s="829"/>
      <c r="DJK32" s="829"/>
      <c r="DJL32" s="829"/>
      <c r="DJM32" s="829"/>
      <c r="DJN32" s="829"/>
      <c r="DJO32" s="829"/>
      <c r="DJP32" s="829"/>
      <c r="DJQ32" s="829"/>
      <c r="DJR32" s="829"/>
      <c r="DJS32" s="829"/>
      <c r="DJT32" s="829"/>
      <c r="DJU32" s="829"/>
      <c r="DJV32" s="829"/>
      <c r="DJW32" s="829"/>
      <c r="DJX32" s="829"/>
      <c r="DJY32" s="829"/>
      <c r="DJZ32" s="829"/>
      <c r="DKA32" s="829"/>
      <c r="DKB32" s="829"/>
      <c r="DKC32" s="829"/>
      <c r="DKD32" s="829"/>
      <c r="DKE32" s="829"/>
      <c r="DKF32" s="829"/>
      <c r="DKG32" s="829"/>
      <c r="DKH32" s="829"/>
      <c r="DKI32" s="829"/>
      <c r="DKJ32" s="829"/>
      <c r="DKK32" s="829"/>
      <c r="DKL32" s="829"/>
      <c r="DKM32" s="829"/>
      <c r="DKN32" s="829"/>
      <c r="DKO32" s="829"/>
      <c r="DKP32" s="829"/>
      <c r="DKQ32" s="829"/>
      <c r="DKR32" s="829"/>
      <c r="DKS32" s="829"/>
      <c r="DKT32" s="829"/>
      <c r="DKU32" s="829"/>
      <c r="DKV32" s="829"/>
      <c r="DKW32" s="829"/>
      <c r="DKX32" s="829"/>
      <c r="DKY32" s="829"/>
      <c r="DKZ32" s="829"/>
      <c r="DLA32" s="829"/>
      <c r="DLB32" s="829"/>
      <c r="DLC32" s="829"/>
      <c r="DLD32" s="829"/>
      <c r="DLE32" s="829"/>
      <c r="DLF32" s="829"/>
      <c r="DLG32" s="829"/>
      <c r="DLH32" s="829"/>
      <c r="DLI32" s="829"/>
      <c r="DLJ32" s="829"/>
      <c r="DLK32" s="829"/>
      <c r="DLL32" s="829"/>
      <c r="DLM32" s="829"/>
      <c r="DLN32" s="829"/>
      <c r="DLO32" s="829"/>
      <c r="DLP32" s="829"/>
      <c r="DLQ32" s="829"/>
      <c r="DLR32" s="829"/>
      <c r="DLS32" s="829"/>
      <c r="DLT32" s="829"/>
      <c r="DLU32" s="829"/>
      <c r="DLV32" s="829"/>
      <c r="DLW32" s="829"/>
      <c r="DLX32" s="829"/>
      <c r="DLY32" s="829"/>
      <c r="DLZ32" s="829"/>
      <c r="DMA32" s="829"/>
      <c r="DMB32" s="829"/>
      <c r="DMC32" s="829"/>
      <c r="DMD32" s="829"/>
      <c r="DME32" s="829"/>
      <c r="DMF32" s="829"/>
      <c r="DMG32" s="829"/>
      <c r="DMH32" s="829"/>
      <c r="DMI32" s="829"/>
      <c r="DMJ32" s="829"/>
      <c r="DMK32" s="829"/>
      <c r="DML32" s="829"/>
      <c r="DMM32" s="829"/>
      <c r="DMN32" s="829"/>
      <c r="DMO32" s="829"/>
      <c r="DMP32" s="829"/>
      <c r="DMQ32" s="829"/>
      <c r="DMR32" s="829"/>
      <c r="DMS32" s="829"/>
      <c r="DMT32" s="829"/>
      <c r="DMU32" s="829"/>
      <c r="DMV32" s="829"/>
      <c r="DMW32" s="829"/>
      <c r="DMX32" s="829"/>
      <c r="DMY32" s="829"/>
      <c r="DMZ32" s="829"/>
      <c r="DNA32" s="829"/>
      <c r="DNB32" s="829"/>
      <c r="DNC32" s="829"/>
      <c r="DND32" s="829"/>
      <c r="DNE32" s="829"/>
      <c r="DNF32" s="829"/>
      <c r="DNG32" s="829"/>
      <c r="DNH32" s="829"/>
      <c r="DNI32" s="829"/>
      <c r="DNJ32" s="829"/>
      <c r="DNK32" s="829"/>
      <c r="DNL32" s="829"/>
      <c r="DNM32" s="829"/>
      <c r="DNN32" s="829"/>
      <c r="DNO32" s="829"/>
      <c r="DNP32" s="829"/>
      <c r="DNQ32" s="829"/>
      <c r="DNR32" s="829"/>
      <c r="DNS32" s="829"/>
      <c r="DNT32" s="829"/>
      <c r="DNU32" s="829"/>
      <c r="DNV32" s="829"/>
      <c r="DNW32" s="829"/>
      <c r="DNX32" s="829"/>
      <c r="DNY32" s="829"/>
      <c r="DNZ32" s="829"/>
      <c r="DOA32" s="829"/>
      <c r="DOB32" s="829"/>
      <c r="DOC32" s="829"/>
      <c r="DOD32" s="829"/>
      <c r="DOE32" s="829"/>
      <c r="DOF32" s="829"/>
      <c r="DOG32" s="829"/>
      <c r="DOH32" s="829"/>
      <c r="DOI32" s="829"/>
      <c r="DOJ32" s="829"/>
      <c r="DOK32" s="829"/>
      <c r="DOL32" s="829"/>
      <c r="DOM32" s="829"/>
      <c r="DON32" s="829"/>
      <c r="DOO32" s="829"/>
      <c r="DOP32" s="829"/>
      <c r="DOQ32" s="829"/>
      <c r="DOR32" s="829"/>
      <c r="DOS32" s="829"/>
      <c r="DOT32" s="829"/>
      <c r="DOU32" s="829"/>
      <c r="DOV32" s="829"/>
      <c r="DOW32" s="829"/>
      <c r="DOX32" s="829"/>
      <c r="DOY32" s="829"/>
      <c r="DOZ32" s="829"/>
      <c r="DPA32" s="829"/>
      <c r="DPB32" s="829"/>
      <c r="DPC32" s="829"/>
      <c r="DPD32" s="829"/>
      <c r="DPE32" s="829"/>
      <c r="DPF32" s="829"/>
      <c r="DPG32" s="829"/>
      <c r="DPH32" s="829"/>
      <c r="DPI32" s="829"/>
      <c r="DPJ32" s="829"/>
      <c r="DPK32" s="829"/>
      <c r="DPL32" s="829"/>
      <c r="DPM32" s="829"/>
      <c r="DPN32" s="829"/>
      <c r="DPO32" s="829"/>
      <c r="DPP32" s="829"/>
      <c r="DPQ32" s="829"/>
      <c r="DPR32" s="829"/>
      <c r="DPS32" s="829"/>
      <c r="DPT32" s="829"/>
      <c r="DPU32" s="829"/>
      <c r="DPV32" s="829"/>
      <c r="DPW32" s="829"/>
      <c r="DPX32" s="829"/>
      <c r="DPY32" s="829"/>
      <c r="DPZ32" s="829"/>
      <c r="DQA32" s="829"/>
      <c r="DQB32" s="829"/>
      <c r="DQC32" s="829"/>
      <c r="DQD32" s="829"/>
      <c r="DQE32" s="829"/>
      <c r="DQF32" s="829"/>
      <c r="DQG32" s="829"/>
      <c r="DQH32" s="829"/>
      <c r="DQI32" s="829"/>
      <c r="DQJ32" s="829"/>
      <c r="DQK32" s="829"/>
      <c r="DQL32" s="829"/>
      <c r="DQM32" s="829"/>
      <c r="DQN32" s="829"/>
      <c r="DQO32" s="829"/>
      <c r="DQP32" s="829"/>
      <c r="DQQ32" s="829"/>
      <c r="DQR32" s="829"/>
      <c r="DQS32" s="829"/>
      <c r="DQT32" s="829"/>
      <c r="DQU32" s="829"/>
      <c r="DQV32" s="829"/>
      <c r="DQW32" s="829"/>
      <c r="DQX32" s="829"/>
      <c r="DQY32" s="829"/>
      <c r="DQZ32" s="829"/>
      <c r="DRA32" s="829"/>
      <c r="DRB32" s="829"/>
      <c r="DRC32" s="829"/>
      <c r="DRD32" s="829"/>
      <c r="DRE32" s="829"/>
      <c r="DRF32" s="829"/>
      <c r="DRG32" s="829"/>
      <c r="DRH32" s="829"/>
      <c r="DRI32" s="829"/>
      <c r="DRJ32" s="829"/>
      <c r="DRK32" s="829"/>
      <c r="DRL32" s="829"/>
      <c r="DRM32" s="829"/>
      <c r="DRN32" s="829"/>
      <c r="DRO32" s="829"/>
      <c r="DRP32" s="829"/>
      <c r="DRQ32" s="829"/>
      <c r="DRR32" s="829"/>
      <c r="DRS32" s="829"/>
      <c r="DRT32" s="829"/>
      <c r="DRU32" s="829"/>
      <c r="DRV32" s="829"/>
      <c r="DRW32" s="829"/>
      <c r="DRX32" s="829"/>
      <c r="DRY32" s="829"/>
      <c r="DRZ32" s="829"/>
      <c r="DSA32" s="829"/>
      <c r="DSB32" s="829"/>
      <c r="DSC32" s="829"/>
      <c r="DSD32" s="829"/>
      <c r="DSE32" s="829"/>
      <c r="DSF32" s="829"/>
      <c r="DSG32" s="829"/>
      <c r="DSH32" s="829"/>
      <c r="DSI32" s="829"/>
      <c r="DSJ32" s="829"/>
      <c r="DSK32" s="829"/>
      <c r="DSL32" s="829"/>
      <c r="DSM32" s="829"/>
      <c r="DSN32" s="829"/>
      <c r="DSO32" s="829"/>
      <c r="DSP32" s="829"/>
      <c r="DSQ32" s="829"/>
      <c r="DSR32" s="829"/>
      <c r="DSS32" s="829"/>
      <c r="DST32" s="829"/>
      <c r="DSU32" s="829"/>
      <c r="DSV32" s="829"/>
      <c r="DSW32" s="829"/>
      <c r="DSX32" s="829"/>
      <c r="DSY32" s="829"/>
      <c r="DSZ32" s="829"/>
      <c r="DTA32" s="829"/>
      <c r="DTB32" s="829"/>
      <c r="DTC32" s="829"/>
      <c r="DTD32" s="829"/>
      <c r="DTE32" s="829"/>
      <c r="DTF32" s="829"/>
      <c r="DTG32" s="829"/>
      <c r="DTH32" s="829"/>
      <c r="DTI32" s="829"/>
      <c r="DTJ32" s="829"/>
      <c r="DTK32" s="829"/>
      <c r="DTL32" s="829"/>
      <c r="DTM32" s="829"/>
      <c r="DTN32" s="829"/>
      <c r="DTO32" s="829"/>
      <c r="DTP32" s="829"/>
      <c r="DTQ32" s="829"/>
      <c r="DTR32" s="829"/>
      <c r="DTS32" s="829"/>
      <c r="DTT32" s="829"/>
      <c r="DTU32" s="829"/>
      <c r="DTV32" s="829"/>
      <c r="DTW32" s="829"/>
      <c r="DTX32" s="829"/>
      <c r="DTY32" s="829"/>
      <c r="DTZ32" s="829"/>
      <c r="DUA32" s="829"/>
      <c r="DUB32" s="829"/>
      <c r="DUC32" s="829"/>
      <c r="DUD32" s="829"/>
      <c r="DUE32" s="829"/>
      <c r="DUF32" s="829"/>
      <c r="DUG32" s="829"/>
      <c r="DUH32" s="829"/>
      <c r="DUI32" s="829"/>
      <c r="DUJ32" s="829"/>
      <c r="DUK32" s="829"/>
      <c r="DUL32" s="829"/>
      <c r="DUM32" s="829"/>
      <c r="DUN32" s="829"/>
      <c r="DUO32" s="829"/>
      <c r="DUP32" s="829"/>
      <c r="DUQ32" s="829"/>
      <c r="DUR32" s="829"/>
      <c r="DUS32" s="829"/>
      <c r="DUT32" s="829"/>
      <c r="DUU32" s="829"/>
      <c r="DUV32" s="829"/>
      <c r="DUW32" s="829"/>
      <c r="DUX32" s="829"/>
      <c r="DUY32" s="829"/>
      <c r="DUZ32" s="829"/>
      <c r="DVA32" s="829"/>
      <c r="DVB32" s="829"/>
      <c r="DVC32" s="829"/>
      <c r="DVD32" s="829"/>
      <c r="DVE32" s="829"/>
      <c r="DVF32" s="829"/>
      <c r="DVG32" s="829"/>
      <c r="DVH32" s="829"/>
      <c r="DVI32" s="829"/>
      <c r="DVJ32" s="829"/>
      <c r="DVK32" s="829"/>
      <c r="DVL32" s="829"/>
      <c r="DVM32" s="829"/>
      <c r="DVN32" s="829"/>
      <c r="DVO32" s="829"/>
      <c r="DVP32" s="829"/>
      <c r="DVQ32" s="829"/>
      <c r="DVR32" s="829"/>
      <c r="DVS32" s="829"/>
      <c r="DVT32" s="829"/>
      <c r="DVU32" s="829"/>
      <c r="DVV32" s="829"/>
      <c r="DVW32" s="829"/>
      <c r="DVX32" s="829"/>
      <c r="DVY32" s="829"/>
      <c r="DVZ32" s="829"/>
      <c r="DWA32" s="829"/>
      <c r="DWB32" s="829"/>
      <c r="DWC32" s="829"/>
      <c r="DWD32" s="829"/>
      <c r="DWE32" s="829"/>
      <c r="DWF32" s="829"/>
      <c r="DWG32" s="829"/>
      <c r="DWH32" s="829"/>
      <c r="DWI32" s="829"/>
      <c r="DWJ32" s="829"/>
      <c r="DWK32" s="829"/>
      <c r="DWL32" s="829"/>
      <c r="DWM32" s="829"/>
      <c r="DWN32" s="829"/>
      <c r="DWO32" s="829"/>
      <c r="DWP32" s="829"/>
      <c r="DWQ32" s="829"/>
      <c r="DWR32" s="829"/>
      <c r="DWS32" s="829"/>
      <c r="DWT32" s="829"/>
      <c r="DWU32" s="829"/>
      <c r="DWV32" s="829"/>
      <c r="DWW32" s="829"/>
      <c r="DWX32" s="829"/>
      <c r="DWY32" s="829"/>
      <c r="DWZ32" s="829"/>
      <c r="DXA32" s="829"/>
      <c r="DXB32" s="829"/>
      <c r="DXC32" s="829"/>
      <c r="DXD32" s="829"/>
      <c r="DXE32" s="829"/>
      <c r="DXF32" s="829"/>
      <c r="DXG32" s="829"/>
      <c r="DXH32" s="829"/>
      <c r="DXI32" s="829"/>
      <c r="DXJ32" s="829"/>
      <c r="DXK32" s="829"/>
      <c r="DXL32" s="829"/>
      <c r="DXM32" s="829"/>
      <c r="DXN32" s="829"/>
      <c r="DXO32" s="829"/>
      <c r="DXP32" s="829"/>
      <c r="DXQ32" s="829"/>
      <c r="DXR32" s="829"/>
      <c r="DXS32" s="829"/>
      <c r="DXT32" s="829"/>
      <c r="DXU32" s="829"/>
      <c r="DXV32" s="829"/>
      <c r="DXW32" s="829"/>
      <c r="DXX32" s="829"/>
      <c r="DXY32" s="829"/>
      <c r="DXZ32" s="829"/>
      <c r="DYA32" s="829"/>
      <c r="DYB32" s="829"/>
      <c r="DYC32" s="829"/>
      <c r="DYD32" s="829"/>
      <c r="DYE32" s="829"/>
      <c r="DYF32" s="829"/>
      <c r="DYG32" s="829"/>
      <c r="DYH32" s="829"/>
      <c r="DYI32" s="829"/>
      <c r="DYJ32" s="829"/>
      <c r="DYK32" s="829"/>
      <c r="DYL32" s="829"/>
      <c r="DYM32" s="829"/>
      <c r="DYN32" s="829"/>
      <c r="DYO32" s="829"/>
      <c r="DYP32" s="829"/>
      <c r="DYQ32" s="829"/>
      <c r="DYR32" s="829"/>
      <c r="DYS32" s="829"/>
      <c r="DYT32" s="829"/>
      <c r="DYU32" s="829"/>
      <c r="DYV32" s="829"/>
      <c r="DYW32" s="829"/>
      <c r="DYX32" s="829"/>
      <c r="DYY32" s="829"/>
      <c r="DYZ32" s="829"/>
      <c r="DZA32" s="829"/>
      <c r="DZB32" s="829"/>
      <c r="DZC32" s="829"/>
      <c r="DZD32" s="829"/>
      <c r="DZE32" s="829"/>
      <c r="DZF32" s="829"/>
      <c r="DZG32" s="829"/>
      <c r="DZH32" s="829"/>
      <c r="DZI32" s="829"/>
      <c r="DZJ32" s="829"/>
      <c r="DZK32" s="829"/>
      <c r="DZL32" s="829"/>
      <c r="DZM32" s="829"/>
      <c r="DZN32" s="829"/>
      <c r="DZO32" s="829"/>
      <c r="DZP32" s="829"/>
      <c r="DZQ32" s="829"/>
      <c r="DZR32" s="829"/>
      <c r="DZS32" s="829"/>
      <c r="DZT32" s="829"/>
      <c r="DZU32" s="829"/>
      <c r="DZV32" s="829"/>
      <c r="DZW32" s="829"/>
      <c r="DZX32" s="829"/>
      <c r="DZY32" s="829"/>
      <c r="DZZ32" s="829"/>
      <c r="EAA32" s="829"/>
      <c r="EAB32" s="829"/>
      <c r="EAC32" s="829"/>
      <c r="EAD32" s="829"/>
      <c r="EAE32" s="829"/>
      <c r="EAF32" s="829"/>
      <c r="EAG32" s="829"/>
      <c r="EAH32" s="829"/>
      <c r="EAI32" s="829"/>
      <c r="EAJ32" s="829"/>
      <c r="EAK32" s="829"/>
      <c r="EAL32" s="829"/>
      <c r="EAM32" s="829"/>
      <c r="EAN32" s="829"/>
      <c r="EAO32" s="829"/>
      <c r="EAP32" s="829"/>
      <c r="EAQ32" s="829"/>
      <c r="EAR32" s="829"/>
      <c r="EAS32" s="829"/>
      <c r="EAT32" s="829"/>
      <c r="EAU32" s="829"/>
      <c r="EAV32" s="829"/>
      <c r="EAW32" s="829"/>
      <c r="EAX32" s="829"/>
      <c r="EAY32" s="829"/>
      <c r="EAZ32" s="829"/>
      <c r="EBA32" s="829"/>
      <c r="EBB32" s="829"/>
      <c r="EBC32" s="829"/>
      <c r="EBD32" s="829"/>
      <c r="EBE32" s="829"/>
      <c r="EBF32" s="829"/>
      <c r="EBG32" s="829"/>
      <c r="EBH32" s="829"/>
      <c r="EBI32" s="829"/>
      <c r="EBJ32" s="829"/>
      <c r="EBK32" s="829"/>
      <c r="EBL32" s="829"/>
      <c r="EBM32" s="829"/>
      <c r="EBN32" s="829"/>
      <c r="EBO32" s="829"/>
      <c r="EBP32" s="829"/>
      <c r="EBQ32" s="829"/>
      <c r="EBR32" s="829"/>
      <c r="EBS32" s="829"/>
      <c r="EBT32" s="829"/>
      <c r="EBU32" s="829"/>
      <c r="EBV32" s="829"/>
      <c r="EBW32" s="829"/>
      <c r="EBX32" s="829"/>
      <c r="EBY32" s="829"/>
      <c r="EBZ32" s="829"/>
      <c r="ECA32" s="829"/>
      <c r="ECB32" s="829"/>
      <c r="ECC32" s="829"/>
      <c r="ECD32" s="829"/>
      <c r="ECE32" s="829"/>
      <c r="ECF32" s="829"/>
      <c r="ECG32" s="829"/>
      <c r="ECH32" s="829"/>
      <c r="ECI32" s="829"/>
      <c r="ECJ32" s="829"/>
      <c r="ECK32" s="829"/>
      <c r="ECL32" s="829"/>
      <c r="ECM32" s="829"/>
      <c r="ECN32" s="829"/>
      <c r="ECO32" s="829"/>
      <c r="ECP32" s="829"/>
      <c r="ECQ32" s="829"/>
      <c r="ECR32" s="829"/>
      <c r="ECS32" s="829"/>
      <c r="ECT32" s="829"/>
      <c r="ECU32" s="829"/>
      <c r="ECV32" s="829"/>
      <c r="ECW32" s="829"/>
      <c r="ECX32" s="829"/>
      <c r="ECY32" s="829"/>
      <c r="ECZ32" s="829"/>
      <c r="EDA32" s="829"/>
      <c r="EDB32" s="829"/>
      <c r="EDC32" s="829"/>
      <c r="EDD32" s="829"/>
      <c r="EDE32" s="829"/>
      <c r="EDF32" s="829"/>
      <c r="EDG32" s="829"/>
      <c r="EDH32" s="829"/>
      <c r="EDI32" s="829"/>
      <c r="EDJ32" s="829"/>
      <c r="EDK32" s="829"/>
      <c r="EDL32" s="829"/>
      <c r="EDM32" s="829"/>
      <c r="EDN32" s="829"/>
      <c r="EDO32" s="829"/>
      <c r="EDP32" s="829"/>
      <c r="EDQ32" s="829"/>
      <c r="EDR32" s="829"/>
      <c r="EDS32" s="829"/>
      <c r="EDT32" s="829"/>
      <c r="EDU32" s="829"/>
      <c r="EDV32" s="829"/>
      <c r="EDW32" s="829"/>
      <c r="EDX32" s="829"/>
      <c r="EDY32" s="829"/>
      <c r="EDZ32" s="829"/>
      <c r="EEA32" s="829"/>
      <c r="EEB32" s="829"/>
      <c r="EEC32" s="829"/>
      <c r="EED32" s="829"/>
      <c r="EEE32" s="829"/>
      <c r="EEF32" s="829"/>
      <c r="EEG32" s="829"/>
      <c r="EEH32" s="829"/>
      <c r="EEI32" s="829"/>
      <c r="EEJ32" s="829"/>
      <c r="EEK32" s="829"/>
      <c r="EEL32" s="829"/>
      <c r="EEM32" s="829"/>
      <c r="EEN32" s="829"/>
      <c r="EEO32" s="829"/>
      <c r="EEP32" s="829"/>
      <c r="EEQ32" s="829"/>
      <c r="EER32" s="829"/>
      <c r="EES32" s="829"/>
      <c r="EET32" s="829"/>
      <c r="EEU32" s="829"/>
      <c r="EEV32" s="829"/>
      <c r="EEW32" s="829"/>
      <c r="EEX32" s="829"/>
      <c r="EEY32" s="829"/>
      <c r="EEZ32" s="829"/>
      <c r="EFA32" s="829"/>
      <c r="EFB32" s="829"/>
      <c r="EFC32" s="829"/>
      <c r="EFD32" s="829"/>
      <c r="EFE32" s="829"/>
      <c r="EFF32" s="829"/>
      <c r="EFG32" s="829"/>
      <c r="EFH32" s="829"/>
      <c r="EFI32" s="829"/>
      <c r="EFJ32" s="829"/>
      <c r="EFK32" s="829"/>
      <c r="EFL32" s="829"/>
      <c r="EFM32" s="829"/>
      <c r="EFN32" s="829"/>
      <c r="EFO32" s="829"/>
      <c r="EFP32" s="829"/>
      <c r="EFQ32" s="829"/>
      <c r="EFR32" s="829"/>
      <c r="EFS32" s="829"/>
      <c r="EFT32" s="829"/>
      <c r="EFU32" s="829"/>
      <c r="EFV32" s="829"/>
      <c r="EFW32" s="829"/>
      <c r="EFX32" s="829"/>
      <c r="EFY32" s="829"/>
      <c r="EFZ32" s="829"/>
      <c r="EGA32" s="829"/>
      <c r="EGB32" s="829"/>
      <c r="EGC32" s="829"/>
      <c r="EGD32" s="829"/>
      <c r="EGE32" s="829"/>
      <c r="EGF32" s="829"/>
      <c r="EGG32" s="829"/>
      <c r="EGH32" s="829"/>
      <c r="EGI32" s="829"/>
      <c r="EGJ32" s="829"/>
      <c r="EGK32" s="829"/>
      <c r="EGL32" s="829"/>
      <c r="EGM32" s="829"/>
      <c r="EGN32" s="829"/>
      <c r="EGO32" s="829"/>
      <c r="EGP32" s="829"/>
      <c r="EGQ32" s="829"/>
      <c r="EGR32" s="829"/>
      <c r="EGS32" s="829"/>
      <c r="EGT32" s="829"/>
      <c r="EGU32" s="829"/>
      <c r="EGV32" s="829"/>
      <c r="EGW32" s="829"/>
      <c r="EGX32" s="829"/>
      <c r="EGY32" s="829"/>
      <c r="EGZ32" s="829"/>
      <c r="EHA32" s="829"/>
      <c r="EHB32" s="829"/>
      <c r="EHC32" s="829"/>
      <c r="EHD32" s="829"/>
      <c r="EHE32" s="829"/>
      <c r="EHF32" s="829"/>
      <c r="EHG32" s="829"/>
      <c r="EHH32" s="829"/>
      <c r="EHI32" s="829"/>
      <c r="EHJ32" s="829"/>
      <c r="EHK32" s="829"/>
      <c r="EHL32" s="829"/>
      <c r="EHM32" s="829"/>
      <c r="EHN32" s="829"/>
      <c r="EHO32" s="829"/>
      <c r="EHP32" s="829"/>
      <c r="EHQ32" s="829"/>
      <c r="EHR32" s="829"/>
      <c r="EHS32" s="829"/>
      <c r="EHT32" s="829"/>
      <c r="EHU32" s="829"/>
      <c r="EHV32" s="829"/>
      <c r="EHW32" s="829"/>
      <c r="EHX32" s="829"/>
      <c r="EHY32" s="829"/>
      <c r="EHZ32" s="829"/>
      <c r="EIA32" s="829"/>
      <c r="EIB32" s="829"/>
      <c r="EIC32" s="829"/>
      <c r="EID32" s="829"/>
      <c r="EIE32" s="829"/>
      <c r="EIF32" s="829"/>
      <c r="EIG32" s="829"/>
      <c r="EIH32" s="829"/>
      <c r="EII32" s="829"/>
      <c r="EIJ32" s="829"/>
      <c r="EIK32" s="829"/>
      <c r="EIL32" s="829"/>
      <c r="EIM32" s="829"/>
      <c r="EIN32" s="829"/>
      <c r="EIO32" s="829"/>
      <c r="EIP32" s="829"/>
      <c r="EIQ32" s="829"/>
      <c r="EIR32" s="829"/>
      <c r="EIS32" s="829"/>
      <c r="EIT32" s="829"/>
      <c r="EIU32" s="829"/>
      <c r="EIV32" s="829"/>
      <c r="EIW32" s="829"/>
      <c r="EIX32" s="829"/>
      <c r="EIY32" s="829"/>
      <c r="EIZ32" s="829"/>
      <c r="EJA32" s="829"/>
      <c r="EJB32" s="829"/>
      <c r="EJC32" s="829"/>
      <c r="EJD32" s="829"/>
      <c r="EJE32" s="829"/>
      <c r="EJF32" s="829"/>
      <c r="EJG32" s="829"/>
      <c r="EJH32" s="829"/>
      <c r="EJI32" s="829"/>
      <c r="EJJ32" s="829"/>
      <c r="EJK32" s="829"/>
      <c r="EJL32" s="829"/>
      <c r="EJM32" s="829"/>
      <c r="EJN32" s="829"/>
      <c r="EJO32" s="829"/>
      <c r="EJP32" s="829"/>
      <c r="EJQ32" s="829"/>
      <c r="EJR32" s="829"/>
      <c r="EJS32" s="829"/>
      <c r="EJT32" s="829"/>
      <c r="EJU32" s="829"/>
      <c r="EJV32" s="829"/>
      <c r="EJW32" s="829"/>
      <c r="EJX32" s="829"/>
      <c r="EJY32" s="829"/>
      <c r="EJZ32" s="829"/>
      <c r="EKA32" s="829"/>
      <c r="EKB32" s="829"/>
      <c r="EKC32" s="829"/>
      <c r="EKD32" s="829"/>
      <c r="EKE32" s="829"/>
      <c r="EKF32" s="829"/>
      <c r="EKG32" s="829"/>
      <c r="EKH32" s="829"/>
      <c r="EKI32" s="829"/>
      <c r="EKJ32" s="829"/>
      <c r="EKK32" s="829"/>
      <c r="EKL32" s="829"/>
      <c r="EKM32" s="829"/>
      <c r="EKN32" s="829"/>
      <c r="EKO32" s="829"/>
      <c r="EKP32" s="829"/>
      <c r="EKQ32" s="829"/>
      <c r="EKR32" s="829"/>
      <c r="EKS32" s="829"/>
      <c r="EKT32" s="829"/>
      <c r="EKU32" s="829"/>
      <c r="EKV32" s="829"/>
      <c r="EKW32" s="829"/>
      <c r="EKX32" s="829"/>
      <c r="EKY32" s="829"/>
      <c r="EKZ32" s="829"/>
      <c r="ELA32" s="829"/>
      <c r="ELB32" s="829"/>
      <c r="ELC32" s="829"/>
      <c r="ELD32" s="829"/>
      <c r="ELE32" s="829"/>
      <c r="ELF32" s="829"/>
      <c r="ELG32" s="829"/>
      <c r="ELH32" s="829"/>
      <c r="ELI32" s="829"/>
      <c r="ELJ32" s="829"/>
      <c r="ELK32" s="829"/>
      <c r="ELL32" s="829"/>
      <c r="ELM32" s="829"/>
      <c r="ELN32" s="829"/>
      <c r="ELO32" s="829"/>
      <c r="ELP32" s="829"/>
      <c r="ELQ32" s="829"/>
      <c r="ELR32" s="829"/>
      <c r="ELS32" s="829"/>
      <c r="ELT32" s="829"/>
      <c r="ELU32" s="829"/>
      <c r="ELV32" s="829"/>
      <c r="ELW32" s="829"/>
      <c r="ELX32" s="829"/>
      <c r="ELY32" s="829"/>
      <c r="ELZ32" s="829"/>
      <c r="EMA32" s="829"/>
      <c r="EMB32" s="829"/>
      <c r="EMC32" s="829"/>
      <c r="EMD32" s="829"/>
      <c r="EME32" s="829"/>
      <c r="EMF32" s="829"/>
      <c r="EMG32" s="829"/>
      <c r="EMH32" s="829"/>
      <c r="EMI32" s="829"/>
      <c r="EMJ32" s="829"/>
      <c r="EMK32" s="829"/>
      <c r="EML32" s="829"/>
      <c r="EMM32" s="829"/>
      <c r="EMN32" s="829"/>
      <c r="EMO32" s="829"/>
      <c r="EMP32" s="829"/>
      <c r="EMQ32" s="829"/>
      <c r="EMR32" s="829"/>
      <c r="EMS32" s="829"/>
      <c r="EMT32" s="829"/>
      <c r="EMU32" s="829"/>
      <c r="EMV32" s="829"/>
      <c r="EMW32" s="829"/>
      <c r="EMX32" s="829"/>
      <c r="EMY32" s="829"/>
      <c r="EMZ32" s="829"/>
      <c r="ENA32" s="829"/>
      <c r="ENB32" s="829"/>
      <c r="ENC32" s="829"/>
      <c r="END32" s="829"/>
      <c r="ENE32" s="829"/>
      <c r="ENF32" s="829"/>
      <c r="ENG32" s="829"/>
      <c r="ENH32" s="829"/>
      <c r="ENI32" s="829"/>
      <c r="ENJ32" s="829"/>
      <c r="ENK32" s="829"/>
      <c r="ENL32" s="829"/>
      <c r="ENM32" s="829"/>
      <c r="ENN32" s="829"/>
      <c r="ENO32" s="829"/>
      <c r="ENP32" s="829"/>
      <c r="ENQ32" s="829"/>
      <c r="ENR32" s="829"/>
      <c r="ENS32" s="829"/>
      <c r="ENT32" s="829"/>
      <c r="ENU32" s="829"/>
      <c r="ENV32" s="829"/>
      <c r="ENW32" s="829"/>
      <c r="ENX32" s="829"/>
      <c r="ENY32" s="829"/>
      <c r="ENZ32" s="829"/>
      <c r="EOA32" s="829"/>
      <c r="EOB32" s="829"/>
      <c r="EOC32" s="829"/>
      <c r="EOD32" s="829"/>
      <c r="EOE32" s="829"/>
      <c r="EOF32" s="829"/>
      <c r="EOG32" s="829"/>
      <c r="EOH32" s="829"/>
      <c r="EOI32" s="829"/>
      <c r="EOJ32" s="829"/>
      <c r="EOK32" s="829"/>
      <c r="EOL32" s="829"/>
      <c r="EOM32" s="829"/>
      <c r="EON32" s="829"/>
      <c r="EOO32" s="829"/>
      <c r="EOP32" s="829"/>
      <c r="EOQ32" s="829"/>
      <c r="EOR32" s="829"/>
      <c r="EOS32" s="829"/>
      <c r="EOT32" s="829"/>
      <c r="EOU32" s="829"/>
      <c r="EOV32" s="829"/>
      <c r="EOW32" s="829"/>
      <c r="EOX32" s="829"/>
      <c r="EOY32" s="829"/>
      <c r="EOZ32" s="829"/>
      <c r="EPA32" s="829"/>
      <c r="EPB32" s="829"/>
      <c r="EPC32" s="829"/>
      <c r="EPD32" s="829"/>
      <c r="EPE32" s="829"/>
      <c r="EPF32" s="829"/>
      <c r="EPG32" s="829"/>
      <c r="EPH32" s="829"/>
      <c r="EPI32" s="829"/>
      <c r="EPJ32" s="829"/>
      <c r="EPK32" s="829"/>
      <c r="EPL32" s="829"/>
      <c r="EPM32" s="829"/>
      <c r="EPN32" s="829"/>
      <c r="EPO32" s="829"/>
      <c r="EPP32" s="829"/>
      <c r="EPQ32" s="829"/>
      <c r="EPR32" s="829"/>
      <c r="EPS32" s="829"/>
      <c r="EPT32" s="829"/>
      <c r="EPU32" s="829"/>
      <c r="EPV32" s="829"/>
      <c r="EPW32" s="829"/>
      <c r="EPX32" s="829"/>
      <c r="EPY32" s="829"/>
      <c r="EPZ32" s="829"/>
      <c r="EQA32" s="829"/>
      <c r="EQB32" s="829"/>
      <c r="EQC32" s="829"/>
      <c r="EQD32" s="829"/>
      <c r="EQE32" s="829"/>
      <c r="EQF32" s="829"/>
      <c r="EQG32" s="829"/>
      <c r="EQH32" s="829"/>
      <c r="EQI32" s="829"/>
      <c r="EQJ32" s="829"/>
      <c r="EQK32" s="829"/>
      <c r="EQL32" s="829"/>
      <c r="EQM32" s="829"/>
      <c r="EQN32" s="829"/>
      <c r="EQO32" s="829"/>
      <c r="EQP32" s="829"/>
      <c r="EQQ32" s="829"/>
      <c r="EQR32" s="829"/>
      <c r="EQS32" s="829"/>
      <c r="EQT32" s="829"/>
      <c r="EQU32" s="829"/>
      <c r="EQV32" s="829"/>
      <c r="EQW32" s="829"/>
      <c r="EQX32" s="829"/>
      <c r="EQY32" s="829"/>
      <c r="EQZ32" s="829"/>
      <c r="ERA32" s="829"/>
      <c r="ERB32" s="829"/>
      <c r="ERC32" s="829"/>
      <c r="ERD32" s="829"/>
      <c r="ERE32" s="829"/>
      <c r="ERF32" s="829"/>
      <c r="ERG32" s="829"/>
      <c r="ERH32" s="829"/>
      <c r="ERI32" s="829"/>
      <c r="ERJ32" s="829"/>
      <c r="ERK32" s="829"/>
      <c r="ERL32" s="829"/>
      <c r="ERM32" s="829"/>
      <c r="ERN32" s="829"/>
      <c r="ERO32" s="829"/>
      <c r="ERP32" s="829"/>
      <c r="ERQ32" s="829"/>
      <c r="ERR32" s="829"/>
      <c r="ERS32" s="829"/>
      <c r="ERT32" s="829"/>
      <c r="ERU32" s="829"/>
      <c r="ERV32" s="829"/>
      <c r="ERW32" s="829"/>
      <c r="ERX32" s="829"/>
      <c r="ERY32" s="829"/>
      <c r="ERZ32" s="829"/>
      <c r="ESA32" s="829"/>
      <c r="ESB32" s="829"/>
      <c r="ESC32" s="829"/>
      <c r="ESD32" s="829"/>
      <c r="ESE32" s="829"/>
      <c r="ESF32" s="829"/>
      <c r="ESG32" s="829"/>
      <c r="ESH32" s="829"/>
      <c r="ESI32" s="829"/>
      <c r="ESJ32" s="829"/>
      <c r="ESK32" s="829"/>
      <c r="ESL32" s="829"/>
      <c r="ESM32" s="829"/>
      <c r="ESN32" s="829"/>
      <c r="ESO32" s="829"/>
      <c r="ESP32" s="829"/>
      <c r="ESQ32" s="829"/>
      <c r="ESR32" s="829"/>
      <c r="ESS32" s="829"/>
      <c r="EST32" s="829"/>
      <c r="ESU32" s="829"/>
      <c r="ESV32" s="829"/>
      <c r="ESW32" s="829"/>
      <c r="ESX32" s="829"/>
      <c r="ESY32" s="829"/>
      <c r="ESZ32" s="829"/>
      <c r="ETA32" s="829"/>
      <c r="ETB32" s="829"/>
      <c r="ETC32" s="829"/>
      <c r="ETD32" s="829"/>
      <c r="ETE32" s="829"/>
      <c r="ETF32" s="829"/>
      <c r="ETG32" s="829"/>
      <c r="ETH32" s="829"/>
      <c r="ETI32" s="829"/>
      <c r="ETJ32" s="829"/>
      <c r="ETK32" s="829"/>
      <c r="ETL32" s="829"/>
      <c r="ETM32" s="829"/>
      <c r="ETN32" s="829"/>
      <c r="ETO32" s="829"/>
      <c r="ETP32" s="829"/>
      <c r="ETQ32" s="829"/>
      <c r="ETR32" s="829"/>
      <c r="ETS32" s="829"/>
      <c r="ETT32" s="829"/>
      <c r="ETU32" s="829"/>
      <c r="ETV32" s="829"/>
      <c r="ETW32" s="829"/>
      <c r="ETX32" s="829"/>
      <c r="ETY32" s="829"/>
      <c r="ETZ32" s="829"/>
      <c r="EUA32" s="829"/>
      <c r="EUB32" s="829"/>
      <c r="EUC32" s="829"/>
      <c r="EUD32" s="829"/>
      <c r="EUE32" s="829"/>
      <c r="EUF32" s="829"/>
      <c r="EUG32" s="829"/>
      <c r="EUH32" s="829"/>
      <c r="EUI32" s="829"/>
      <c r="EUJ32" s="829"/>
      <c r="EUK32" s="829"/>
      <c r="EUL32" s="829"/>
      <c r="EUM32" s="829"/>
      <c r="EUN32" s="829"/>
      <c r="EUO32" s="829"/>
      <c r="EUP32" s="829"/>
      <c r="EUQ32" s="829"/>
      <c r="EUR32" s="829"/>
      <c r="EUS32" s="829"/>
      <c r="EUT32" s="829"/>
      <c r="EUU32" s="829"/>
      <c r="EUV32" s="829"/>
      <c r="EUW32" s="829"/>
      <c r="EUX32" s="829"/>
      <c r="EUY32" s="829"/>
      <c r="EUZ32" s="829"/>
      <c r="EVA32" s="829"/>
      <c r="EVB32" s="829"/>
      <c r="EVC32" s="829"/>
      <c r="EVD32" s="829"/>
      <c r="EVE32" s="829"/>
      <c r="EVF32" s="829"/>
      <c r="EVG32" s="829"/>
      <c r="EVH32" s="829"/>
      <c r="EVI32" s="829"/>
      <c r="EVJ32" s="829"/>
      <c r="EVK32" s="829"/>
      <c r="EVL32" s="829"/>
      <c r="EVM32" s="829"/>
      <c r="EVN32" s="829"/>
      <c r="EVO32" s="829"/>
      <c r="EVP32" s="829"/>
      <c r="EVQ32" s="829"/>
      <c r="EVR32" s="829"/>
      <c r="EVS32" s="829"/>
      <c r="EVT32" s="829"/>
      <c r="EVU32" s="829"/>
      <c r="EVV32" s="829"/>
      <c r="EVW32" s="829"/>
      <c r="EVX32" s="829"/>
      <c r="EVY32" s="829"/>
      <c r="EVZ32" s="829"/>
      <c r="EWA32" s="829"/>
      <c r="EWB32" s="829"/>
      <c r="EWC32" s="829"/>
      <c r="EWD32" s="829"/>
      <c r="EWE32" s="829"/>
      <c r="EWF32" s="829"/>
      <c r="EWG32" s="829"/>
      <c r="EWH32" s="829"/>
      <c r="EWI32" s="829"/>
      <c r="EWJ32" s="829"/>
      <c r="EWK32" s="829"/>
      <c r="EWL32" s="829"/>
      <c r="EWM32" s="829"/>
      <c r="EWN32" s="829"/>
      <c r="EWO32" s="829"/>
      <c r="EWP32" s="829"/>
      <c r="EWQ32" s="829"/>
      <c r="EWR32" s="829"/>
      <c r="EWS32" s="829"/>
      <c r="EWT32" s="829"/>
      <c r="EWU32" s="829"/>
      <c r="EWV32" s="829"/>
      <c r="EWW32" s="829"/>
      <c r="EWX32" s="829"/>
      <c r="EWY32" s="829"/>
      <c r="EWZ32" s="829"/>
      <c r="EXA32" s="829"/>
      <c r="EXB32" s="829"/>
      <c r="EXC32" s="829"/>
      <c r="EXD32" s="829"/>
      <c r="EXE32" s="829"/>
      <c r="EXF32" s="829"/>
      <c r="EXG32" s="829"/>
      <c r="EXH32" s="829"/>
      <c r="EXI32" s="829"/>
      <c r="EXJ32" s="829"/>
      <c r="EXK32" s="829"/>
      <c r="EXL32" s="829"/>
      <c r="EXM32" s="829"/>
      <c r="EXN32" s="829"/>
      <c r="EXO32" s="829"/>
      <c r="EXP32" s="829"/>
      <c r="EXQ32" s="829"/>
      <c r="EXR32" s="829"/>
      <c r="EXS32" s="829"/>
      <c r="EXT32" s="829"/>
      <c r="EXU32" s="829"/>
      <c r="EXV32" s="829"/>
      <c r="EXW32" s="829"/>
      <c r="EXX32" s="829"/>
      <c r="EXY32" s="829"/>
      <c r="EXZ32" s="829"/>
      <c r="EYA32" s="829"/>
      <c r="EYB32" s="829"/>
      <c r="EYC32" s="829"/>
      <c r="EYD32" s="829"/>
      <c r="EYE32" s="829"/>
      <c r="EYF32" s="829"/>
      <c r="EYG32" s="829"/>
      <c r="EYH32" s="829"/>
      <c r="EYI32" s="829"/>
      <c r="EYJ32" s="829"/>
      <c r="EYK32" s="829"/>
      <c r="EYL32" s="829"/>
      <c r="EYM32" s="829"/>
      <c r="EYN32" s="829"/>
      <c r="EYO32" s="829"/>
      <c r="EYP32" s="829"/>
      <c r="EYQ32" s="829"/>
      <c r="EYR32" s="829"/>
      <c r="EYS32" s="829"/>
      <c r="EYT32" s="829"/>
      <c r="EYU32" s="829"/>
      <c r="EYV32" s="829"/>
      <c r="EYW32" s="829"/>
      <c r="EYX32" s="829"/>
      <c r="EYY32" s="829"/>
      <c r="EYZ32" s="829"/>
      <c r="EZA32" s="829"/>
      <c r="EZB32" s="829"/>
      <c r="EZC32" s="829"/>
      <c r="EZD32" s="829"/>
      <c r="EZE32" s="829"/>
      <c r="EZF32" s="829"/>
      <c r="EZG32" s="829"/>
      <c r="EZH32" s="829"/>
      <c r="EZI32" s="829"/>
      <c r="EZJ32" s="829"/>
      <c r="EZK32" s="829"/>
      <c r="EZL32" s="829"/>
      <c r="EZM32" s="829"/>
      <c r="EZN32" s="829"/>
      <c r="EZO32" s="829"/>
      <c r="EZP32" s="829"/>
      <c r="EZQ32" s="829"/>
      <c r="EZR32" s="829"/>
      <c r="EZS32" s="829"/>
      <c r="EZT32" s="829"/>
      <c r="EZU32" s="829"/>
      <c r="EZV32" s="829"/>
      <c r="EZW32" s="829"/>
      <c r="EZX32" s="829"/>
      <c r="EZY32" s="829"/>
      <c r="EZZ32" s="829"/>
      <c r="FAA32" s="829"/>
      <c r="FAB32" s="829"/>
      <c r="FAC32" s="829"/>
      <c r="FAD32" s="829"/>
      <c r="FAE32" s="829"/>
      <c r="FAF32" s="829"/>
      <c r="FAG32" s="829"/>
      <c r="FAH32" s="829"/>
      <c r="FAI32" s="829"/>
      <c r="FAJ32" s="829"/>
      <c r="FAK32" s="829"/>
      <c r="FAL32" s="829"/>
      <c r="FAM32" s="829"/>
      <c r="FAN32" s="829"/>
      <c r="FAO32" s="829"/>
      <c r="FAP32" s="829"/>
      <c r="FAQ32" s="829"/>
      <c r="FAR32" s="829"/>
      <c r="FAS32" s="829"/>
      <c r="FAT32" s="829"/>
      <c r="FAU32" s="829"/>
      <c r="FAV32" s="829"/>
      <c r="FAW32" s="829"/>
      <c r="FAX32" s="829"/>
      <c r="FAY32" s="829"/>
      <c r="FAZ32" s="829"/>
      <c r="FBA32" s="829"/>
      <c r="FBB32" s="829"/>
      <c r="FBC32" s="829"/>
      <c r="FBD32" s="829"/>
      <c r="FBE32" s="829"/>
      <c r="FBF32" s="829"/>
      <c r="FBG32" s="829"/>
      <c r="FBH32" s="829"/>
      <c r="FBI32" s="829"/>
      <c r="FBJ32" s="829"/>
      <c r="FBK32" s="829"/>
      <c r="FBL32" s="829"/>
      <c r="FBM32" s="829"/>
      <c r="FBN32" s="829"/>
      <c r="FBO32" s="829"/>
      <c r="FBP32" s="829"/>
      <c r="FBQ32" s="829"/>
      <c r="FBR32" s="829"/>
      <c r="FBS32" s="829"/>
      <c r="FBT32" s="829"/>
      <c r="FBU32" s="829"/>
      <c r="FBV32" s="829"/>
      <c r="FBW32" s="829"/>
      <c r="FBX32" s="829"/>
      <c r="FBY32" s="829"/>
      <c r="FBZ32" s="829"/>
      <c r="FCA32" s="829"/>
      <c r="FCB32" s="829"/>
      <c r="FCC32" s="829"/>
      <c r="FCD32" s="829"/>
      <c r="FCE32" s="829"/>
      <c r="FCF32" s="829"/>
      <c r="FCG32" s="829"/>
      <c r="FCH32" s="829"/>
      <c r="FCI32" s="829"/>
      <c r="FCJ32" s="829"/>
      <c r="FCK32" s="829"/>
      <c r="FCL32" s="829"/>
      <c r="FCM32" s="829"/>
      <c r="FCN32" s="829"/>
      <c r="FCO32" s="829"/>
      <c r="FCP32" s="829"/>
      <c r="FCQ32" s="829"/>
      <c r="FCR32" s="829"/>
      <c r="FCS32" s="829"/>
      <c r="FCT32" s="829"/>
      <c r="FCU32" s="829"/>
      <c r="FCV32" s="829"/>
      <c r="FCW32" s="829"/>
      <c r="FCX32" s="829"/>
      <c r="FCY32" s="829"/>
      <c r="FCZ32" s="829"/>
      <c r="FDA32" s="829"/>
      <c r="FDB32" s="829"/>
      <c r="FDC32" s="829"/>
      <c r="FDD32" s="829"/>
      <c r="FDE32" s="829"/>
      <c r="FDF32" s="829"/>
      <c r="FDG32" s="829"/>
      <c r="FDH32" s="829"/>
      <c r="FDI32" s="829"/>
      <c r="FDJ32" s="829"/>
      <c r="FDK32" s="829"/>
      <c r="FDL32" s="829"/>
      <c r="FDM32" s="829"/>
      <c r="FDN32" s="829"/>
      <c r="FDO32" s="829"/>
      <c r="FDP32" s="829"/>
      <c r="FDQ32" s="829"/>
      <c r="FDR32" s="829"/>
      <c r="FDS32" s="829"/>
      <c r="FDT32" s="829"/>
      <c r="FDU32" s="829"/>
      <c r="FDV32" s="829"/>
      <c r="FDW32" s="829"/>
      <c r="FDX32" s="829"/>
      <c r="FDY32" s="829"/>
      <c r="FDZ32" s="829"/>
      <c r="FEA32" s="829"/>
      <c r="FEB32" s="829"/>
      <c r="FEC32" s="829"/>
      <c r="FED32" s="829"/>
      <c r="FEE32" s="829"/>
      <c r="FEF32" s="829"/>
      <c r="FEG32" s="829"/>
      <c r="FEH32" s="829"/>
      <c r="FEI32" s="829"/>
      <c r="FEJ32" s="829"/>
      <c r="FEK32" s="829"/>
      <c r="FEL32" s="829"/>
      <c r="FEM32" s="829"/>
      <c r="FEN32" s="829"/>
      <c r="FEO32" s="829"/>
      <c r="FEP32" s="829"/>
      <c r="FEQ32" s="829"/>
      <c r="FER32" s="829"/>
      <c r="FES32" s="829"/>
      <c r="FET32" s="829"/>
      <c r="FEU32" s="829"/>
      <c r="FEV32" s="829"/>
      <c r="FEW32" s="829"/>
      <c r="FEX32" s="829"/>
      <c r="FEY32" s="829"/>
      <c r="FEZ32" s="829"/>
      <c r="FFA32" s="829"/>
      <c r="FFB32" s="829"/>
      <c r="FFC32" s="829"/>
      <c r="FFD32" s="829"/>
      <c r="FFE32" s="829"/>
      <c r="FFF32" s="829"/>
      <c r="FFG32" s="829"/>
      <c r="FFH32" s="829"/>
      <c r="FFI32" s="829"/>
      <c r="FFJ32" s="829"/>
      <c r="FFK32" s="829"/>
      <c r="FFL32" s="829"/>
      <c r="FFM32" s="829"/>
      <c r="FFN32" s="829"/>
      <c r="FFO32" s="829"/>
      <c r="FFP32" s="829"/>
      <c r="FFQ32" s="829"/>
      <c r="FFR32" s="829"/>
      <c r="FFS32" s="829"/>
      <c r="FFT32" s="829"/>
      <c r="FFU32" s="829"/>
      <c r="FFV32" s="829"/>
      <c r="FFW32" s="829"/>
      <c r="FFX32" s="829"/>
      <c r="FFY32" s="829"/>
      <c r="FFZ32" s="829"/>
      <c r="FGA32" s="829"/>
      <c r="FGB32" s="829"/>
      <c r="FGC32" s="829"/>
      <c r="FGD32" s="829"/>
      <c r="FGE32" s="829"/>
      <c r="FGF32" s="829"/>
      <c r="FGG32" s="829"/>
      <c r="FGH32" s="829"/>
      <c r="FGI32" s="829"/>
      <c r="FGJ32" s="829"/>
      <c r="FGK32" s="829"/>
      <c r="FGL32" s="829"/>
      <c r="FGM32" s="829"/>
      <c r="FGN32" s="829"/>
      <c r="FGO32" s="829"/>
      <c r="FGP32" s="829"/>
      <c r="FGQ32" s="829"/>
      <c r="FGR32" s="829"/>
      <c r="FGS32" s="829"/>
      <c r="FGT32" s="829"/>
      <c r="FGU32" s="829"/>
      <c r="FGV32" s="829"/>
      <c r="FGW32" s="829"/>
      <c r="FGX32" s="829"/>
      <c r="FGY32" s="829"/>
      <c r="FGZ32" s="829"/>
      <c r="FHA32" s="829"/>
      <c r="FHB32" s="829"/>
      <c r="FHC32" s="829"/>
      <c r="FHD32" s="829"/>
      <c r="FHE32" s="829"/>
      <c r="FHF32" s="829"/>
      <c r="FHG32" s="829"/>
      <c r="FHH32" s="829"/>
      <c r="FHI32" s="829"/>
      <c r="FHJ32" s="829"/>
      <c r="FHK32" s="829"/>
      <c r="FHL32" s="829"/>
      <c r="FHM32" s="829"/>
      <c r="FHN32" s="829"/>
      <c r="FHO32" s="829"/>
      <c r="FHP32" s="829"/>
      <c r="FHQ32" s="829"/>
      <c r="FHR32" s="829"/>
      <c r="FHS32" s="829"/>
      <c r="FHT32" s="829"/>
      <c r="FHU32" s="829"/>
      <c r="FHV32" s="829"/>
      <c r="FHW32" s="829"/>
      <c r="FHX32" s="829"/>
      <c r="FHY32" s="829"/>
      <c r="FHZ32" s="829"/>
      <c r="FIA32" s="829"/>
      <c r="FIB32" s="829"/>
      <c r="FIC32" s="829"/>
      <c r="FID32" s="829"/>
      <c r="FIE32" s="829"/>
      <c r="FIF32" s="829"/>
      <c r="FIG32" s="829"/>
      <c r="FIH32" s="829"/>
      <c r="FII32" s="829"/>
      <c r="FIJ32" s="829"/>
      <c r="FIK32" s="829"/>
      <c r="FIL32" s="829"/>
      <c r="FIM32" s="829"/>
      <c r="FIN32" s="829"/>
      <c r="FIO32" s="829"/>
      <c r="FIP32" s="829"/>
      <c r="FIQ32" s="829"/>
      <c r="FIR32" s="829"/>
      <c r="FIS32" s="829"/>
      <c r="FIT32" s="829"/>
      <c r="FIU32" s="829"/>
      <c r="FIV32" s="829"/>
      <c r="FIW32" s="829"/>
      <c r="FIX32" s="829"/>
      <c r="FIY32" s="829"/>
      <c r="FIZ32" s="829"/>
      <c r="FJA32" s="829"/>
      <c r="FJB32" s="829"/>
      <c r="FJC32" s="829"/>
      <c r="FJD32" s="829"/>
      <c r="FJE32" s="829"/>
      <c r="FJF32" s="829"/>
      <c r="FJG32" s="829"/>
      <c r="FJH32" s="829"/>
      <c r="FJI32" s="829"/>
      <c r="FJJ32" s="829"/>
      <c r="FJK32" s="829"/>
      <c r="FJL32" s="829"/>
      <c r="FJM32" s="829"/>
      <c r="FJN32" s="829"/>
      <c r="FJO32" s="829"/>
      <c r="FJP32" s="829"/>
      <c r="FJQ32" s="829"/>
      <c r="FJR32" s="829"/>
      <c r="FJS32" s="829"/>
      <c r="FJT32" s="829"/>
      <c r="FJU32" s="829"/>
      <c r="FJV32" s="829"/>
      <c r="FJW32" s="829"/>
      <c r="FJX32" s="829"/>
      <c r="FJY32" s="829"/>
      <c r="FJZ32" s="829"/>
      <c r="FKA32" s="829"/>
      <c r="FKB32" s="829"/>
      <c r="FKC32" s="829"/>
      <c r="FKD32" s="829"/>
      <c r="FKE32" s="829"/>
      <c r="FKF32" s="829"/>
      <c r="FKG32" s="829"/>
      <c r="FKH32" s="829"/>
      <c r="FKI32" s="829"/>
      <c r="FKJ32" s="829"/>
      <c r="FKK32" s="829"/>
      <c r="FKL32" s="829"/>
      <c r="FKM32" s="829"/>
      <c r="FKN32" s="829"/>
      <c r="FKO32" s="829"/>
      <c r="FKP32" s="829"/>
      <c r="FKQ32" s="829"/>
      <c r="FKR32" s="829"/>
      <c r="FKS32" s="829"/>
      <c r="FKT32" s="829"/>
      <c r="FKU32" s="829"/>
      <c r="FKV32" s="829"/>
      <c r="FKW32" s="829"/>
      <c r="FKX32" s="829"/>
      <c r="FKY32" s="829"/>
      <c r="FKZ32" s="829"/>
      <c r="FLA32" s="829"/>
      <c r="FLB32" s="829"/>
      <c r="FLC32" s="829"/>
      <c r="FLD32" s="829"/>
      <c r="FLE32" s="829"/>
      <c r="FLF32" s="829"/>
      <c r="FLG32" s="829"/>
      <c r="FLH32" s="829"/>
      <c r="FLI32" s="829"/>
      <c r="FLJ32" s="829"/>
      <c r="FLK32" s="829"/>
      <c r="FLL32" s="829"/>
      <c r="FLM32" s="829"/>
      <c r="FLN32" s="829"/>
      <c r="FLO32" s="829"/>
      <c r="FLP32" s="829"/>
      <c r="FLQ32" s="829"/>
      <c r="FLR32" s="829"/>
      <c r="FLS32" s="829"/>
      <c r="FLT32" s="829"/>
      <c r="FLU32" s="829"/>
      <c r="FLV32" s="829"/>
      <c r="FLW32" s="829"/>
      <c r="FLX32" s="829"/>
      <c r="FLY32" s="829"/>
      <c r="FLZ32" s="829"/>
      <c r="FMA32" s="829"/>
      <c r="FMB32" s="829"/>
      <c r="FMC32" s="829"/>
      <c r="FMD32" s="829"/>
      <c r="FME32" s="829"/>
      <c r="FMF32" s="829"/>
      <c r="FMG32" s="829"/>
      <c r="FMH32" s="829"/>
      <c r="FMI32" s="829"/>
      <c r="FMJ32" s="829"/>
      <c r="FMK32" s="829"/>
      <c r="FML32" s="829"/>
      <c r="FMM32" s="829"/>
      <c r="FMN32" s="829"/>
      <c r="FMO32" s="829"/>
      <c r="FMP32" s="829"/>
      <c r="FMQ32" s="829"/>
      <c r="FMR32" s="829"/>
      <c r="FMS32" s="829"/>
      <c r="FMT32" s="829"/>
      <c r="FMU32" s="829"/>
      <c r="FMV32" s="829"/>
      <c r="FMW32" s="829"/>
      <c r="FMX32" s="829"/>
      <c r="FMY32" s="829"/>
      <c r="FMZ32" s="829"/>
      <c r="FNA32" s="829"/>
      <c r="FNB32" s="829"/>
      <c r="FNC32" s="829"/>
      <c r="FND32" s="829"/>
      <c r="FNE32" s="829"/>
      <c r="FNF32" s="829"/>
      <c r="FNG32" s="829"/>
      <c r="FNH32" s="829"/>
      <c r="FNI32" s="829"/>
      <c r="FNJ32" s="829"/>
      <c r="FNK32" s="829"/>
      <c r="FNL32" s="829"/>
      <c r="FNM32" s="829"/>
      <c r="FNN32" s="829"/>
      <c r="FNO32" s="829"/>
      <c r="FNP32" s="829"/>
      <c r="FNQ32" s="829"/>
      <c r="FNR32" s="829"/>
      <c r="FNS32" s="829"/>
      <c r="FNT32" s="829"/>
      <c r="FNU32" s="829"/>
      <c r="FNV32" s="829"/>
      <c r="FNW32" s="829"/>
      <c r="FNX32" s="829"/>
      <c r="FNY32" s="829"/>
      <c r="FNZ32" s="829"/>
      <c r="FOA32" s="829"/>
      <c r="FOB32" s="829"/>
      <c r="FOC32" s="829"/>
      <c r="FOD32" s="829"/>
      <c r="FOE32" s="829"/>
      <c r="FOF32" s="829"/>
      <c r="FOG32" s="829"/>
      <c r="FOH32" s="829"/>
      <c r="FOI32" s="829"/>
      <c r="FOJ32" s="829"/>
      <c r="FOK32" s="829"/>
      <c r="FOL32" s="829"/>
      <c r="FOM32" s="829"/>
      <c r="FON32" s="829"/>
      <c r="FOO32" s="829"/>
      <c r="FOP32" s="829"/>
      <c r="FOQ32" s="829"/>
      <c r="FOR32" s="829"/>
      <c r="FOS32" s="829"/>
      <c r="FOT32" s="829"/>
      <c r="FOU32" s="829"/>
      <c r="FOV32" s="829"/>
      <c r="FOW32" s="829"/>
      <c r="FOX32" s="829"/>
      <c r="FOY32" s="829"/>
      <c r="FOZ32" s="829"/>
      <c r="FPA32" s="829"/>
      <c r="FPB32" s="829"/>
      <c r="FPC32" s="829"/>
      <c r="FPD32" s="829"/>
      <c r="FPE32" s="829"/>
      <c r="FPF32" s="829"/>
      <c r="FPG32" s="829"/>
      <c r="FPH32" s="829"/>
      <c r="FPI32" s="829"/>
      <c r="FPJ32" s="829"/>
      <c r="FPK32" s="829"/>
      <c r="FPL32" s="829"/>
      <c r="FPM32" s="829"/>
      <c r="FPN32" s="829"/>
      <c r="FPO32" s="829"/>
      <c r="FPP32" s="829"/>
      <c r="FPQ32" s="829"/>
      <c r="FPR32" s="829"/>
      <c r="FPS32" s="829"/>
      <c r="FPT32" s="829"/>
      <c r="FPU32" s="829"/>
      <c r="FPV32" s="829"/>
      <c r="FPW32" s="829"/>
      <c r="FPX32" s="829"/>
      <c r="FPY32" s="829"/>
      <c r="FPZ32" s="829"/>
      <c r="FQA32" s="829"/>
      <c r="FQB32" s="829"/>
      <c r="FQC32" s="829"/>
      <c r="FQD32" s="829"/>
      <c r="FQE32" s="829"/>
      <c r="FQF32" s="829"/>
      <c r="FQG32" s="829"/>
      <c r="FQH32" s="829"/>
      <c r="FQI32" s="829"/>
      <c r="FQJ32" s="829"/>
      <c r="FQK32" s="829"/>
      <c r="FQL32" s="829"/>
      <c r="FQM32" s="829"/>
      <c r="FQN32" s="829"/>
      <c r="FQO32" s="829"/>
      <c r="FQP32" s="829"/>
      <c r="FQQ32" s="829"/>
      <c r="FQR32" s="829"/>
      <c r="FQS32" s="829"/>
      <c r="FQT32" s="829"/>
      <c r="FQU32" s="829"/>
      <c r="FQV32" s="829"/>
      <c r="FQW32" s="829"/>
      <c r="FQX32" s="829"/>
      <c r="FQY32" s="829"/>
      <c r="FQZ32" s="829"/>
      <c r="FRA32" s="829"/>
      <c r="FRB32" s="829"/>
      <c r="FRC32" s="829"/>
      <c r="FRD32" s="829"/>
      <c r="FRE32" s="829"/>
      <c r="FRF32" s="829"/>
      <c r="FRG32" s="829"/>
      <c r="FRH32" s="829"/>
      <c r="FRI32" s="829"/>
      <c r="FRJ32" s="829"/>
      <c r="FRK32" s="829"/>
      <c r="FRL32" s="829"/>
      <c r="FRM32" s="829"/>
      <c r="FRN32" s="829"/>
      <c r="FRO32" s="829"/>
      <c r="FRP32" s="829"/>
      <c r="FRQ32" s="829"/>
      <c r="FRR32" s="829"/>
      <c r="FRS32" s="829"/>
      <c r="FRT32" s="829"/>
      <c r="FRU32" s="829"/>
      <c r="FRV32" s="829"/>
      <c r="FRW32" s="829"/>
      <c r="FRX32" s="829"/>
      <c r="FRY32" s="829"/>
      <c r="FRZ32" s="829"/>
      <c r="FSA32" s="829"/>
      <c r="FSB32" s="829"/>
      <c r="FSC32" s="829"/>
      <c r="FSD32" s="829"/>
      <c r="FSE32" s="829"/>
      <c r="FSF32" s="829"/>
      <c r="FSG32" s="829"/>
      <c r="FSH32" s="829"/>
      <c r="FSI32" s="829"/>
      <c r="FSJ32" s="829"/>
      <c r="FSK32" s="829"/>
      <c r="FSL32" s="829"/>
      <c r="FSM32" s="829"/>
      <c r="FSN32" s="829"/>
      <c r="FSO32" s="829"/>
      <c r="FSP32" s="829"/>
      <c r="FSQ32" s="829"/>
      <c r="FSR32" s="829"/>
      <c r="FSS32" s="829"/>
      <c r="FST32" s="829"/>
      <c r="FSU32" s="829"/>
      <c r="FSV32" s="829"/>
      <c r="FSW32" s="829"/>
      <c r="FSX32" s="829"/>
      <c r="FSY32" s="829"/>
      <c r="FSZ32" s="829"/>
      <c r="FTA32" s="829"/>
      <c r="FTB32" s="829"/>
      <c r="FTC32" s="829"/>
      <c r="FTD32" s="829"/>
      <c r="FTE32" s="829"/>
      <c r="FTF32" s="829"/>
      <c r="FTG32" s="829"/>
      <c r="FTH32" s="829"/>
      <c r="FTI32" s="829"/>
      <c r="FTJ32" s="829"/>
      <c r="FTK32" s="829"/>
      <c r="FTL32" s="829"/>
      <c r="FTM32" s="829"/>
      <c r="FTN32" s="829"/>
      <c r="FTO32" s="829"/>
      <c r="FTP32" s="829"/>
      <c r="FTQ32" s="829"/>
      <c r="FTR32" s="829"/>
      <c r="FTS32" s="829"/>
      <c r="FTT32" s="829"/>
      <c r="FTU32" s="829"/>
      <c r="FTV32" s="829"/>
      <c r="FTW32" s="829"/>
      <c r="FTX32" s="829"/>
      <c r="FTY32" s="829"/>
      <c r="FTZ32" s="829"/>
      <c r="FUA32" s="829"/>
      <c r="FUB32" s="829"/>
      <c r="FUC32" s="829"/>
      <c r="FUD32" s="829"/>
      <c r="FUE32" s="829"/>
      <c r="FUF32" s="829"/>
      <c r="FUG32" s="829"/>
      <c r="FUH32" s="829"/>
      <c r="FUI32" s="829"/>
      <c r="FUJ32" s="829"/>
      <c r="FUK32" s="829"/>
      <c r="FUL32" s="829"/>
      <c r="FUM32" s="829"/>
      <c r="FUN32" s="829"/>
      <c r="FUO32" s="829"/>
      <c r="FUP32" s="829"/>
      <c r="FUQ32" s="829"/>
      <c r="FUR32" s="829"/>
      <c r="FUS32" s="829"/>
      <c r="FUT32" s="829"/>
      <c r="FUU32" s="829"/>
      <c r="FUV32" s="829"/>
      <c r="FUW32" s="829"/>
      <c r="FUX32" s="829"/>
      <c r="FUY32" s="829"/>
      <c r="FUZ32" s="829"/>
      <c r="FVA32" s="829"/>
      <c r="FVB32" s="829"/>
      <c r="FVC32" s="829"/>
      <c r="FVD32" s="829"/>
      <c r="FVE32" s="829"/>
      <c r="FVF32" s="829"/>
      <c r="FVG32" s="829"/>
      <c r="FVH32" s="829"/>
      <c r="FVI32" s="829"/>
      <c r="FVJ32" s="829"/>
      <c r="FVK32" s="829"/>
      <c r="FVL32" s="829"/>
      <c r="FVM32" s="829"/>
      <c r="FVN32" s="829"/>
      <c r="FVO32" s="829"/>
      <c r="FVP32" s="829"/>
      <c r="FVQ32" s="829"/>
      <c r="FVR32" s="829"/>
      <c r="FVS32" s="829"/>
      <c r="FVT32" s="829"/>
      <c r="FVU32" s="829"/>
      <c r="FVV32" s="829"/>
      <c r="FVW32" s="829"/>
      <c r="FVX32" s="829"/>
      <c r="FVY32" s="829"/>
      <c r="FVZ32" s="829"/>
      <c r="FWA32" s="829"/>
      <c r="FWB32" s="829"/>
      <c r="FWC32" s="829"/>
      <c r="FWD32" s="829"/>
      <c r="FWE32" s="829"/>
      <c r="FWF32" s="829"/>
      <c r="FWG32" s="829"/>
      <c r="FWH32" s="829"/>
      <c r="FWI32" s="829"/>
      <c r="FWJ32" s="829"/>
      <c r="FWK32" s="829"/>
      <c r="FWL32" s="829"/>
      <c r="FWM32" s="829"/>
      <c r="FWN32" s="829"/>
      <c r="FWO32" s="829"/>
      <c r="FWP32" s="829"/>
      <c r="FWQ32" s="829"/>
      <c r="FWR32" s="829"/>
      <c r="FWS32" s="829"/>
      <c r="FWT32" s="829"/>
      <c r="FWU32" s="829"/>
      <c r="FWV32" s="829"/>
      <c r="FWW32" s="829"/>
      <c r="FWX32" s="829"/>
      <c r="FWY32" s="829"/>
      <c r="FWZ32" s="829"/>
      <c r="FXA32" s="829"/>
      <c r="FXB32" s="829"/>
      <c r="FXC32" s="829"/>
      <c r="FXD32" s="829"/>
      <c r="FXE32" s="829"/>
      <c r="FXF32" s="829"/>
      <c r="FXG32" s="829"/>
      <c r="FXH32" s="829"/>
      <c r="FXI32" s="829"/>
      <c r="FXJ32" s="829"/>
      <c r="FXK32" s="829"/>
      <c r="FXL32" s="829"/>
      <c r="FXM32" s="829"/>
      <c r="FXN32" s="829"/>
      <c r="FXO32" s="829"/>
      <c r="FXP32" s="829"/>
      <c r="FXQ32" s="829"/>
      <c r="FXR32" s="829"/>
      <c r="FXS32" s="829"/>
      <c r="FXT32" s="829"/>
      <c r="FXU32" s="829"/>
      <c r="FXV32" s="829"/>
      <c r="FXW32" s="829"/>
      <c r="FXX32" s="829"/>
      <c r="FXY32" s="829"/>
      <c r="FXZ32" s="829"/>
      <c r="FYA32" s="829"/>
      <c r="FYB32" s="829"/>
      <c r="FYC32" s="829"/>
      <c r="FYD32" s="829"/>
      <c r="FYE32" s="829"/>
      <c r="FYF32" s="829"/>
      <c r="FYG32" s="829"/>
      <c r="FYH32" s="829"/>
      <c r="FYI32" s="829"/>
      <c r="FYJ32" s="829"/>
      <c r="FYK32" s="829"/>
      <c r="FYL32" s="829"/>
      <c r="FYM32" s="829"/>
      <c r="FYN32" s="829"/>
      <c r="FYO32" s="829"/>
      <c r="FYP32" s="829"/>
      <c r="FYQ32" s="829"/>
      <c r="FYR32" s="829"/>
      <c r="FYS32" s="829"/>
      <c r="FYT32" s="829"/>
      <c r="FYU32" s="829"/>
      <c r="FYV32" s="829"/>
      <c r="FYW32" s="829"/>
      <c r="FYX32" s="829"/>
      <c r="FYY32" s="829"/>
      <c r="FYZ32" s="829"/>
      <c r="FZA32" s="829"/>
      <c r="FZB32" s="829"/>
      <c r="FZC32" s="829"/>
      <c r="FZD32" s="829"/>
      <c r="FZE32" s="829"/>
      <c r="FZF32" s="829"/>
      <c r="FZG32" s="829"/>
      <c r="FZH32" s="829"/>
      <c r="FZI32" s="829"/>
      <c r="FZJ32" s="829"/>
      <c r="FZK32" s="829"/>
      <c r="FZL32" s="829"/>
      <c r="FZM32" s="829"/>
      <c r="FZN32" s="829"/>
      <c r="FZO32" s="829"/>
      <c r="FZP32" s="829"/>
      <c r="FZQ32" s="829"/>
      <c r="FZR32" s="829"/>
      <c r="FZS32" s="829"/>
      <c r="FZT32" s="829"/>
      <c r="FZU32" s="829"/>
      <c r="FZV32" s="829"/>
      <c r="FZW32" s="829"/>
      <c r="FZX32" s="829"/>
      <c r="FZY32" s="829"/>
      <c r="FZZ32" s="829"/>
      <c r="GAA32" s="829"/>
      <c r="GAB32" s="829"/>
      <c r="GAC32" s="829"/>
      <c r="GAD32" s="829"/>
      <c r="GAE32" s="829"/>
      <c r="GAF32" s="829"/>
      <c r="GAG32" s="829"/>
      <c r="GAH32" s="829"/>
      <c r="GAI32" s="829"/>
      <c r="GAJ32" s="829"/>
      <c r="GAK32" s="829"/>
      <c r="GAL32" s="829"/>
      <c r="GAM32" s="829"/>
      <c r="GAN32" s="829"/>
      <c r="GAO32" s="829"/>
      <c r="GAP32" s="829"/>
      <c r="GAQ32" s="829"/>
      <c r="GAR32" s="829"/>
      <c r="GAS32" s="829"/>
      <c r="GAT32" s="829"/>
      <c r="GAU32" s="829"/>
      <c r="GAV32" s="829"/>
      <c r="GAW32" s="829"/>
      <c r="GAX32" s="829"/>
      <c r="GAY32" s="829"/>
      <c r="GAZ32" s="829"/>
      <c r="GBA32" s="829"/>
      <c r="GBB32" s="829"/>
      <c r="GBC32" s="829"/>
      <c r="GBD32" s="829"/>
      <c r="GBE32" s="829"/>
      <c r="GBF32" s="829"/>
      <c r="GBG32" s="829"/>
      <c r="GBH32" s="829"/>
      <c r="GBI32" s="829"/>
      <c r="GBJ32" s="829"/>
      <c r="GBK32" s="829"/>
      <c r="GBL32" s="829"/>
      <c r="GBM32" s="829"/>
      <c r="GBN32" s="829"/>
      <c r="GBO32" s="829"/>
      <c r="GBP32" s="829"/>
      <c r="GBQ32" s="829"/>
      <c r="GBR32" s="829"/>
      <c r="GBS32" s="829"/>
      <c r="GBT32" s="829"/>
      <c r="GBU32" s="829"/>
      <c r="GBV32" s="829"/>
      <c r="GBW32" s="829"/>
      <c r="GBX32" s="829"/>
      <c r="GBY32" s="829"/>
      <c r="GBZ32" s="829"/>
      <c r="GCA32" s="829"/>
      <c r="GCB32" s="829"/>
      <c r="GCC32" s="829"/>
      <c r="GCD32" s="829"/>
      <c r="GCE32" s="829"/>
      <c r="GCF32" s="829"/>
      <c r="GCG32" s="829"/>
      <c r="GCH32" s="829"/>
      <c r="GCI32" s="829"/>
      <c r="GCJ32" s="829"/>
      <c r="GCK32" s="829"/>
      <c r="GCL32" s="829"/>
      <c r="GCM32" s="829"/>
      <c r="GCN32" s="829"/>
      <c r="GCO32" s="829"/>
      <c r="GCP32" s="829"/>
      <c r="GCQ32" s="829"/>
      <c r="GCR32" s="829"/>
      <c r="GCS32" s="829"/>
      <c r="GCT32" s="829"/>
      <c r="GCU32" s="829"/>
      <c r="GCV32" s="829"/>
      <c r="GCW32" s="829"/>
      <c r="GCX32" s="829"/>
      <c r="GCY32" s="829"/>
      <c r="GCZ32" s="829"/>
      <c r="GDA32" s="829"/>
      <c r="GDB32" s="829"/>
      <c r="GDC32" s="829"/>
      <c r="GDD32" s="829"/>
      <c r="GDE32" s="829"/>
      <c r="GDF32" s="829"/>
      <c r="GDG32" s="829"/>
      <c r="GDH32" s="829"/>
      <c r="GDI32" s="829"/>
      <c r="GDJ32" s="829"/>
      <c r="GDK32" s="829"/>
      <c r="GDL32" s="829"/>
      <c r="GDM32" s="829"/>
      <c r="GDN32" s="829"/>
      <c r="GDO32" s="829"/>
      <c r="GDP32" s="829"/>
      <c r="GDQ32" s="829"/>
      <c r="GDR32" s="829"/>
      <c r="GDS32" s="829"/>
      <c r="GDT32" s="829"/>
      <c r="GDU32" s="829"/>
      <c r="GDV32" s="829"/>
      <c r="GDW32" s="829"/>
      <c r="GDX32" s="829"/>
      <c r="GDY32" s="829"/>
      <c r="GDZ32" s="829"/>
      <c r="GEA32" s="829"/>
      <c r="GEB32" s="829"/>
      <c r="GEC32" s="829"/>
      <c r="GED32" s="829"/>
      <c r="GEE32" s="829"/>
      <c r="GEF32" s="829"/>
      <c r="GEG32" s="829"/>
      <c r="GEH32" s="829"/>
      <c r="GEI32" s="829"/>
      <c r="GEJ32" s="829"/>
      <c r="GEK32" s="829"/>
      <c r="GEL32" s="829"/>
      <c r="GEM32" s="829"/>
      <c r="GEN32" s="829"/>
      <c r="GEO32" s="829"/>
      <c r="GEP32" s="829"/>
      <c r="GEQ32" s="829"/>
      <c r="GER32" s="829"/>
      <c r="GES32" s="829"/>
      <c r="GET32" s="829"/>
      <c r="GEU32" s="829"/>
      <c r="GEV32" s="829"/>
      <c r="GEW32" s="829"/>
      <c r="GEX32" s="829"/>
      <c r="GEY32" s="829"/>
      <c r="GEZ32" s="829"/>
      <c r="GFA32" s="829"/>
      <c r="GFB32" s="829"/>
      <c r="GFC32" s="829"/>
      <c r="GFD32" s="829"/>
      <c r="GFE32" s="829"/>
      <c r="GFF32" s="829"/>
      <c r="GFG32" s="829"/>
      <c r="GFH32" s="829"/>
      <c r="GFI32" s="829"/>
      <c r="GFJ32" s="829"/>
      <c r="GFK32" s="829"/>
      <c r="GFL32" s="829"/>
      <c r="GFM32" s="829"/>
      <c r="GFN32" s="829"/>
      <c r="GFO32" s="829"/>
      <c r="GFP32" s="829"/>
      <c r="GFQ32" s="829"/>
      <c r="GFR32" s="829"/>
      <c r="GFS32" s="829"/>
      <c r="GFT32" s="829"/>
      <c r="GFU32" s="829"/>
      <c r="GFV32" s="829"/>
      <c r="GFW32" s="829"/>
      <c r="GFX32" s="829"/>
      <c r="GFY32" s="829"/>
      <c r="GFZ32" s="829"/>
      <c r="GGA32" s="829"/>
      <c r="GGB32" s="829"/>
      <c r="GGC32" s="829"/>
      <c r="GGD32" s="829"/>
      <c r="GGE32" s="829"/>
      <c r="GGF32" s="829"/>
      <c r="GGG32" s="829"/>
      <c r="GGH32" s="829"/>
      <c r="GGI32" s="829"/>
      <c r="GGJ32" s="829"/>
      <c r="GGK32" s="829"/>
      <c r="GGL32" s="829"/>
      <c r="GGM32" s="829"/>
      <c r="GGN32" s="829"/>
      <c r="GGO32" s="829"/>
      <c r="GGP32" s="829"/>
      <c r="GGQ32" s="829"/>
      <c r="GGR32" s="829"/>
      <c r="GGS32" s="829"/>
      <c r="GGT32" s="829"/>
      <c r="GGU32" s="829"/>
      <c r="GGV32" s="829"/>
      <c r="GGW32" s="829"/>
      <c r="GGX32" s="829"/>
      <c r="GGY32" s="829"/>
      <c r="GGZ32" s="829"/>
      <c r="GHA32" s="829"/>
      <c r="GHB32" s="829"/>
      <c r="GHC32" s="829"/>
      <c r="GHD32" s="829"/>
      <c r="GHE32" s="829"/>
      <c r="GHF32" s="829"/>
      <c r="GHG32" s="829"/>
      <c r="GHH32" s="829"/>
      <c r="GHI32" s="829"/>
      <c r="GHJ32" s="829"/>
      <c r="GHK32" s="829"/>
      <c r="GHL32" s="829"/>
      <c r="GHM32" s="829"/>
      <c r="GHN32" s="829"/>
      <c r="GHO32" s="829"/>
      <c r="GHP32" s="829"/>
      <c r="GHQ32" s="829"/>
      <c r="GHR32" s="829"/>
      <c r="GHS32" s="829"/>
      <c r="GHT32" s="829"/>
      <c r="GHU32" s="829"/>
      <c r="GHV32" s="829"/>
      <c r="GHW32" s="829"/>
      <c r="GHX32" s="829"/>
      <c r="GHY32" s="829"/>
      <c r="GHZ32" s="829"/>
      <c r="GIA32" s="829"/>
      <c r="GIB32" s="829"/>
      <c r="GIC32" s="829"/>
      <c r="GID32" s="829"/>
      <c r="GIE32" s="829"/>
      <c r="GIF32" s="829"/>
      <c r="GIG32" s="829"/>
      <c r="GIH32" s="829"/>
      <c r="GII32" s="829"/>
      <c r="GIJ32" s="829"/>
      <c r="GIK32" s="829"/>
      <c r="GIL32" s="829"/>
      <c r="GIM32" s="829"/>
      <c r="GIN32" s="829"/>
      <c r="GIO32" s="829"/>
      <c r="GIP32" s="829"/>
      <c r="GIQ32" s="829"/>
      <c r="GIR32" s="829"/>
      <c r="GIS32" s="829"/>
      <c r="GIT32" s="829"/>
      <c r="GIU32" s="829"/>
      <c r="GIV32" s="829"/>
      <c r="GIW32" s="829"/>
      <c r="GIX32" s="829"/>
      <c r="GIY32" s="829"/>
      <c r="GIZ32" s="829"/>
      <c r="GJA32" s="829"/>
      <c r="GJB32" s="829"/>
      <c r="GJC32" s="829"/>
      <c r="GJD32" s="829"/>
      <c r="GJE32" s="829"/>
      <c r="GJF32" s="829"/>
      <c r="GJG32" s="829"/>
      <c r="GJH32" s="829"/>
      <c r="GJI32" s="829"/>
      <c r="GJJ32" s="829"/>
      <c r="GJK32" s="829"/>
      <c r="GJL32" s="829"/>
      <c r="GJM32" s="829"/>
      <c r="GJN32" s="829"/>
      <c r="GJO32" s="829"/>
      <c r="GJP32" s="829"/>
      <c r="GJQ32" s="829"/>
      <c r="GJR32" s="829"/>
      <c r="GJS32" s="829"/>
      <c r="GJT32" s="829"/>
      <c r="GJU32" s="829"/>
      <c r="GJV32" s="829"/>
      <c r="GJW32" s="829"/>
      <c r="GJX32" s="829"/>
      <c r="GJY32" s="829"/>
      <c r="GJZ32" s="829"/>
      <c r="GKA32" s="829"/>
      <c r="GKB32" s="829"/>
      <c r="GKC32" s="829"/>
      <c r="GKD32" s="829"/>
      <c r="GKE32" s="829"/>
      <c r="GKF32" s="829"/>
      <c r="GKG32" s="829"/>
      <c r="GKH32" s="829"/>
      <c r="GKI32" s="829"/>
      <c r="GKJ32" s="829"/>
      <c r="GKK32" s="829"/>
      <c r="GKL32" s="829"/>
      <c r="GKM32" s="829"/>
      <c r="GKN32" s="829"/>
      <c r="GKO32" s="829"/>
      <c r="GKP32" s="829"/>
      <c r="GKQ32" s="829"/>
      <c r="GKR32" s="829"/>
      <c r="GKS32" s="829"/>
      <c r="GKT32" s="829"/>
      <c r="GKU32" s="829"/>
      <c r="GKV32" s="829"/>
      <c r="GKW32" s="829"/>
      <c r="GKX32" s="829"/>
      <c r="GKY32" s="829"/>
      <c r="GKZ32" s="829"/>
      <c r="GLA32" s="829"/>
      <c r="GLB32" s="829"/>
      <c r="GLC32" s="829"/>
      <c r="GLD32" s="829"/>
      <c r="GLE32" s="829"/>
      <c r="GLF32" s="829"/>
      <c r="GLG32" s="829"/>
      <c r="GLH32" s="829"/>
      <c r="GLI32" s="829"/>
      <c r="GLJ32" s="829"/>
      <c r="GLK32" s="829"/>
      <c r="GLL32" s="829"/>
      <c r="GLM32" s="829"/>
      <c r="GLN32" s="829"/>
      <c r="GLO32" s="829"/>
      <c r="GLP32" s="829"/>
      <c r="GLQ32" s="829"/>
      <c r="GLR32" s="829"/>
      <c r="GLS32" s="829"/>
      <c r="GLT32" s="829"/>
      <c r="GLU32" s="829"/>
      <c r="GLV32" s="829"/>
      <c r="GLW32" s="829"/>
      <c r="GLX32" s="829"/>
      <c r="GLY32" s="829"/>
      <c r="GLZ32" s="829"/>
      <c r="GMA32" s="829"/>
      <c r="GMB32" s="829"/>
      <c r="GMC32" s="829"/>
      <c r="GMD32" s="829"/>
      <c r="GME32" s="829"/>
      <c r="GMF32" s="829"/>
      <c r="GMG32" s="829"/>
      <c r="GMH32" s="829"/>
      <c r="GMI32" s="829"/>
      <c r="GMJ32" s="829"/>
      <c r="GMK32" s="829"/>
      <c r="GML32" s="829"/>
      <c r="GMM32" s="829"/>
      <c r="GMN32" s="829"/>
      <c r="GMO32" s="829"/>
      <c r="GMP32" s="829"/>
      <c r="GMQ32" s="829"/>
      <c r="GMR32" s="829"/>
      <c r="GMS32" s="829"/>
      <c r="GMT32" s="829"/>
      <c r="GMU32" s="829"/>
      <c r="GMV32" s="829"/>
      <c r="GMW32" s="829"/>
      <c r="GMX32" s="829"/>
      <c r="GMY32" s="829"/>
      <c r="GMZ32" s="829"/>
      <c r="GNA32" s="829"/>
      <c r="GNB32" s="829"/>
      <c r="GNC32" s="829"/>
      <c r="GND32" s="829"/>
      <c r="GNE32" s="829"/>
      <c r="GNF32" s="829"/>
      <c r="GNG32" s="829"/>
      <c r="GNH32" s="829"/>
      <c r="GNI32" s="829"/>
      <c r="GNJ32" s="829"/>
      <c r="GNK32" s="829"/>
      <c r="GNL32" s="829"/>
      <c r="GNM32" s="829"/>
      <c r="GNN32" s="829"/>
      <c r="GNO32" s="829"/>
      <c r="GNP32" s="829"/>
      <c r="GNQ32" s="829"/>
      <c r="GNR32" s="829"/>
      <c r="GNS32" s="829"/>
      <c r="GNT32" s="829"/>
      <c r="GNU32" s="829"/>
      <c r="GNV32" s="829"/>
      <c r="GNW32" s="829"/>
      <c r="GNX32" s="829"/>
      <c r="GNY32" s="829"/>
      <c r="GNZ32" s="829"/>
      <c r="GOA32" s="829"/>
      <c r="GOB32" s="829"/>
      <c r="GOC32" s="829"/>
      <c r="GOD32" s="829"/>
      <c r="GOE32" s="829"/>
      <c r="GOF32" s="829"/>
      <c r="GOG32" s="829"/>
      <c r="GOH32" s="829"/>
      <c r="GOI32" s="829"/>
      <c r="GOJ32" s="829"/>
      <c r="GOK32" s="829"/>
      <c r="GOL32" s="829"/>
      <c r="GOM32" s="829"/>
      <c r="GON32" s="829"/>
      <c r="GOO32" s="829"/>
      <c r="GOP32" s="829"/>
      <c r="GOQ32" s="829"/>
      <c r="GOR32" s="829"/>
      <c r="GOS32" s="829"/>
      <c r="GOT32" s="829"/>
      <c r="GOU32" s="829"/>
      <c r="GOV32" s="829"/>
      <c r="GOW32" s="829"/>
      <c r="GOX32" s="829"/>
      <c r="GOY32" s="829"/>
      <c r="GOZ32" s="829"/>
      <c r="GPA32" s="829"/>
      <c r="GPB32" s="829"/>
      <c r="GPC32" s="829"/>
      <c r="GPD32" s="829"/>
      <c r="GPE32" s="829"/>
      <c r="GPF32" s="829"/>
      <c r="GPG32" s="829"/>
      <c r="GPH32" s="829"/>
      <c r="GPI32" s="829"/>
      <c r="GPJ32" s="829"/>
      <c r="GPK32" s="829"/>
      <c r="GPL32" s="829"/>
      <c r="GPM32" s="829"/>
      <c r="GPN32" s="829"/>
      <c r="GPO32" s="829"/>
      <c r="GPP32" s="829"/>
      <c r="GPQ32" s="829"/>
      <c r="GPR32" s="829"/>
      <c r="GPS32" s="829"/>
      <c r="GPT32" s="829"/>
      <c r="GPU32" s="829"/>
      <c r="GPV32" s="829"/>
      <c r="GPW32" s="829"/>
      <c r="GPX32" s="829"/>
      <c r="GPY32" s="829"/>
      <c r="GPZ32" s="829"/>
      <c r="GQA32" s="829"/>
      <c r="GQB32" s="829"/>
      <c r="GQC32" s="829"/>
      <c r="GQD32" s="829"/>
      <c r="GQE32" s="829"/>
      <c r="GQF32" s="829"/>
      <c r="GQG32" s="829"/>
      <c r="GQH32" s="829"/>
      <c r="GQI32" s="829"/>
      <c r="GQJ32" s="829"/>
      <c r="GQK32" s="829"/>
      <c r="GQL32" s="829"/>
      <c r="GQM32" s="829"/>
      <c r="GQN32" s="829"/>
      <c r="GQO32" s="829"/>
      <c r="GQP32" s="829"/>
      <c r="GQQ32" s="829"/>
      <c r="GQR32" s="829"/>
      <c r="GQS32" s="829"/>
      <c r="GQT32" s="829"/>
      <c r="GQU32" s="829"/>
      <c r="GQV32" s="829"/>
      <c r="GQW32" s="829"/>
      <c r="GQX32" s="829"/>
      <c r="GQY32" s="829"/>
      <c r="GQZ32" s="829"/>
      <c r="GRA32" s="829"/>
      <c r="GRB32" s="829"/>
      <c r="GRC32" s="829"/>
      <c r="GRD32" s="829"/>
      <c r="GRE32" s="829"/>
      <c r="GRF32" s="829"/>
      <c r="GRG32" s="829"/>
      <c r="GRH32" s="829"/>
      <c r="GRI32" s="829"/>
      <c r="GRJ32" s="829"/>
      <c r="GRK32" s="829"/>
      <c r="GRL32" s="829"/>
      <c r="GRM32" s="829"/>
      <c r="GRN32" s="829"/>
      <c r="GRO32" s="829"/>
      <c r="GRP32" s="829"/>
      <c r="GRQ32" s="829"/>
      <c r="GRR32" s="829"/>
      <c r="GRS32" s="829"/>
      <c r="GRT32" s="829"/>
      <c r="GRU32" s="829"/>
      <c r="GRV32" s="829"/>
      <c r="GRW32" s="829"/>
      <c r="GRX32" s="829"/>
      <c r="GRY32" s="829"/>
      <c r="GRZ32" s="829"/>
      <c r="GSA32" s="829"/>
      <c r="GSB32" s="829"/>
      <c r="GSC32" s="829"/>
      <c r="GSD32" s="829"/>
      <c r="GSE32" s="829"/>
      <c r="GSF32" s="829"/>
      <c r="GSG32" s="829"/>
      <c r="GSH32" s="829"/>
      <c r="GSI32" s="829"/>
      <c r="GSJ32" s="829"/>
      <c r="GSK32" s="829"/>
      <c r="GSL32" s="829"/>
      <c r="GSM32" s="829"/>
      <c r="GSN32" s="829"/>
      <c r="GSO32" s="829"/>
      <c r="GSP32" s="829"/>
      <c r="GSQ32" s="829"/>
      <c r="GSR32" s="829"/>
      <c r="GSS32" s="829"/>
      <c r="GST32" s="829"/>
      <c r="GSU32" s="829"/>
      <c r="GSV32" s="829"/>
      <c r="GSW32" s="829"/>
      <c r="GSX32" s="829"/>
      <c r="GSY32" s="829"/>
      <c r="GSZ32" s="829"/>
      <c r="GTA32" s="829"/>
      <c r="GTB32" s="829"/>
      <c r="GTC32" s="829"/>
      <c r="GTD32" s="829"/>
      <c r="GTE32" s="829"/>
      <c r="GTF32" s="829"/>
      <c r="GTG32" s="829"/>
      <c r="GTH32" s="829"/>
      <c r="GTI32" s="829"/>
      <c r="GTJ32" s="829"/>
      <c r="GTK32" s="829"/>
      <c r="GTL32" s="829"/>
      <c r="GTM32" s="829"/>
      <c r="GTN32" s="829"/>
      <c r="GTO32" s="829"/>
      <c r="GTP32" s="829"/>
      <c r="GTQ32" s="829"/>
      <c r="GTR32" s="829"/>
      <c r="GTS32" s="829"/>
      <c r="GTT32" s="829"/>
      <c r="GTU32" s="829"/>
      <c r="GTV32" s="829"/>
      <c r="GTW32" s="829"/>
      <c r="GTX32" s="829"/>
      <c r="GTY32" s="829"/>
      <c r="GTZ32" s="829"/>
      <c r="GUA32" s="829"/>
      <c r="GUB32" s="829"/>
      <c r="GUC32" s="829"/>
      <c r="GUD32" s="829"/>
      <c r="GUE32" s="829"/>
      <c r="GUF32" s="829"/>
      <c r="GUG32" s="829"/>
      <c r="GUH32" s="829"/>
      <c r="GUI32" s="829"/>
      <c r="GUJ32" s="829"/>
      <c r="GUK32" s="829"/>
      <c r="GUL32" s="829"/>
      <c r="GUM32" s="829"/>
      <c r="GUN32" s="829"/>
      <c r="GUO32" s="829"/>
      <c r="GUP32" s="829"/>
      <c r="GUQ32" s="829"/>
      <c r="GUR32" s="829"/>
      <c r="GUS32" s="829"/>
      <c r="GUT32" s="829"/>
      <c r="GUU32" s="829"/>
      <c r="GUV32" s="829"/>
      <c r="GUW32" s="829"/>
      <c r="GUX32" s="829"/>
      <c r="GUY32" s="829"/>
      <c r="GUZ32" s="829"/>
      <c r="GVA32" s="829"/>
      <c r="GVB32" s="829"/>
      <c r="GVC32" s="829"/>
      <c r="GVD32" s="829"/>
      <c r="GVE32" s="829"/>
      <c r="GVF32" s="829"/>
      <c r="GVG32" s="829"/>
      <c r="GVH32" s="829"/>
      <c r="GVI32" s="829"/>
      <c r="GVJ32" s="829"/>
      <c r="GVK32" s="829"/>
      <c r="GVL32" s="829"/>
      <c r="GVM32" s="829"/>
      <c r="GVN32" s="829"/>
      <c r="GVO32" s="829"/>
      <c r="GVP32" s="829"/>
      <c r="GVQ32" s="829"/>
      <c r="GVR32" s="829"/>
      <c r="GVS32" s="829"/>
      <c r="GVT32" s="829"/>
      <c r="GVU32" s="829"/>
      <c r="GVV32" s="829"/>
      <c r="GVW32" s="829"/>
      <c r="GVX32" s="829"/>
      <c r="GVY32" s="829"/>
      <c r="GVZ32" s="829"/>
      <c r="GWA32" s="829"/>
      <c r="GWB32" s="829"/>
      <c r="GWC32" s="829"/>
      <c r="GWD32" s="829"/>
      <c r="GWE32" s="829"/>
      <c r="GWF32" s="829"/>
      <c r="GWG32" s="829"/>
      <c r="GWH32" s="829"/>
      <c r="GWI32" s="829"/>
      <c r="GWJ32" s="829"/>
      <c r="GWK32" s="829"/>
      <c r="GWL32" s="829"/>
      <c r="GWM32" s="829"/>
      <c r="GWN32" s="829"/>
      <c r="GWO32" s="829"/>
      <c r="GWP32" s="829"/>
      <c r="GWQ32" s="829"/>
      <c r="GWR32" s="829"/>
      <c r="GWS32" s="829"/>
      <c r="GWT32" s="829"/>
      <c r="GWU32" s="829"/>
      <c r="GWV32" s="829"/>
      <c r="GWW32" s="829"/>
      <c r="GWX32" s="829"/>
      <c r="GWY32" s="829"/>
      <c r="GWZ32" s="829"/>
      <c r="GXA32" s="829"/>
      <c r="GXB32" s="829"/>
      <c r="GXC32" s="829"/>
      <c r="GXD32" s="829"/>
      <c r="GXE32" s="829"/>
      <c r="GXF32" s="829"/>
      <c r="GXG32" s="829"/>
      <c r="GXH32" s="829"/>
      <c r="GXI32" s="829"/>
      <c r="GXJ32" s="829"/>
      <c r="GXK32" s="829"/>
      <c r="GXL32" s="829"/>
      <c r="GXM32" s="829"/>
      <c r="GXN32" s="829"/>
      <c r="GXO32" s="829"/>
      <c r="GXP32" s="829"/>
      <c r="GXQ32" s="829"/>
      <c r="GXR32" s="829"/>
      <c r="GXS32" s="829"/>
      <c r="GXT32" s="829"/>
      <c r="GXU32" s="829"/>
      <c r="GXV32" s="829"/>
      <c r="GXW32" s="829"/>
      <c r="GXX32" s="829"/>
      <c r="GXY32" s="829"/>
      <c r="GXZ32" s="829"/>
      <c r="GYA32" s="829"/>
      <c r="GYB32" s="829"/>
      <c r="GYC32" s="829"/>
      <c r="GYD32" s="829"/>
      <c r="GYE32" s="829"/>
      <c r="GYF32" s="829"/>
      <c r="GYG32" s="829"/>
      <c r="GYH32" s="829"/>
      <c r="GYI32" s="829"/>
      <c r="GYJ32" s="829"/>
      <c r="GYK32" s="829"/>
      <c r="GYL32" s="829"/>
      <c r="GYM32" s="829"/>
      <c r="GYN32" s="829"/>
      <c r="GYO32" s="829"/>
      <c r="GYP32" s="829"/>
      <c r="GYQ32" s="829"/>
      <c r="GYR32" s="829"/>
      <c r="GYS32" s="829"/>
      <c r="GYT32" s="829"/>
      <c r="GYU32" s="829"/>
      <c r="GYV32" s="829"/>
      <c r="GYW32" s="829"/>
      <c r="GYX32" s="829"/>
      <c r="GYY32" s="829"/>
      <c r="GYZ32" s="829"/>
      <c r="GZA32" s="829"/>
      <c r="GZB32" s="829"/>
      <c r="GZC32" s="829"/>
      <c r="GZD32" s="829"/>
      <c r="GZE32" s="829"/>
      <c r="GZF32" s="829"/>
      <c r="GZG32" s="829"/>
      <c r="GZH32" s="829"/>
      <c r="GZI32" s="829"/>
      <c r="GZJ32" s="829"/>
      <c r="GZK32" s="829"/>
      <c r="GZL32" s="829"/>
      <c r="GZM32" s="829"/>
      <c r="GZN32" s="829"/>
      <c r="GZO32" s="829"/>
      <c r="GZP32" s="829"/>
      <c r="GZQ32" s="829"/>
      <c r="GZR32" s="829"/>
      <c r="GZS32" s="829"/>
      <c r="GZT32" s="829"/>
      <c r="GZU32" s="829"/>
      <c r="GZV32" s="829"/>
      <c r="GZW32" s="829"/>
      <c r="GZX32" s="829"/>
      <c r="GZY32" s="829"/>
      <c r="GZZ32" s="829"/>
      <c r="HAA32" s="829"/>
      <c r="HAB32" s="829"/>
      <c r="HAC32" s="829"/>
      <c r="HAD32" s="829"/>
      <c r="HAE32" s="829"/>
      <c r="HAF32" s="829"/>
      <c r="HAG32" s="829"/>
      <c r="HAH32" s="829"/>
      <c r="HAI32" s="829"/>
      <c r="HAJ32" s="829"/>
      <c r="HAK32" s="829"/>
      <c r="HAL32" s="829"/>
      <c r="HAM32" s="829"/>
      <c r="HAN32" s="829"/>
      <c r="HAO32" s="829"/>
      <c r="HAP32" s="829"/>
      <c r="HAQ32" s="829"/>
      <c r="HAR32" s="829"/>
      <c r="HAS32" s="829"/>
      <c r="HAT32" s="829"/>
      <c r="HAU32" s="829"/>
      <c r="HAV32" s="829"/>
      <c r="HAW32" s="829"/>
      <c r="HAX32" s="829"/>
      <c r="HAY32" s="829"/>
      <c r="HAZ32" s="829"/>
      <c r="HBA32" s="829"/>
      <c r="HBB32" s="829"/>
      <c r="HBC32" s="829"/>
      <c r="HBD32" s="829"/>
      <c r="HBE32" s="829"/>
      <c r="HBF32" s="829"/>
      <c r="HBG32" s="829"/>
      <c r="HBH32" s="829"/>
      <c r="HBI32" s="829"/>
      <c r="HBJ32" s="829"/>
      <c r="HBK32" s="829"/>
      <c r="HBL32" s="829"/>
      <c r="HBM32" s="829"/>
      <c r="HBN32" s="829"/>
      <c r="HBO32" s="829"/>
      <c r="HBP32" s="829"/>
      <c r="HBQ32" s="829"/>
      <c r="HBR32" s="829"/>
      <c r="HBS32" s="829"/>
      <c r="HBT32" s="829"/>
      <c r="HBU32" s="829"/>
      <c r="HBV32" s="829"/>
      <c r="HBW32" s="829"/>
      <c r="HBX32" s="829"/>
      <c r="HBY32" s="829"/>
      <c r="HBZ32" s="829"/>
      <c r="HCA32" s="829"/>
      <c r="HCB32" s="829"/>
      <c r="HCC32" s="829"/>
      <c r="HCD32" s="829"/>
      <c r="HCE32" s="829"/>
      <c r="HCF32" s="829"/>
      <c r="HCG32" s="829"/>
      <c r="HCH32" s="829"/>
      <c r="HCI32" s="829"/>
      <c r="HCJ32" s="829"/>
      <c r="HCK32" s="829"/>
      <c r="HCL32" s="829"/>
      <c r="HCM32" s="829"/>
      <c r="HCN32" s="829"/>
      <c r="HCO32" s="829"/>
      <c r="HCP32" s="829"/>
      <c r="HCQ32" s="829"/>
      <c r="HCR32" s="829"/>
      <c r="HCS32" s="829"/>
      <c r="HCT32" s="829"/>
      <c r="HCU32" s="829"/>
      <c r="HCV32" s="829"/>
      <c r="HCW32" s="829"/>
      <c r="HCX32" s="829"/>
      <c r="HCY32" s="829"/>
      <c r="HCZ32" s="829"/>
      <c r="HDA32" s="829"/>
      <c r="HDB32" s="829"/>
      <c r="HDC32" s="829"/>
      <c r="HDD32" s="829"/>
      <c r="HDE32" s="829"/>
      <c r="HDF32" s="829"/>
      <c r="HDG32" s="829"/>
      <c r="HDH32" s="829"/>
      <c r="HDI32" s="829"/>
      <c r="HDJ32" s="829"/>
      <c r="HDK32" s="829"/>
      <c r="HDL32" s="829"/>
      <c r="HDM32" s="829"/>
      <c r="HDN32" s="829"/>
      <c r="HDO32" s="829"/>
      <c r="HDP32" s="829"/>
      <c r="HDQ32" s="829"/>
      <c r="HDR32" s="829"/>
      <c r="HDS32" s="829"/>
      <c r="HDT32" s="829"/>
      <c r="HDU32" s="829"/>
      <c r="HDV32" s="829"/>
      <c r="HDW32" s="829"/>
      <c r="HDX32" s="829"/>
      <c r="HDY32" s="829"/>
      <c r="HDZ32" s="829"/>
      <c r="HEA32" s="829"/>
      <c r="HEB32" s="829"/>
      <c r="HEC32" s="829"/>
      <c r="HED32" s="829"/>
      <c r="HEE32" s="829"/>
      <c r="HEF32" s="829"/>
      <c r="HEG32" s="829"/>
      <c r="HEH32" s="829"/>
      <c r="HEI32" s="829"/>
      <c r="HEJ32" s="829"/>
      <c r="HEK32" s="829"/>
      <c r="HEL32" s="829"/>
      <c r="HEM32" s="829"/>
      <c r="HEN32" s="829"/>
      <c r="HEO32" s="829"/>
      <c r="HEP32" s="829"/>
      <c r="HEQ32" s="829"/>
      <c r="HER32" s="829"/>
      <c r="HES32" s="829"/>
      <c r="HET32" s="829"/>
      <c r="HEU32" s="829"/>
      <c r="HEV32" s="829"/>
      <c r="HEW32" s="829"/>
      <c r="HEX32" s="829"/>
      <c r="HEY32" s="829"/>
      <c r="HEZ32" s="829"/>
      <c r="HFA32" s="829"/>
      <c r="HFB32" s="829"/>
      <c r="HFC32" s="829"/>
      <c r="HFD32" s="829"/>
      <c r="HFE32" s="829"/>
      <c r="HFF32" s="829"/>
      <c r="HFG32" s="829"/>
      <c r="HFH32" s="829"/>
      <c r="HFI32" s="829"/>
      <c r="HFJ32" s="829"/>
      <c r="HFK32" s="829"/>
      <c r="HFL32" s="829"/>
      <c r="HFM32" s="829"/>
      <c r="HFN32" s="829"/>
      <c r="HFO32" s="829"/>
      <c r="HFP32" s="829"/>
      <c r="HFQ32" s="829"/>
      <c r="HFR32" s="829"/>
      <c r="HFS32" s="829"/>
      <c r="HFT32" s="829"/>
      <c r="HFU32" s="829"/>
      <c r="HFV32" s="829"/>
      <c r="HFW32" s="829"/>
      <c r="HFX32" s="829"/>
      <c r="HFY32" s="829"/>
      <c r="HFZ32" s="829"/>
      <c r="HGA32" s="829"/>
      <c r="HGB32" s="829"/>
      <c r="HGC32" s="829"/>
      <c r="HGD32" s="829"/>
      <c r="HGE32" s="829"/>
      <c r="HGF32" s="829"/>
      <c r="HGG32" s="829"/>
      <c r="HGH32" s="829"/>
      <c r="HGI32" s="829"/>
      <c r="HGJ32" s="829"/>
      <c r="HGK32" s="829"/>
      <c r="HGL32" s="829"/>
      <c r="HGM32" s="829"/>
      <c r="HGN32" s="829"/>
      <c r="HGO32" s="829"/>
      <c r="HGP32" s="829"/>
      <c r="HGQ32" s="829"/>
      <c r="HGR32" s="829"/>
      <c r="HGS32" s="829"/>
      <c r="HGT32" s="829"/>
      <c r="HGU32" s="829"/>
      <c r="HGV32" s="829"/>
      <c r="HGW32" s="829"/>
      <c r="HGX32" s="829"/>
      <c r="HGY32" s="829"/>
      <c r="HGZ32" s="829"/>
      <c r="HHA32" s="829"/>
      <c r="HHB32" s="829"/>
      <c r="HHC32" s="829"/>
      <c r="HHD32" s="829"/>
      <c r="HHE32" s="829"/>
      <c r="HHF32" s="829"/>
      <c r="HHG32" s="829"/>
      <c r="HHH32" s="829"/>
      <c r="HHI32" s="829"/>
      <c r="HHJ32" s="829"/>
      <c r="HHK32" s="829"/>
      <c r="HHL32" s="829"/>
      <c r="HHM32" s="829"/>
      <c r="HHN32" s="829"/>
      <c r="HHO32" s="829"/>
      <c r="HHP32" s="829"/>
      <c r="HHQ32" s="829"/>
      <c r="HHR32" s="829"/>
      <c r="HHS32" s="829"/>
      <c r="HHT32" s="829"/>
      <c r="HHU32" s="829"/>
      <c r="HHV32" s="829"/>
      <c r="HHW32" s="829"/>
      <c r="HHX32" s="829"/>
      <c r="HHY32" s="829"/>
      <c r="HHZ32" s="829"/>
      <c r="HIA32" s="829"/>
      <c r="HIB32" s="829"/>
      <c r="HIC32" s="829"/>
      <c r="HID32" s="829"/>
      <c r="HIE32" s="829"/>
      <c r="HIF32" s="829"/>
      <c r="HIG32" s="829"/>
      <c r="HIH32" s="829"/>
      <c r="HII32" s="829"/>
      <c r="HIJ32" s="829"/>
      <c r="HIK32" s="829"/>
      <c r="HIL32" s="829"/>
      <c r="HIM32" s="829"/>
      <c r="HIN32" s="829"/>
      <c r="HIO32" s="829"/>
      <c r="HIP32" s="829"/>
      <c r="HIQ32" s="829"/>
      <c r="HIR32" s="829"/>
      <c r="HIS32" s="829"/>
      <c r="HIT32" s="829"/>
      <c r="HIU32" s="829"/>
      <c r="HIV32" s="829"/>
      <c r="HIW32" s="829"/>
      <c r="HIX32" s="829"/>
      <c r="HIY32" s="829"/>
      <c r="HIZ32" s="829"/>
      <c r="HJA32" s="829"/>
      <c r="HJB32" s="829"/>
      <c r="HJC32" s="829"/>
      <c r="HJD32" s="829"/>
      <c r="HJE32" s="829"/>
      <c r="HJF32" s="829"/>
      <c r="HJG32" s="829"/>
      <c r="HJH32" s="829"/>
      <c r="HJI32" s="829"/>
      <c r="HJJ32" s="829"/>
      <c r="HJK32" s="829"/>
      <c r="HJL32" s="829"/>
      <c r="HJM32" s="829"/>
      <c r="HJN32" s="829"/>
      <c r="HJO32" s="829"/>
      <c r="HJP32" s="829"/>
      <c r="HJQ32" s="829"/>
      <c r="HJR32" s="829"/>
      <c r="HJS32" s="829"/>
      <c r="HJT32" s="829"/>
      <c r="HJU32" s="829"/>
      <c r="HJV32" s="829"/>
      <c r="HJW32" s="829"/>
      <c r="HJX32" s="829"/>
      <c r="HJY32" s="829"/>
      <c r="HJZ32" s="829"/>
      <c r="HKA32" s="829"/>
      <c r="HKB32" s="829"/>
      <c r="HKC32" s="829"/>
      <c r="HKD32" s="829"/>
      <c r="HKE32" s="829"/>
      <c r="HKF32" s="829"/>
      <c r="HKG32" s="829"/>
      <c r="HKH32" s="829"/>
      <c r="HKI32" s="829"/>
      <c r="HKJ32" s="829"/>
      <c r="HKK32" s="829"/>
      <c r="HKL32" s="829"/>
      <c r="HKM32" s="829"/>
      <c r="HKN32" s="829"/>
      <c r="HKO32" s="829"/>
      <c r="HKP32" s="829"/>
      <c r="HKQ32" s="829"/>
      <c r="HKR32" s="829"/>
      <c r="HKS32" s="829"/>
      <c r="HKT32" s="829"/>
      <c r="HKU32" s="829"/>
      <c r="HKV32" s="829"/>
      <c r="HKW32" s="829"/>
      <c r="HKX32" s="829"/>
      <c r="HKY32" s="829"/>
      <c r="HKZ32" s="829"/>
      <c r="HLA32" s="829"/>
      <c r="HLB32" s="829"/>
      <c r="HLC32" s="829"/>
      <c r="HLD32" s="829"/>
      <c r="HLE32" s="829"/>
      <c r="HLF32" s="829"/>
      <c r="HLG32" s="829"/>
      <c r="HLH32" s="829"/>
      <c r="HLI32" s="829"/>
      <c r="HLJ32" s="829"/>
      <c r="HLK32" s="829"/>
      <c r="HLL32" s="829"/>
      <c r="HLM32" s="829"/>
      <c r="HLN32" s="829"/>
      <c r="HLO32" s="829"/>
      <c r="HLP32" s="829"/>
      <c r="HLQ32" s="829"/>
      <c r="HLR32" s="829"/>
      <c r="HLS32" s="829"/>
      <c r="HLT32" s="829"/>
      <c r="HLU32" s="829"/>
      <c r="HLV32" s="829"/>
      <c r="HLW32" s="829"/>
      <c r="HLX32" s="829"/>
      <c r="HLY32" s="829"/>
      <c r="HLZ32" s="829"/>
      <c r="HMA32" s="829"/>
      <c r="HMB32" s="829"/>
      <c r="HMC32" s="829"/>
      <c r="HMD32" s="829"/>
      <c r="HME32" s="829"/>
      <c r="HMF32" s="829"/>
      <c r="HMG32" s="829"/>
      <c r="HMH32" s="829"/>
      <c r="HMI32" s="829"/>
      <c r="HMJ32" s="829"/>
      <c r="HMK32" s="829"/>
      <c r="HML32" s="829"/>
      <c r="HMM32" s="829"/>
      <c r="HMN32" s="829"/>
      <c r="HMO32" s="829"/>
      <c r="HMP32" s="829"/>
      <c r="HMQ32" s="829"/>
      <c r="HMR32" s="829"/>
      <c r="HMS32" s="829"/>
      <c r="HMT32" s="829"/>
      <c r="HMU32" s="829"/>
      <c r="HMV32" s="829"/>
      <c r="HMW32" s="829"/>
      <c r="HMX32" s="829"/>
      <c r="HMY32" s="829"/>
      <c r="HMZ32" s="829"/>
      <c r="HNA32" s="829"/>
      <c r="HNB32" s="829"/>
      <c r="HNC32" s="829"/>
      <c r="HND32" s="829"/>
      <c r="HNE32" s="829"/>
      <c r="HNF32" s="829"/>
      <c r="HNG32" s="829"/>
      <c r="HNH32" s="829"/>
      <c r="HNI32" s="829"/>
      <c r="HNJ32" s="829"/>
      <c r="HNK32" s="829"/>
      <c r="HNL32" s="829"/>
      <c r="HNM32" s="829"/>
      <c r="HNN32" s="829"/>
      <c r="HNO32" s="829"/>
      <c r="HNP32" s="829"/>
      <c r="HNQ32" s="829"/>
      <c r="HNR32" s="829"/>
      <c r="HNS32" s="829"/>
      <c r="HNT32" s="829"/>
      <c r="HNU32" s="829"/>
      <c r="HNV32" s="829"/>
      <c r="HNW32" s="829"/>
      <c r="HNX32" s="829"/>
      <c r="HNY32" s="829"/>
      <c r="HNZ32" s="829"/>
      <c r="HOA32" s="829"/>
      <c r="HOB32" s="829"/>
      <c r="HOC32" s="829"/>
      <c r="HOD32" s="829"/>
      <c r="HOE32" s="829"/>
      <c r="HOF32" s="829"/>
      <c r="HOG32" s="829"/>
      <c r="HOH32" s="829"/>
      <c r="HOI32" s="829"/>
      <c r="HOJ32" s="829"/>
      <c r="HOK32" s="829"/>
      <c r="HOL32" s="829"/>
      <c r="HOM32" s="829"/>
      <c r="HON32" s="829"/>
      <c r="HOO32" s="829"/>
      <c r="HOP32" s="829"/>
      <c r="HOQ32" s="829"/>
      <c r="HOR32" s="829"/>
      <c r="HOS32" s="829"/>
      <c r="HOT32" s="829"/>
      <c r="HOU32" s="829"/>
      <c r="HOV32" s="829"/>
      <c r="HOW32" s="829"/>
      <c r="HOX32" s="829"/>
      <c r="HOY32" s="829"/>
      <c r="HOZ32" s="829"/>
      <c r="HPA32" s="829"/>
      <c r="HPB32" s="829"/>
      <c r="HPC32" s="829"/>
      <c r="HPD32" s="829"/>
      <c r="HPE32" s="829"/>
      <c r="HPF32" s="829"/>
      <c r="HPG32" s="829"/>
      <c r="HPH32" s="829"/>
      <c r="HPI32" s="829"/>
      <c r="HPJ32" s="829"/>
      <c r="HPK32" s="829"/>
      <c r="HPL32" s="829"/>
      <c r="HPM32" s="829"/>
      <c r="HPN32" s="829"/>
      <c r="HPO32" s="829"/>
      <c r="HPP32" s="829"/>
      <c r="HPQ32" s="829"/>
      <c r="HPR32" s="829"/>
      <c r="HPS32" s="829"/>
      <c r="HPT32" s="829"/>
      <c r="HPU32" s="829"/>
      <c r="HPV32" s="829"/>
      <c r="HPW32" s="829"/>
      <c r="HPX32" s="829"/>
      <c r="HPY32" s="829"/>
      <c r="HPZ32" s="829"/>
      <c r="HQA32" s="829"/>
      <c r="HQB32" s="829"/>
      <c r="HQC32" s="829"/>
      <c r="HQD32" s="829"/>
      <c r="HQE32" s="829"/>
      <c r="HQF32" s="829"/>
      <c r="HQG32" s="829"/>
      <c r="HQH32" s="829"/>
      <c r="HQI32" s="829"/>
      <c r="HQJ32" s="829"/>
      <c r="HQK32" s="829"/>
      <c r="HQL32" s="829"/>
      <c r="HQM32" s="829"/>
      <c r="HQN32" s="829"/>
      <c r="HQO32" s="829"/>
      <c r="HQP32" s="829"/>
      <c r="HQQ32" s="829"/>
      <c r="HQR32" s="829"/>
      <c r="HQS32" s="829"/>
      <c r="HQT32" s="829"/>
      <c r="HQU32" s="829"/>
      <c r="HQV32" s="829"/>
      <c r="HQW32" s="829"/>
      <c r="HQX32" s="829"/>
      <c r="HQY32" s="829"/>
      <c r="HQZ32" s="829"/>
      <c r="HRA32" s="829"/>
      <c r="HRB32" s="829"/>
      <c r="HRC32" s="829"/>
      <c r="HRD32" s="829"/>
      <c r="HRE32" s="829"/>
      <c r="HRF32" s="829"/>
      <c r="HRG32" s="829"/>
      <c r="HRH32" s="829"/>
      <c r="HRI32" s="829"/>
      <c r="HRJ32" s="829"/>
      <c r="HRK32" s="829"/>
      <c r="HRL32" s="829"/>
      <c r="HRM32" s="829"/>
      <c r="HRN32" s="829"/>
      <c r="HRO32" s="829"/>
      <c r="HRP32" s="829"/>
      <c r="HRQ32" s="829"/>
      <c r="HRR32" s="829"/>
      <c r="HRS32" s="829"/>
      <c r="HRT32" s="829"/>
      <c r="HRU32" s="829"/>
      <c r="HRV32" s="829"/>
      <c r="HRW32" s="829"/>
      <c r="HRX32" s="829"/>
      <c r="HRY32" s="829"/>
      <c r="HRZ32" s="829"/>
      <c r="HSA32" s="829"/>
      <c r="HSB32" s="829"/>
      <c r="HSC32" s="829"/>
      <c r="HSD32" s="829"/>
      <c r="HSE32" s="829"/>
      <c r="HSF32" s="829"/>
      <c r="HSG32" s="829"/>
      <c r="HSH32" s="829"/>
      <c r="HSI32" s="829"/>
      <c r="HSJ32" s="829"/>
      <c r="HSK32" s="829"/>
      <c r="HSL32" s="829"/>
      <c r="HSM32" s="829"/>
      <c r="HSN32" s="829"/>
      <c r="HSO32" s="829"/>
      <c r="HSP32" s="829"/>
      <c r="HSQ32" s="829"/>
      <c r="HSR32" s="829"/>
      <c r="HSS32" s="829"/>
      <c r="HST32" s="829"/>
      <c r="HSU32" s="829"/>
      <c r="HSV32" s="829"/>
      <c r="HSW32" s="829"/>
      <c r="HSX32" s="829"/>
      <c r="HSY32" s="829"/>
      <c r="HSZ32" s="829"/>
      <c r="HTA32" s="829"/>
      <c r="HTB32" s="829"/>
      <c r="HTC32" s="829"/>
      <c r="HTD32" s="829"/>
      <c r="HTE32" s="829"/>
      <c r="HTF32" s="829"/>
      <c r="HTG32" s="829"/>
      <c r="HTH32" s="829"/>
      <c r="HTI32" s="829"/>
      <c r="HTJ32" s="829"/>
      <c r="HTK32" s="829"/>
      <c r="HTL32" s="829"/>
      <c r="HTM32" s="829"/>
      <c r="HTN32" s="829"/>
      <c r="HTO32" s="829"/>
      <c r="HTP32" s="829"/>
      <c r="HTQ32" s="829"/>
      <c r="HTR32" s="829"/>
      <c r="HTS32" s="829"/>
      <c r="HTT32" s="829"/>
      <c r="HTU32" s="829"/>
      <c r="HTV32" s="829"/>
      <c r="HTW32" s="829"/>
      <c r="HTX32" s="829"/>
      <c r="HTY32" s="829"/>
      <c r="HTZ32" s="829"/>
      <c r="HUA32" s="829"/>
      <c r="HUB32" s="829"/>
      <c r="HUC32" s="829"/>
      <c r="HUD32" s="829"/>
      <c r="HUE32" s="829"/>
      <c r="HUF32" s="829"/>
      <c r="HUG32" s="829"/>
      <c r="HUH32" s="829"/>
      <c r="HUI32" s="829"/>
      <c r="HUJ32" s="829"/>
      <c r="HUK32" s="829"/>
      <c r="HUL32" s="829"/>
      <c r="HUM32" s="829"/>
      <c r="HUN32" s="829"/>
      <c r="HUO32" s="829"/>
      <c r="HUP32" s="829"/>
      <c r="HUQ32" s="829"/>
      <c r="HUR32" s="829"/>
      <c r="HUS32" s="829"/>
      <c r="HUT32" s="829"/>
      <c r="HUU32" s="829"/>
      <c r="HUV32" s="829"/>
      <c r="HUW32" s="829"/>
      <c r="HUX32" s="829"/>
      <c r="HUY32" s="829"/>
      <c r="HUZ32" s="829"/>
      <c r="HVA32" s="829"/>
      <c r="HVB32" s="829"/>
      <c r="HVC32" s="829"/>
      <c r="HVD32" s="829"/>
      <c r="HVE32" s="829"/>
      <c r="HVF32" s="829"/>
      <c r="HVG32" s="829"/>
      <c r="HVH32" s="829"/>
      <c r="HVI32" s="829"/>
      <c r="HVJ32" s="829"/>
      <c r="HVK32" s="829"/>
      <c r="HVL32" s="829"/>
      <c r="HVM32" s="829"/>
      <c r="HVN32" s="829"/>
      <c r="HVO32" s="829"/>
      <c r="HVP32" s="829"/>
      <c r="HVQ32" s="829"/>
      <c r="HVR32" s="829"/>
      <c r="HVS32" s="829"/>
      <c r="HVT32" s="829"/>
      <c r="HVU32" s="829"/>
      <c r="HVV32" s="829"/>
      <c r="HVW32" s="829"/>
      <c r="HVX32" s="829"/>
      <c r="HVY32" s="829"/>
      <c r="HVZ32" s="829"/>
      <c r="HWA32" s="829"/>
      <c r="HWB32" s="829"/>
      <c r="HWC32" s="829"/>
      <c r="HWD32" s="829"/>
      <c r="HWE32" s="829"/>
      <c r="HWF32" s="829"/>
      <c r="HWG32" s="829"/>
      <c r="HWH32" s="829"/>
      <c r="HWI32" s="829"/>
      <c r="HWJ32" s="829"/>
      <c r="HWK32" s="829"/>
      <c r="HWL32" s="829"/>
      <c r="HWM32" s="829"/>
      <c r="HWN32" s="829"/>
      <c r="HWO32" s="829"/>
      <c r="HWP32" s="829"/>
      <c r="HWQ32" s="829"/>
      <c r="HWR32" s="829"/>
      <c r="HWS32" s="829"/>
      <c r="HWT32" s="829"/>
      <c r="HWU32" s="829"/>
      <c r="HWV32" s="829"/>
      <c r="HWW32" s="829"/>
      <c r="HWX32" s="829"/>
      <c r="HWY32" s="829"/>
      <c r="HWZ32" s="829"/>
      <c r="HXA32" s="829"/>
      <c r="HXB32" s="829"/>
      <c r="HXC32" s="829"/>
      <c r="HXD32" s="829"/>
      <c r="HXE32" s="829"/>
      <c r="HXF32" s="829"/>
      <c r="HXG32" s="829"/>
      <c r="HXH32" s="829"/>
      <c r="HXI32" s="829"/>
      <c r="HXJ32" s="829"/>
      <c r="HXK32" s="829"/>
      <c r="HXL32" s="829"/>
      <c r="HXM32" s="829"/>
      <c r="HXN32" s="829"/>
      <c r="HXO32" s="829"/>
      <c r="HXP32" s="829"/>
      <c r="HXQ32" s="829"/>
      <c r="HXR32" s="829"/>
      <c r="HXS32" s="829"/>
      <c r="HXT32" s="829"/>
      <c r="HXU32" s="829"/>
      <c r="HXV32" s="829"/>
      <c r="HXW32" s="829"/>
      <c r="HXX32" s="829"/>
      <c r="HXY32" s="829"/>
      <c r="HXZ32" s="829"/>
      <c r="HYA32" s="829"/>
      <c r="HYB32" s="829"/>
      <c r="HYC32" s="829"/>
      <c r="HYD32" s="829"/>
      <c r="HYE32" s="829"/>
      <c r="HYF32" s="829"/>
      <c r="HYG32" s="829"/>
      <c r="HYH32" s="829"/>
      <c r="HYI32" s="829"/>
      <c r="HYJ32" s="829"/>
      <c r="HYK32" s="829"/>
      <c r="HYL32" s="829"/>
      <c r="HYM32" s="829"/>
      <c r="HYN32" s="829"/>
      <c r="HYO32" s="829"/>
      <c r="HYP32" s="829"/>
      <c r="HYQ32" s="829"/>
      <c r="HYR32" s="829"/>
      <c r="HYS32" s="829"/>
      <c r="HYT32" s="829"/>
      <c r="HYU32" s="829"/>
      <c r="HYV32" s="829"/>
      <c r="HYW32" s="829"/>
      <c r="HYX32" s="829"/>
      <c r="HYY32" s="829"/>
      <c r="HYZ32" s="829"/>
      <c r="HZA32" s="829"/>
      <c r="HZB32" s="829"/>
      <c r="HZC32" s="829"/>
      <c r="HZD32" s="829"/>
      <c r="HZE32" s="829"/>
      <c r="HZF32" s="829"/>
      <c r="HZG32" s="829"/>
      <c r="HZH32" s="829"/>
      <c r="HZI32" s="829"/>
      <c r="HZJ32" s="829"/>
      <c r="HZK32" s="829"/>
      <c r="HZL32" s="829"/>
      <c r="HZM32" s="829"/>
      <c r="HZN32" s="829"/>
      <c r="HZO32" s="829"/>
      <c r="HZP32" s="829"/>
      <c r="HZQ32" s="829"/>
      <c r="HZR32" s="829"/>
      <c r="HZS32" s="829"/>
      <c r="HZT32" s="829"/>
      <c r="HZU32" s="829"/>
      <c r="HZV32" s="829"/>
      <c r="HZW32" s="829"/>
      <c r="HZX32" s="829"/>
      <c r="HZY32" s="829"/>
      <c r="HZZ32" s="829"/>
      <c r="IAA32" s="829"/>
      <c r="IAB32" s="829"/>
      <c r="IAC32" s="829"/>
      <c r="IAD32" s="829"/>
      <c r="IAE32" s="829"/>
      <c r="IAF32" s="829"/>
      <c r="IAG32" s="829"/>
      <c r="IAH32" s="829"/>
      <c r="IAI32" s="829"/>
      <c r="IAJ32" s="829"/>
      <c r="IAK32" s="829"/>
      <c r="IAL32" s="829"/>
      <c r="IAM32" s="829"/>
      <c r="IAN32" s="829"/>
      <c r="IAO32" s="829"/>
      <c r="IAP32" s="829"/>
      <c r="IAQ32" s="829"/>
      <c r="IAR32" s="829"/>
      <c r="IAS32" s="829"/>
      <c r="IAT32" s="829"/>
      <c r="IAU32" s="829"/>
      <c r="IAV32" s="829"/>
      <c r="IAW32" s="829"/>
      <c r="IAX32" s="829"/>
      <c r="IAY32" s="829"/>
      <c r="IAZ32" s="829"/>
      <c r="IBA32" s="829"/>
      <c r="IBB32" s="829"/>
      <c r="IBC32" s="829"/>
      <c r="IBD32" s="829"/>
      <c r="IBE32" s="829"/>
      <c r="IBF32" s="829"/>
      <c r="IBG32" s="829"/>
      <c r="IBH32" s="829"/>
      <c r="IBI32" s="829"/>
      <c r="IBJ32" s="829"/>
      <c r="IBK32" s="829"/>
      <c r="IBL32" s="829"/>
      <c r="IBM32" s="829"/>
      <c r="IBN32" s="829"/>
      <c r="IBO32" s="829"/>
      <c r="IBP32" s="829"/>
      <c r="IBQ32" s="829"/>
      <c r="IBR32" s="829"/>
      <c r="IBS32" s="829"/>
      <c r="IBT32" s="829"/>
      <c r="IBU32" s="829"/>
      <c r="IBV32" s="829"/>
      <c r="IBW32" s="829"/>
      <c r="IBX32" s="829"/>
      <c r="IBY32" s="829"/>
      <c r="IBZ32" s="829"/>
      <c r="ICA32" s="829"/>
      <c r="ICB32" s="829"/>
      <c r="ICC32" s="829"/>
      <c r="ICD32" s="829"/>
      <c r="ICE32" s="829"/>
      <c r="ICF32" s="829"/>
      <c r="ICG32" s="829"/>
      <c r="ICH32" s="829"/>
      <c r="ICI32" s="829"/>
      <c r="ICJ32" s="829"/>
      <c r="ICK32" s="829"/>
      <c r="ICL32" s="829"/>
      <c r="ICM32" s="829"/>
      <c r="ICN32" s="829"/>
      <c r="ICO32" s="829"/>
      <c r="ICP32" s="829"/>
      <c r="ICQ32" s="829"/>
      <c r="ICR32" s="829"/>
      <c r="ICS32" s="829"/>
      <c r="ICT32" s="829"/>
      <c r="ICU32" s="829"/>
      <c r="ICV32" s="829"/>
      <c r="ICW32" s="829"/>
      <c r="ICX32" s="829"/>
      <c r="ICY32" s="829"/>
      <c r="ICZ32" s="829"/>
      <c r="IDA32" s="829"/>
      <c r="IDB32" s="829"/>
      <c r="IDC32" s="829"/>
      <c r="IDD32" s="829"/>
      <c r="IDE32" s="829"/>
      <c r="IDF32" s="829"/>
      <c r="IDG32" s="829"/>
      <c r="IDH32" s="829"/>
      <c r="IDI32" s="829"/>
      <c r="IDJ32" s="829"/>
      <c r="IDK32" s="829"/>
      <c r="IDL32" s="829"/>
      <c r="IDM32" s="829"/>
      <c r="IDN32" s="829"/>
      <c r="IDO32" s="829"/>
      <c r="IDP32" s="829"/>
      <c r="IDQ32" s="829"/>
      <c r="IDR32" s="829"/>
      <c r="IDS32" s="829"/>
      <c r="IDT32" s="829"/>
      <c r="IDU32" s="829"/>
      <c r="IDV32" s="829"/>
      <c r="IDW32" s="829"/>
      <c r="IDX32" s="829"/>
      <c r="IDY32" s="829"/>
      <c r="IDZ32" s="829"/>
      <c r="IEA32" s="829"/>
      <c r="IEB32" s="829"/>
      <c r="IEC32" s="829"/>
      <c r="IED32" s="829"/>
      <c r="IEE32" s="829"/>
      <c r="IEF32" s="829"/>
      <c r="IEG32" s="829"/>
      <c r="IEH32" s="829"/>
      <c r="IEI32" s="829"/>
      <c r="IEJ32" s="829"/>
      <c r="IEK32" s="829"/>
      <c r="IEL32" s="829"/>
      <c r="IEM32" s="829"/>
      <c r="IEN32" s="829"/>
      <c r="IEO32" s="829"/>
      <c r="IEP32" s="829"/>
      <c r="IEQ32" s="829"/>
      <c r="IER32" s="829"/>
      <c r="IES32" s="829"/>
      <c r="IET32" s="829"/>
      <c r="IEU32" s="829"/>
      <c r="IEV32" s="829"/>
      <c r="IEW32" s="829"/>
      <c r="IEX32" s="829"/>
      <c r="IEY32" s="829"/>
      <c r="IEZ32" s="829"/>
      <c r="IFA32" s="829"/>
      <c r="IFB32" s="829"/>
      <c r="IFC32" s="829"/>
      <c r="IFD32" s="829"/>
      <c r="IFE32" s="829"/>
      <c r="IFF32" s="829"/>
      <c r="IFG32" s="829"/>
      <c r="IFH32" s="829"/>
      <c r="IFI32" s="829"/>
      <c r="IFJ32" s="829"/>
      <c r="IFK32" s="829"/>
      <c r="IFL32" s="829"/>
      <c r="IFM32" s="829"/>
      <c r="IFN32" s="829"/>
      <c r="IFO32" s="829"/>
      <c r="IFP32" s="829"/>
      <c r="IFQ32" s="829"/>
      <c r="IFR32" s="829"/>
      <c r="IFS32" s="829"/>
      <c r="IFT32" s="829"/>
      <c r="IFU32" s="829"/>
      <c r="IFV32" s="829"/>
      <c r="IFW32" s="829"/>
      <c r="IFX32" s="829"/>
      <c r="IFY32" s="829"/>
      <c r="IFZ32" s="829"/>
      <c r="IGA32" s="829"/>
      <c r="IGB32" s="829"/>
      <c r="IGC32" s="829"/>
      <c r="IGD32" s="829"/>
      <c r="IGE32" s="829"/>
      <c r="IGF32" s="829"/>
      <c r="IGG32" s="829"/>
      <c r="IGH32" s="829"/>
      <c r="IGI32" s="829"/>
      <c r="IGJ32" s="829"/>
      <c r="IGK32" s="829"/>
      <c r="IGL32" s="829"/>
      <c r="IGM32" s="829"/>
      <c r="IGN32" s="829"/>
      <c r="IGO32" s="829"/>
      <c r="IGP32" s="829"/>
      <c r="IGQ32" s="829"/>
      <c r="IGR32" s="829"/>
      <c r="IGS32" s="829"/>
      <c r="IGT32" s="829"/>
      <c r="IGU32" s="829"/>
      <c r="IGV32" s="829"/>
      <c r="IGW32" s="829"/>
      <c r="IGX32" s="829"/>
      <c r="IGY32" s="829"/>
      <c r="IGZ32" s="829"/>
      <c r="IHA32" s="829"/>
      <c r="IHB32" s="829"/>
      <c r="IHC32" s="829"/>
      <c r="IHD32" s="829"/>
      <c r="IHE32" s="829"/>
      <c r="IHF32" s="829"/>
      <c r="IHG32" s="829"/>
      <c r="IHH32" s="829"/>
      <c r="IHI32" s="829"/>
      <c r="IHJ32" s="829"/>
      <c r="IHK32" s="829"/>
      <c r="IHL32" s="829"/>
      <c r="IHM32" s="829"/>
      <c r="IHN32" s="829"/>
      <c r="IHO32" s="829"/>
      <c r="IHP32" s="829"/>
      <c r="IHQ32" s="829"/>
      <c r="IHR32" s="829"/>
      <c r="IHS32" s="829"/>
      <c r="IHT32" s="829"/>
      <c r="IHU32" s="829"/>
      <c r="IHV32" s="829"/>
      <c r="IHW32" s="829"/>
      <c r="IHX32" s="829"/>
      <c r="IHY32" s="829"/>
      <c r="IHZ32" s="829"/>
      <c r="IIA32" s="829"/>
      <c r="IIB32" s="829"/>
      <c r="IIC32" s="829"/>
      <c r="IID32" s="829"/>
      <c r="IIE32" s="829"/>
      <c r="IIF32" s="829"/>
      <c r="IIG32" s="829"/>
      <c r="IIH32" s="829"/>
      <c r="III32" s="829"/>
      <c r="IIJ32" s="829"/>
      <c r="IIK32" s="829"/>
      <c r="IIL32" s="829"/>
      <c r="IIM32" s="829"/>
      <c r="IIN32" s="829"/>
      <c r="IIO32" s="829"/>
      <c r="IIP32" s="829"/>
      <c r="IIQ32" s="829"/>
      <c r="IIR32" s="829"/>
      <c r="IIS32" s="829"/>
      <c r="IIT32" s="829"/>
      <c r="IIU32" s="829"/>
      <c r="IIV32" s="829"/>
      <c r="IIW32" s="829"/>
      <c r="IIX32" s="829"/>
      <c r="IIY32" s="829"/>
      <c r="IIZ32" s="829"/>
      <c r="IJA32" s="829"/>
      <c r="IJB32" s="829"/>
      <c r="IJC32" s="829"/>
      <c r="IJD32" s="829"/>
      <c r="IJE32" s="829"/>
      <c r="IJF32" s="829"/>
      <c r="IJG32" s="829"/>
      <c r="IJH32" s="829"/>
      <c r="IJI32" s="829"/>
      <c r="IJJ32" s="829"/>
      <c r="IJK32" s="829"/>
      <c r="IJL32" s="829"/>
      <c r="IJM32" s="829"/>
      <c r="IJN32" s="829"/>
      <c r="IJO32" s="829"/>
      <c r="IJP32" s="829"/>
      <c r="IJQ32" s="829"/>
      <c r="IJR32" s="829"/>
      <c r="IJS32" s="829"/>
      <c r="IJT32" s="829"/>
      <c r="IJU32" s="829"/>
      <c r="IJV32" s="829"/>
      <c r="IJW32" s="829"/>
      <c r="IJX32" s="829"/>
      <c r="IJY32" s="829"/>
      <c r="IJZ32" s="829"/>
      <c r="IKA32" s="829"/>
      <c r="IKB32" s="829"/>
      <c r="IKC32" s="829"/>
      <c r="IKD32" s="829"/>
      <c r="IKE32" s="829"/>
      <c r="IKF32" s="829"/>
      <c r="IKG32" s="829"/>
      <c r="IKH32" s="829"/>
      <c r="IKI32" s="829"/>
      <c r="IKJ32" s="829"/>
      <c r="IKK32" s="829"/>
      <c r="IKL32" s="829"/>
      <c r="IKM32" s="829"/>
      <c r="IKN32" s="829"/>
      <c r="IKO32" s="829"/>
      <c r="IKP32" s="829"/>
      <c r="IKQ32" s="829"/>
      <c r="IKR32" s="829"/>
      <c r="IKS32" s="829"/>
      <c r="IKT32" s="829"/>
      <c r="IKU32" s="829"/>
      <c r="IKV32" s="829"/>
      <c r="IKW32" s="829"/>
      <c r="IKX32" s="829"/>
      <c r="IKY32" s="829"/>
      <c r="IKZ32" s="829"/>
      <c r="ILA32" s="829"/>
      <c r="ILB32" s="829"/>
      <c r="ILC32" s="829"/>
      <c r="ILD32" s="829"/>
      <c r="ILE32" s="829"/>
      <c r="ILF32" s="829"/>
      <c r="ILG32" s="829"/>
      <c r="ILH32" s="829"/>
      <c r="ILI32" s="829"/>
      <c r="ILJ32" s="829"/>
      <c r="ILK32" s="829"/>
      <c r="ILL32" s="829"/>
      <c r="ILM32" s="829"/>
      <c r="ILN32" s="829"/>
      <c r="ILO32" s="829"/>
      <c r="ILP32" s="829"/>
      <c r="ILQ32" s="829"/>
      <c r="ILR32" s="829"/>
      <c r="ILS32" s="829"/>
      <c r="ILT32" s="829"/>
      <c r="ILU32" s="829"/>
      <c r="ILV32" s="829"/>
      <c r="ILW32" s="829"/>
      <c r="ILX32" s="829"/>
      <c r="ILY32" s="829"/>
      <c r="ILZ32" s="829"/>
      <c r="IMA32" s="829"/>
      <c r="IMB32" s="829"/>
      <c r="IMC32" s="829"/>
      <c r="IMD32" s="829"/>
      <c r="IME32" s="829"/>
      <c r="IMF32" s="829"/>
      <c r="IMG32" s="829"/>
      <c r="IMH32" s="829"/>
      <c r="IMI32" s="829"/>
      <c r="IMJ32" s="829"/>
      <c r="IMK32" s="829"/>
      <c r="IML32" s="829"/>
      <c r="IMM32" s="829"/>
      <c r="IMN32" s="829"/>
      <c r="IMO32" s="829"/>
      <c r="IMP32" s="829"/>
      <c r="IMQ32" s="829"/>
      <c r="IMR32" s="829"/>
      <c r="IMS32" s="829"/>
      <c r="IMT32" s="829"/>
      <c r="IMU32" s="829"/>
      <c r="IMV32" s="829"/>
      <c r="IMW32" s="829"/>
      <c r="IMX32" s="829"/>
      <c r="IMY32" s="829"/>
      <c r="IMZ32" s="829"/>
      <c r="INA32" s="829"/>
      <c r="INB32" s="829"/>
      <c r="INC32" s="829"/>
      <c r="IND32" s="829"/>
      <c r="INE32" s="829"/>
      <c r="INF32" s="829"/>
      <c r="ING32" s="829"/>
      <c r="INH32" s="829"/>
      <c r="INI32" s="829"/>
      <c r="INJ32" s="829"/>
      <c r="INK32" s="829"/>
      <c r="INL32" s="829"/>
      <c r="INM32" s="829"/>
      <c r="INN32" s="829"/>
      <c r="INO32" s="829"/>
      <c r="INP32" s="829"/>
      <c r="INQ32" s="829"/>
      <c r="INR32" s="829"/>
      <c r="INS32" s="829"/>
      <c r="INT32" s="829"/>
      <c r="INU32" s="829"/>
      <c r="INV32" s="829"/>
      <c r="INW32" s="829"/>
      <c r="INX32" s="829"/>
      <c r="INY32" s="829"/>
      <c r="INZ32" s="829"/>
      <c r="IOA32" s="829"/>
      <c r="IOB32" s="829"/>
      <c r="IOC32" s="829"/>
      <c r="IOD32" s="829"/>
      <c r="IOE32" s="829"/>
      <c r="IOF32" s="829"/>
      <c r="IOG32" s="829"/>
      <c r="IOH32" s="829"/>
      <c r="IOI32" s="829"/>
      <c r="IOJ32" s="829"/>
      <c r="IOK32" s="829"/>
      <c r="IOL32" s="829"/>
      <c r="IOM32" s="829"/>
      <c r="ION32" s="829"/>
      <c r="IOO32" s="829"/>
      <c r="IOP32" s="829"/>
      <c r="IOQ32" s="829"/>
      <c r="IOR32" s="829"/>
      <c r="IOS32" s="829"/>
      <c r="IOT32" s="829"/>
      <c r="IOU32" s="829"/>
      <c r="IOV32" s="829"/>
      <c r="IOW32" s="829"/>
      <c r="IOX32" s="829"/>
      <c r="IOY32" s="829"/>
      <c r="IOZ32" s="829"/>
      <c r="IPA32" s="829"/>
      <c r="IPB32" s="829"/>
      <c r="IPC32" s="829"/>
      <c r="IPD32" s="829"/>
      <c r="IPE32" s="829"/>
      <c r="IPF32" s="829"/>
      <c r="IPG32" s="829"/>
      <c r="IPH32" s="829"/>
      <c r="IPI32" s="829"/>
      <c r="IPJ32" s="829"/>
      <c r="IPK32" s="829"/>
      <c r="IPL32" s="829"/>
      <c r="IPM32" s="829"/>
      <c r="IPN32" s="829"/>
      <c r="IPO32" s="829"/>
      <c r="IPP32" s="829"/>
      <c r="IPQ32" s="829"/>
      <c r="IPR32" s="829"/>
      <c r="IPS32" s="829"/>
      <c r="IPT32" s="829"/>
      <c r="IPU32" s="829"/>
      <c r="IPV32" s="829"/>
      <c r="IPW32" s="829"/>
      <c r="IPX32" s="829"/>
      <c r="IPY32" s="829"/>
      <c r="IPZ32" s="829"/>
      <c r="IQA32" s="829"/>
      <c r="IQB32" s="829"/>
      <c r="IQC32" s="829"/>
      <c r="IQD32" s="829"/>
      <c r="IQE32" s="829"/>
      <c r="IQF32" s="829"/>
      <c r="IQG32" s="829"/>
      <c r="IQH32" s="829"/>
      <c r="IQI32" s="829"/>
      <c r="IQJ32" s="829"/>
      <c r="IQK32" s="829"/>
      <c r="IQL32" s="829"/>
      <c r="IQM32" s="829"/>
      <c r="IQN32" s="829"/>
      <c r="IQO32" s="829"/>
      <c r="IQP32" s="829"/>
      <c r="IQQ32" s="829"/>
      <c r="IQR32" s="829"/>
      <c r="IQS32" s="829"/>
      <c r="IQT32" s="829"/>
      <c r="IQU32" s="829"/>
      <c r="IQV32" s="829"/>
      <c r="IQW32" s="829"/>
      <c r="IQX32" s="829"/>
      <c r="IQY32" s="829"/>
      <c r="IQZ32" s="829"/>
      <c r="IRA32" s="829"/>
      <c r="IRB32" s="829"/>
      <c r="IRC32" s="829"/>
      <c r="IRD32" s="829"/>
      <c r="IRE32" s="829"/>
      <c r="IRF32" s="829"/>
      <c r="IRG32" s="829"/>
      <c r="IRH32" s="829"/>
      <c r="IRI32" s="829"/>
      <c r="IRJ32" s="829"/>
      <c r="IRK32" s="829"/>
      <c r="IRL32" s="829"/>
      <c r="IRM32" s="829"/>
      <c r="IRN32" s="829"/>
      <c r="IRO32" s="829"/>
      <c r="IRP32" s="829"/>
      <c r="IRQ32" s="829"/>
      <c r="IRR32" s="829"/>
      <c r="IRS32" s="829"/>
      <c r="IRT32" s="829"/>
      <c r="IRU32" s="829"/>
      <c r="IRV32" s="829"/>
      <c r="IRW32" s="829"/>
      <c r="IRX32" s="829"/>
      <c r="IRY32" s="829"/>
      <c r="IRZ32" s="829"/>
      <c r="ISA32" s="829"/>
      <c r="ISB32" s="829"/>
      <c r="ISC32" s="829"/>
      <c r="ISD32" s="829"/>
      <c r="ISE32" s="829"/>
      <c r="ISF32" s="829"/>
      <c r="ISG32" s="829"/>
      <c r="ISH32" s="829"/>
      <c r="ISI32" s="829"/>
      <c r="ISJ32" s="829"/>
      <c r="ISK32" s="829"/>
      <c r="ISL32" s="829"/>
      <c r="ISM32" s="829"/>
      <c r="ISN32" s="829"/>
      <c r="ISO32" s="829"/>
      <c r="ISP32" s="829"/>
      <c r="ISQ32" s="829"/>
      <c r="ISR32" s="829"/>
      <c r="ISS32" s="829"/>
      <c r="IST32" s="829"/>
      <c r="ISU32" s="829"/>
      <c r="ISV32" s="829"/>
      <c r="ISW32" s="829"/>
      <c r="ISX32" s="829"/>
      <c r="ISY32" s="829"/>
      <c r="ISZ32" s="829"/>
      <c r="ITA32" s="829"/>
      <c r="ITB32" s="829"/>
      <c r="ITC32" s="829"/>
      <c r="ITD32" s="829"/>
      <c r="ITE32" s="829"/>
      <c r="ITF32" s="829"/>
      <c r="ITG32" s="829"/>
      <c r="ITH32" s="829"/>
      <c r="ITI32" s="829"/>
      <c r="ITJ32" s="829"/>
      <c r="ITK32" s="829"/>
      <c r="ITL32" s="829"/>
      <c r="ITM32" s="829"/>
      <c r="ITN32" s="829"/>
      <c r="ITO32" s="829"/>
      <c r="ITP32" s="829"/>
      <c r="ITQ32" s="829"/>
      <c r="ITR32" s="829"/>
      <c r="ITS32" s="829"/>
      <c r="ITT32" s="829"/>
      <c r="ITU32" s="829"/>
      <c r="ITV32" s="829"/>
      <c r="ITW32" s="829"/>
      <c r="ITX32" s="829"/>
      <c r="ITY32" s="829"/>
      <c r="ITZ32" s="829"/>
      <c r="IUA32" s="829"/>
      <c r="IUB32" s="829"/>
      <c r="IUC32" s="829"/>
      <c r="IUD32" s="829"/>
      <c r="IUE32" s="829"/>
      <c r="IUF32" s="829"/>
      <c r="IUG32" s="829"/>
      <c r="IUH32" s="829"/>
      <c r="IUI32" s="829"/>
      <c r="IUJ32" s="829"/>
      <c r="IUK32" s="829"/>
      <c r="IUL32" s="829"/>
      <c r="IUM32" s="829"/>
      <c r="IUN32" s="829"/>
      <c r="IUO32" s="829"/>
      <c r="IUP32" s="829"/>
      <c r="IUQ32" s="829"/>
      <c r="IUR32" s="829"/>
      <c r="IUS32" s="829"/>
      <c r="IUT32" s="829"/>
      <c r="IUU32" s="829"/>
      <c r="IUV32" s="829"/>
      <c r="IUW32" s="829"/>
      <c r="IUX32" s="829"/>
      <c r="IUY32" s="829"/>
      <c r="IUZ32" s="829"/>
      <c r="IVA32" s="829"/>
      <c r="IVB32" s="829"/>
      <c r="IVC32" s="829"/>
      <c r="IVD32" s="829"/>
      <c r="IVE32" s="829"/>
      <c r="IVF32" s="829"/>
      <c r="IVG32" s="829"/>
      <c r="IVH32" s="829"/>
      <c r="IVI32" s="829"/>
      <c r="IVJ32" s="829"/>
      <c r="IVK32" s="829"/>
      <c r="IVL32" s="829"/>
      <c r="IVM32" s="829"/>
      <c r="IVN32" s="829"/>
      <c r="IVO32" s="829"/>
      <c r="IVP32" s="829"/>
      <c r="IVQ32" s="829"/>
      <c r="IVR32" s="829"/>
      <c r="IVS32" s="829"/>
      <c r="IVT32" s="829"/>
      <c r="IVU32" s="829"/>
      <c r="IVV32" s="829"/>
      <c r="IVW32" s="829"/>
      <c r="IVX32" s="829"/>
      <c r="IVY32" s="829"/>
      <c r="IVZ32" s="829"/>
      <c r="IWA32" s="829"/>
      <c r="IWB32" s="829"/>
      <c r="IWC32" s="829"/>
      <c r="IWD32" s="829"/>
      <c r="IWE32" s="829"/>
      <c r="IWF32" s="829"/>
      <c r="IWG32" s="829"/>
      <c r="IWH32" s="829"/>
      <c r="IWI32" s="829"/>
      <c r="IWJ32" s="829"/>
      <c r="IWK32" s="829"/>
      <c r="IWL32" s="829"/>
      <c r="IWM32" s="829"/>
      <c r="IWN32" s="829"/>
      <c r="IWO32" s="829"/>
      <c r="IWP32" s="829"/>
      <c r="IWQ32" s="829"/>
      <c r="IWR32" s="829"/>
      <c r="IWS32" s="829"/>
      <c r="IWT32" s="829"/>
      <c r="IWU32" s="829"/>
      <c r="IWV32" s="829"/>
      <c r="IWW32" s="829"/>
      <c r="IWX32" s="829"/>
      <c r="IWY32" s="829"/>
      <c r="IWZ32" s="829"/>
      <c r="IXA32" s="829"/>
      <c r="IXB32" s="829"/>
      <c r="IXC32" s="829"/>
      <c r="IXD32" s="829"/>
      <c r="IXE32" s="829"/>
      <c r="IXF32" s="829"/>
      <c r="IXG32" s="829"/>
      <c r="IXH32" s="829"/>
      <c r="IXI32" s="829"/>
      <c r="IXJ32" s="829"/>
      <c r="IXK32" s="829"/>
      <c r="IXL32" s="829"/>
      <c r="IXM32" s="829"/>
      <c r="IXN32" s="829"/>
      <c r="IXO32" s="829"/>
      <c r="IXP32" s="829"/>
      <c r="IXQ32" s="829"/>
      <c r="IXR32" s="829"/>
      <c r="IXS32" s="829"/>
      <c r="IXT32" s="829"/>
      <c r="IXU32" s="829"/>
      <c r="IXV32" s="829"/>
      <c r="IXW32" s="829"/>
      <c r="IXX32" s="829"/>
      <c r="IXY32" s="829"/>
      <c r="IXZ32" s="829"/>
      <c r="IYA32" s="829"/>
      <c r="IYB32" s="829"/>
      <c r="IYC32" s="829"/>
      <c r="IYD32" s="829"/>
      <c r="IYE32" s="829"/>
      <c r="IYF32" s="829"/>
      <c r="IYG32" s="829"/>
      <c r="IYH32" s="829"/>
      <c r="IYI32" s="829"/>
      <c r="IYJ32" s="829"/>
      <c r="IYK32" s="829"/>
      <c r="IYL32" s="829"/>
      <c r="IYM32" s="829"/>
      <c r="IYN32" s="829"/>
      <c r="IYO32" s="829"/>
      <c r="IYP32" s="829"/>
      <c r="IYQ32" s="829"/>
      <c r="IYR32" s="829"/>
      <c r="IYS32" s="829"/>
      <c r="IYT32" s="829"/>
      <c r="IYU32" s="829"/>
      <c r="IYV32" s="829"/>
      <c r="IYW32" s="829"/>
      <c r="IYX32" s="829"/>
      <c r="IYY32" s="829"/>
      <c r="IYZ32" s="829"/>
      <c r="IZA32" s="829"/>
      <c r="IZB32" s="829"/>
      <c r="IZC32" s="829"/>
      <c r="IZD32" s="829"/>
      <c r="IZE32" s="829"/>
      <c r="IZF32" s="829"/>
      <c r="IZG32" s="829"/>
      <c r="IZH32" s="829"/>
      <c r="IZI32" s="829"/>
      <c r="IZJ32" s="829"/>
      <c r="IZK32" s="829"/>
      <c r="IZL32" s="829"/>
      <c r="IZM32" s="829"/>
      <c r="IZN32" s="829"/>
      <c r="IZO32" s="829"/>
      <c r="IZP32" s="829"/>
      <c r="IZQ32" s="829"/>
      <c r="IZR32" s="829"/>
      <c r="IZS32" s="829"/>
      <c r="IZT32" s="829"/>
      <c r="IZU32" s="829"/>
      <c r="IZV32" s="829"/>
      <c r="IZW32" s="829"/>
      <c r="IZX32" s="829"/>
      <c r="IZY32" s="829"/>
      <c r="IZZ32" s="829"/>
      <c r="JAA32" s="829"/>
      <c r="JAB32" s="829"/>
      <c r="JAC32" s="829"/>
      <c r="JAD32" s="829"/>
      <c r="JAE32" s="829"/>
      <c r="JAF32" s="829"/>
      <c r="JAG32" s="829"/>
      <c r="JAH32" s="829"/>
      <c r="JAI32" s="829"/>
      <c r="JAJ32" s="829"/>
      <c r="JAK32" s="829"/>
      <c r="JAL32" s="829"/>
      <c r="JAM32" s="829"/>
      <c r="JAN32" s="829"/>
      <c r="JAO32" s="829"/>
      <c r="JAP32" s="829"/>
      <c r="JAQ32" s="829"/>
      <c r="JAR32" s="829"/>
      <c r="JAS32" s="829"/>
      <c r="JAT32" s="829"/>
      <c r="JAU32" s="829"/>
      <c r="JAV32" s="829"/>
      <c r="JAW32" s="829"/>
      <c r="JAX32" s="829"/>
      <c r="JAY32" s="829"/>
      <c r="JAZ32" s="829"/>
      <c r="JBA32" s="829"/>
      <c r="JBB32" s="829"/>
      <c r="JBC32" s="829"/>
      <c r="JBD32" s="829"/>
      <c r="JBE32" s="829"/>
      <c r="JBF32" s="829"/>
      <c r="JBG32" s="829"/>
      <c r="JBH32" s="829"/>
      <c r="JBI32" s="829"/>
      <c r="JBJ32" s="829"/>
      <c r="JBK32" s="829"/>
      <c r="JBL32" s="829"/>
      <c r="JBM32" s="829"/>
      <c r="JBN32" s="829"/>
      <c r="JBO32" s="829"/>
      <c r="JBP32" s="829"/>
      <c r="JBQ32" s="829"/>
      <c r="JBR32" s="829"/>
      <c r="JBS32" s="829"/>
      <c r="JBT32" s="829"/>
      <c r="JBU32" s="829"/>
      <c r="JBV32" s="829"/>
      <c r="JBW32" s="829"/>
      <c r="JBX32" s="829"/>
      <c r="JBY32" s="829"/>
      <c r="JBZ32" s="829"/>
      <c r="JCA32" s="829"/>
      <c r="JCB32" s="829"/>
      <c r="JCC32" s="829"/>
      <c r="JCD32" s="829"/>
      <c r="JCE32" s="829"/>
      <c r="JCF32" s="829"/>
      <c r="JCG32" s="829"/>
      <c r="JCH32" s="829"/>
      <c r="JCI32" s="829"/>
      <c r="JCJ32" s="829"/>
      <c r="JCK32" s="829"/>
      <c r="JCL32" s="829"/>
      <c r="JCM32" s="829"/>
      <c r="JCN32" s="829"/>
      <c r="JCO32" s="829"/>
      <c r="JCP32" s="829"/>
      <c r="JCQ32" s="829"/>
      <c r="JCR32" s="829"/>
      <c r="JCS32" s="829"/>
      <c r="JCT32" s="829"/>
      <c r="JCU32" s="829"/>
      <c r="JCV32" s="829"/>
      <c r="JCW32" s="829"/>
      <c r="JCX32" s="829"/>
      <c r="JCY32" s="829"/>
      <c r="JCZ32" s="829"/>
      <c r="JDA32" s="829"/>
      <c r="JDB32" s="829"/>
      <c r="JDC32" s="829"/>
      <c r="JDD32" s="829"/>
      <c r="JDE32" s="829"/>
      <c r="JDF32" s="829"/>
      <c r="JDG32" s="829"/>
      <c r="JDH32" s="829"/>
      <c r="JDI32" s="829"/>
      <c r="JDJ32" s="829"/>
      <c r="JDK32" s="829"/>
      <c r="JDL32" s="829"/>
      <c r="JDM32" s="829"/>
      <c r="JDN32" s="829"/>
      <c r="JDO32" s="829"/>
      <c r="JDP32" s="829"/>
      <c r="JDQ32" s="829"/>
      <c r="JDR32" s="829"/>
      <c r="JDS32" s="829"/>
      <c r="JDT32" s="829"/>
      <c r="JDU32" s="829"/>
      <c r="JDV32" s="829"/>
      <c r="JDW32" s="829"/>
      <c r="JDX32" s="829"/>
      <c r="JDY32" s="829"/>
      <c r="JDZ32" s="829"/>
      <c r="JEA32" s="829"/>
      <c r="JEB32" s="829"/>
      <c r="JEC32" s="829"/>
      <c r="JED32" s="829"/>
      <c r="JEE32" s="829"/>
      <c r="JEF32" s="829"/>
      <c r="JEG32" s="829"/>
      <c r="JEH32" s="829"/>
      <c r="JEI32" s="829"/>
      <c r="JEJ32" s="829"/>
      <c r="JEK32" s="829"/>
      <c r="JEL32" s="829"/>
      <c r="JEM32" s="829"/>
      <c r="JEN32" s="829"/>
      <c r="JEO32" s="829"/>
      <c r="JEP32" s="829"/>
      <c r="JEQ32" s="829"/>
      <c r="JER32" s="829"/>
      <c r="JES32" s="829"/>
      <c r="JET32" s="829"/>
      <c r="JEU32" s="829"/>
      <c r="JEV32" s="829"/>
      <c r="JEW32" s="829"/>
      <c r="JEX32" s="829"/>
      <c r="JEY32" s="829"/>
      <c r="JEZ32" s="829"/>
      <c r="JFA32" s="829"/>
      <c r="JFB32" s="829"/>
      <c r="JFC32" s="829"/>
      <c r="JFD32" s="829"/>
      <c r="JFE32" s="829"/>
      <c r="JFF32" s="829"/>
      <c r="JFG32" s="829"/>
      <c r="JFH32" s="829"/>
      <c r="JFI32" s="829"/>
      <c r="JFJ32" s="829"/>
      <c r="JFK32" s="829"/>
      <c r="JFL32" s="829"/>
      <c r="JFM32" s="829"/>
      <c r="JFN32" s="829"/>
      <c r="JFO32" s="829"/>
      <c r="JFP32" s="829"/>
      <c r="JFQ32" s="829"/>
      <c r="JFR32" s="829"/>
      <c r="JFS32" s="829"/>
      <c r="JFT32" s="829"/>
      <c r="JFU32" s="829"/>
      <c r="JFV32" s="829"/>
      <c r="JFW32" s="829"/>
      <c r="JFX32" s="829"/>
      <c r="JFY32" s="829"/>
      <c r="JFZ32" s="829"/>
      <c r="JGA32" s="829"/>
      <c r="JGB32" s="829"/>
      <c r="JGC32" s="829"/>
      <c r="JGD32" s="829"/>
      <c r="JGE32" s="829"/>
      <c r="JGF32" s="829"/>
      <c r="JGG32" s="829"/>
      <c r="JGH32" s="829"/>
      <c r="JGI32" s="829"/>
      <c r="JGJ32" s="829"/>
      <c r="JGK32" s="829"/>
      <c r="JGL32" s="829"/>
      <c r="JGM32" s="829"/>
      <c r="JGN32" s="829"/>
      <c r="JGO32" s="829"/>
      <c r="JGP32" s="829"/>
      <c r="JGQ32" s="829"/>
      <c r="JGR32" s="829"/>
      <c r="JGS32" s="829"/>
      <c r="JGT32" s="829"/>
      <c r="JGU32" s="829"/>
      <c r="JGV32" s="829"/>
      <c r="JGW32" s="829"/>
      <c r="JGX32" s="829"/>
      <c r="JGY32" s="829"/>
      <c r="JGZ32" s="829"/>
      <c r="JHA32" s="829"/>
      <c r="JHB32" s="829"/>
      <c r="JHC32" s="829"/>
      <c r="JHD32" s="829"/>
      <c r="JHE32" s="829"/>
      <c r="JHF32" s="829"/>
      <c r="JHG32" s="829"/>
      <c r="JHH32" s="829"/>
      <c r="JHI32" s="829"/>
      <c r="JHJ32" s="829"/>
      <c r="JHK32" s="829"/>
      <c r="JHL32" s="829"/>
      <c r="JHM32" s="829"/>
      <c r="JHN32" s="829"/>
      <c r="JHO32" s="829"/>
      <c r="JHP32" s="829"/>
      <c r="JHQ32" s="829"/>
      <c r="JHR32" s="829"/>
      <c r="JHS32" s="829"/>
      <c r="JHT32" s="829"/>
      <c r="JHU32" s="829"/>
      <c r="JHV32" s="829"/>
      <c r="JHW32" s="829"/>
      <c r="JHX32" s="829"/>
      <c r="JHY32" s="829"/>
      <c r="JHZ32" s="829"/>
      <c r="JIA32" s="829"/>
      <c r="JIB32" s="829"/>
      <c r="JIC32" s="829"/>
      <c r="JID32" s="829"/>
      <c r="JIE32" s="829"/>
      <c r="JIF32" s="829"/>
      <c r="JIG32" s="829"/>
      <c r="JIH32" s="829"/>
      <c r="JII32" s="829"/>
      <c r="JIJ32" s="829"/>
      <c r="JIK32" s="829"/>
      <c r="JIL32" s="829"/>
      <c r="JIM32" s="829"/>
      <c r="JIN32" s="829"/>
      <c r="JIO32" s="829"/>
      <c r="JIP32" s="829"/>
      <c r="JIQ32" s="829"/>
      <c r="JIR32" s="829"/>
      <c r="JIS32" s="829"/>
      <c r="JIT32" s="829"/>
      <c r="JIU32" s="829"/>
      <c r="JIV32" s="829"/>
      <c r="JIW32" s="829"/>
      <c r="JIX32" s="829"/>
      <c r="JIY32" s="829"/>
      <c r="JIZ32" s="829"/>
      <c r="JJA32" s="829"/>
      <c r="JJB32" s="829"/>
      <c r="JJC32" s="829"/>
      <c r="JJD32" s="829"/>
      <c r="JJE32" s="829"/>
      <c r="JJF32" s="829"/>
      <c r="JJG32" s="829"/>
      <c r="JJH32" s="829"/>
      <c r="JJI32" s="829"/>
      <c r="JJJ32" s="829"/>
      <c r="JJK32" s="829"/>
      <c r="JJL32" s="829"/>
      <c r="JJM32" s="829"/>
      <c r="JJN32" s="829"/>
      <c r="JJO32" s="829"/>
      <c r="JJP32" s="829"/>
      <c r="JJQ32" s="829"/>
      <c r="JJR32" s="829"/>
      <c r="JJS32" s="829"/>
      <c r="JJT32" s="829"/>
      <c r="JJU32" s="829"/>
      <c r="JJV32" s="829"/>
      <c r="JJW32" s="829"/>
      <c r="JJX32" s="829"/>
      <c r="JJY32" s="829"/>
      <c r="JJZ32" s="829"/>
      <c r="JKA32" s="829"/>
      <c r="JKB32" s="829"/>
      <c r="JKC32" s="829"/>
      <c r="JKD32" s="829"/>
      <c r="JKE32" s="829"/>
      <c r="JKF32" s="829"/>
      <c r="JKG32" s="829"/>
      <c r="JKH32" s="829"/>
      <c r="JKI32" s="829"/>
      <c r="JKJ32" s="829"/>
      <c r="JKK32" s="829"/>
      <c r="JKL32" s="829"/>
      <c r="JKM32" s="829"/>
      <c r="JKN32" s="829"/>
      <c r="JKO32" s="829"/>
      <c r="JKP32" s="829"/>
      <c r="JKQ32" s="829"/>
      <c r="JKR32" s="829"/>
      <c r="JKS32" s="829"/>
      <c r="JKT32" s="829"/>
      <c r="JKU32" s="829"/>
      <c r="JKV32" s="829"/>
      <c r="JKW32" s="829"/>
      <c r="JKX32" s="829"/>
      <c r="JKY32" s="829"/>
      <c r="JKZ32" s="829"/>
      <c r="JLA32" s="829"/>
      <c r="JLB32" s="829"/>
      <c r="JLC32" s="829"/>
      <c r="JLD32" s="829"/>
      <c r="JLE32" s="829"/>
      <c r="JLF32" s="829"/>
      <c r="JLG32" s="829"/>
      <c r="JLH32" s="829"/>
      <c r="JLI32" s="829"/>
      <c r="JLJ32" s="829"/>
      <c r="JLK32" s="829"/>
      <c r="JLL32" s="829"/>
      <c r="JLM32" s="829"/>
      <c r="JLN32" s="829"/>
      <c r="JLO32" s="829"/>
      <c r="JLP32" s="829"/>
      <c r="JLQ32" s="829"/>
      <c r="JLR32" s="829"/>
      <c r="JLS32" s="829"/>
      <c r="JLT32" s="829"/>
      <c r="JLU32" s="829"/>
      <c r="JLV32" s="829"/>
      <c r="JLW32" s="829"/>
      <c r="JLX32" s="829"/>
      <c r="JLY32" s="829"/>
      <c r="JLZ32" s="829"/>
      <c r="JMA32" s="829"/>
      <c r="JMB32" s="829"/>
      <c r="JMC32" s="829"/>
      <c r="JMD32" s="829"/>
      <c r="JME32" s="829"/>
      <c r="JMF32" s="829"/>
      <c r="JMG32" s="829"/>
      <c r="JMH32" s="829"/>
      <c r="JMI32" s="829"/>
      <c r="JMJ32" s="829"/>
      <c r="JMK32" s="829"/>
      <c r="JML32" s="829"/>
      <c r="JMM32" s="829"/>
      <c r="JMN32" s="829"/>
      <c r="JMO32" s="829"/>
      <c r="JMP32" s="829"/>
      <c r="JMQ32" s="829"/>
      <c r="JMR32" s="829"/>
      <c r="JMS32" s="829"/>
      <c r="JMT32" s="829"/>
      <c r="JMU32" s="829"/>
      <c r="JMV32" s="829"/>
      <c r="JMW32" s="829"/>
      <c r="JMX32" s="829"/>
      <c r="JMY32" s="829"/>
      <c r="JMZ32" s="829"/>
      <c r="JNA32" s="829"/>
      <c r="JNB32" s="829"/>
      <c r="JNC32" s="829"/>
      <c r="JND32" s="829"/>
      <c r="JNE32" s="829"/>
      <c r="JNF32" s="829"/>
      <c r="JNG32" s="829"/>
      <c r="JNH32" s="829"/>
      <c r="JNI32" s="829"/>
      <c r="JNJ32" s="829"/>
      <c r="JNK32" s="829"/>
      <c r="JNL32" s="829"/>
      <c r="JNM32" s="829"/>
      <c r="JNN32" s="829"/>
      <c r="JNO32" s="829"/>
      <c r="JNP32" s="829"/>
      <c r="JNQ32" s="829"/>
      <c r="JNR32" s="829"/>
      <c r="JNS32" s="829"/>
      <c r="JNT32" s="829"/>
      <c r="JNU32" s="829"/>
      <c r="JNV32" s="829"/>
      <c r="JNW32" s="829"/>
      <c r="JNX32" s="829"/>
      <c r="JNY32" s="829"/>
      <c r="JNZ32" s="829"/>
      <c r="JOA32" s="829"/>
      <c r="JOB32" s="829"/>
      <c r="JOC32" s="829"/>
      <c r="JOD32" s="829"/>
      <c r="JOE32" s="829"/>
      <c r="JOF32" s="829"/>
      <c r="JOG32" s="829"/>
      <c r="JOH32" s="829"/>
      <c r="JOI32" s="829"/>
      <c r="JOJ32" s="829"/>
      <c r="JOK32" s="829"/>
      <c r="JOL32" s="829"/>
      <c r="JOM32" s="829"/>
      <c r="JON32" s="829"/>
      <c r="JOO32" s="829"/>
      <c r="JOP32" s="829"/>
      <c r="JOQ32" s="829"/>
      <c r="JOR32" s="829"/>
      <c r="JOS32" s="829"/>
      <c r="JOT32" s="829"/>
      <c r="JOU32" s="829"/>
      <c r="JOV32" s="829"/>
      <c r="JOW32" s="829"/>
      <c r="JOX32" s="829"/>
      <c r="JOY32" s="829"/>
      <c r="JOZ32" s="829"/>
      <c r="JPA32" s="829"/>
      <c r="JPB32" s="829"/>
      <c r="JPC32" s="829"/>
      <c r="JPD32" s="829"/>
      <c r="JPE32" s="829"/>
      <c r="JPF32" s="829"/>
      <c r="JPG32" s="829"/>
      <c r="JPH32" s="829"/>
      <c r="JPI32" s="829"/>
      <c r="JPJ32" s="829"/>
      <c r="JPK32" s="829"/>
      <c r="JPL32" s="829"/>
      <c r="JPM32" s="829"/>
      <c r="JPN32" s="829"/>
      <c r="JPO32" s="829"/>
      <c r="JPP32" s="829"/>
      <c r="JPQ32" s="829"/>
      <c r="JPR32" s="829"/>
      <c r="JPS32" s="829"/>
      <c r="JPT32" s="829"/>
      <c r="JPU32" s="829"/>
      <c r="JPV32" s="829"/>
      <c r="JPW32" s="829"/>
      <c r="JPX32" s="829"/>
      <c r="JPY32" s="829"/>
      <c r="JPZ32" s="829"/>
      <c r="JQA32" s="829"/>
      <c r="JQB32" s="829"/>
      <c r="JQC32" s="829"/>
      <c r="JQD32" s="829"/>
      <c r="JQE32" s="829"/>
      <c r="JQF32" s="829"/>
      <c r="JQG32" s="829"/>
      <c r="JQH32" s="829"/>
      <c r="JQI32" s="829"/>
      <c r="JQJ32" s="829"/>
      <c r="JQK32" s="829"/>
      <c r="JQL32" s="829"/>
      <c r="JQM32" s="829"/>
      <c r="JQN32" s="829"/>
      <c r="JQO32" s="829"/>
      <c r="JQP32" s="829"/>
      <c r="JQQ32" s="829"/>
      <c r="JQR32" s="829"/>
      <c r="JQS32" s="829"/>
      <c r="JQT32" s="829"/>
      <c r="JQU32" s="829"/>
      <c r="JQV32" s="829"/>
      <c r="JQW32" s="829"/>
      <c r="JQX32" s="829"/>
      <c r="JQY32" s="829"/>
      <c r="JQZ32" s="829"/>
      <c r="JRA32" s="829"/>
      <c r="JRB32" s="829"/>
      <c r="JRC32" s="829"/>
      <c r="JRD32" s="829"/>
      <c r="JRE32" s="829"/>
      <c r="JRF32" s="829"/>
      <c r="JRG32" s="829"/>
      <c r="JRH32" s="829"/>
      <c r="JRI32" s="829"/>
      <c r="JRJ32" s="829"/>
      <c r="JRK32" s="829"/>
      <c r="JRL32" s="829"/>
      <c r="JRM32" s="829"/>
      <c r="JRN32" s="829"/>
      <c r="JRO32" s="829"/>
      <c r="JRP32" s="829"/>
      <c r="JRQ32" s="829"/>
      <c r="JRR32" s="829"/>
      <c r="JRS32" s="829"/>
      <c r="JRT32" s="829"/>
      <c r="JRU32" s="829"/>
      <c r="JRV32" s="829"/>
      <c r="JRW32" s="829"/>
      <c r="JRX32" s="829"/>
      <c r="JRY32" s="829"/>
      <c r="JRZ32" s="829"/>
      <c r="JSA32" s="829"/>
      <c r="JSB32" s="829"/>
      <c r="JSC32" s="829"/>
      <c r="JSD32" s="829"/>
      <c r="JSE32" s="829"/>
      <c r="JSF32" s="829"/>
      <c r="JSG32" s="829"/>
      <c r="JSH32" s="829"/>
      <c r="JSI32" s="829"/>
      <c r="JSJ32" s="829"/>
      <c r="JSK32" s="829"/>
      <c r="JSL32" s="829"/>
      <c r="JSM32" s="829"/>
      <c r="JSN32" s="829"/>
      <c r="JSO32" s="829"/>
      <c r="JSP32" s="829"/>
      <c r="JSQ32" s="829"/>
      <c r="JSR32" s="829"/>
      <c r="JSS32" s="829"/>
      <c r="JST32" s="829"/>
      <c r="JSU32" s="829"/>
      <c r="JSV32" s="829"/>
      <c r="JSW32" s="829"/>
      <c r="JSX32" s="829"/>
      <c r="JSY32" s="829"/>
      <c r="JSZ32" s="829"/>
      <c r="JTA32" s="829"/>
      <c r="JTB32" s="829"/>
      <c r="JTC32" s="829"/>
      <c r="JTD32" s="829"/>
      <c r="JTE32" s="829"/>
      <c r="JTF32" s="829"/>
      <c r="JTG32" s="829"/>
      <c r="JTH32" s="829"/>
      <c r="JTI32" s="829"/>
      <c r="JTJ32" s="829"/>
      <c r="JTK32" s="829"/>
      <c r="JTL32" s="829"/>
      <c r="JTM32" s="829"/>
      <c r="JTN32" s="829"/>
      <c r="JTO32" s="829"/>
      <c r="JTP32" s="829"/>
      <c r="JTQ32" s="829"/>
      <c r="JTR32" s="829"/>
      <c r="JTS32" s="829"/>
      <c r="JTT32" s="829"/>
      <c r="JTU32" s="829"/>
      <c r="JTV32" s="829"/>
      <c r="JTW32" s="829"/>
      <c r="JTX32" s="829"/>
      <c r="JTY32" s="829"/>
      <c r="JTZ32" s="829"/>
      <c r="JUA32" s="829"/>
      <c r="JUB32" s="829"/>
      <c r="JUC32" s="829"/>
      <c r="JUD32" s="829"/>
      <c r="JUE32" s="829"/>
      <c r="JUF32" s="829"/>
      <c r="JUG32" s="829"/>
      <c r="JUH32" s="829"/>
      <c r="JUI32" s="829"/>
      <c r="JUJ32" s="829"/>
      <c r="JUK32" s="829"/>
      <c r="JUL32" s="829"/>
      <c r="JUM32" s="829"/>
      <c r="JUN32" s="829"/>
      <c r="JUO32" s="829"/>
      <c r="JUP32" s="829"/>
      <c r="JUQ32" s="829"/>
      <c r="JUR32" s="829"/>
      <c r="JUS32" s="829"/>
      <c r="JUT32" s="829"/>
      <c r="JUU32" s="829"/>
      <c r="JUV32" s="829"/>
      <c r="JUW32" s="829"/>
      <c r="JUX32" s="829"/>
      <c r="JUY32" s="829"/>
      <c r="JUZ32" s="829"/>
      <c r="JVA32" s="829"/>
      <c r="JVB32" s="829"/>
      <c r="JVC32" s="829"/>
      <c r="JVD32" s="829"/>
      <c r="JVE32" s="829"/>
      <c r="JVF32" s="829"/>
      <c r="JVG32" s="829"/>
      <c r="JVH32" s="829"/>
      <c r="JVI32" s="829"/>
      <c r="JVJ32" s="829"/>
      <c r="JVK32" s="829"/>
      <c r="JVL32" s="829"/>
      <c r="JVM32" s="829"/>
      <c r="JVN32" s="829"/>
      <c r="JVO32" s="829"/>
      <c r="JVP32" s="829"/>
      <c r="JVQ32" s="829"/>
      <c r="JVR32" s="829"/>
      <c r="JVS32" s="829"/>
      <c r="JVT32" s="829"/>
      <c r="JVU32" s="829"/>
      <c r="JVV32" s="829"/>
      <c r="JVW32" s="829"/>
      <c r="JVX32" s="829"/>
      <c r="JVY32" s="829"/>
      <c r="JVZ32" s="829"/>
      <c r="JWA32" s="829"/>
      <c r="JWB32" s="829"/>
      <c r="JWC32" s="829"/>
      <c r="JWD32" s="829"/>
      <c r="JWE32" s="829"/>
      <c r="JWF32" s="829"/>
      <c r="JWG32" s="829"/>
      <c r="JWH32" s="829"/>
      <c r="JWI32" s="829"/>
      <c r="JWJ32" s="829"/>
      <c r="JWK32" s="829"/>
      <c r="JWL32" s="829"/>
      <c r="JWM32" s="829"/>
      <c r="JWN32" s="829"/>
      <c r="JWO32" s="829"/>
      <c r="JWP32" s="829"/>
      <c r="JWQ32" s="829"/>
      <c r="JWR32" s="829"/>
      <c r="JWS32" s="829"/>
      <c r="JWT32" s="829"/>
      <c r="JWU32" s="829"/>
      <c r="JWV32" s="829"/>
      <c r="JWW32" s="829"/>
      <c r="JWX32" s="829"/>
      <c r="JWY32" s="829"/>
      <c r="JWZ32" s="829"/>
      <c r="JXA32" s="829"/>
      <c r="JXB32" s="829"/>
      <c r="JXC32" s="829"/>
      <c r="JXD32" s="829"/>
      <c r="JXE32" s="829"/>
      <c r="JXF32" s="829"/>
      <c r="JXG32" s="829"/>
      <c r="JXH32" s="829"/>
      <c r="JXI32" s="829"/>
      <c r="JXJ32" s="829"/>
      <c r="JXK32" s="829"/>
      <c r="JXL32" s="829"/>
      <c r="JXM32" s="829"/>
      <c r="JXN32" s="829"/>
      <c r="JXO32" s="829"/>
      <c r="JXP32" s="829"/>
      <c r="JXQ32" s="829"/>
      <c r="JXR32" s="829"/>
      <c r="JXS32" s="829"/>
      <c r="JXT32" s="829"/>
      <c r="JXU32" s="829"/>
      <c r="JXV32" s="829"/>
      <c r="JXW32" s="829"/>
      <c r="JXX32" s="829"/>
      <c r="JXY32" s="829"/>
      <c r="JXZ32" s="829"/>
      <c r="JYA32" s="829"/>
      <c r="JYB32" s="829"/>
      <c r="JYC32" s="829"/>
      <c r="JYD32" s="829"/>
      <c r="JYE32" s="829"/>
      <c r="JYF32" s="829"/>
      <c r="JYG32" s="829"/>
      <c r="JYH32" s="829"/>
      <c r="JYI32" s="829"/>
      <c r="JYJ32" s="829"/>
      <c r="JYK32" s="829"/>
      <c r="JYL32" s="829"/>
      <c r="JYM32" s="829"/>
      <c r="JYN32" s="829"/>
      <c r="JYO32" s="829"/>
      <c r="JYP32" s="829"/>
      <c r="JYQ32" s="829"/>
      <c r="JYR32" s="829"/>
      <c r="JYS32" s="829"/>
      <c r="JYT32" s="829"/>
      <c r="JYU32" s="829"/>
      <c r="JYV32" s="829"/>
      <c r="JYW32" s="829"/>
      <c r="JYX32" s="829"/>
      <c r="JYY32" s="829"/>
      <c r="JYZ32" s="829"/>
      <c r="JZA32" s="829"/>
      <c r="JZB32" s="829"/>
      <c r="JZC32" s="829"/>
      <c r="JZD32" s="829"/>
      <c r="JZE32" s="829"/>
      <c r="JZF32" s="829"/>
      <c r="JZG32" s="829"/>
      <c r="JZH32" s="829"/>
      <c r="JZI32" s="829"/>
      <c r="JZJ32" s="829"/>
      <c r="JZK32" s="829"/>
      <c r="JZL32" s="829"/>
      <c r="JZM32" s="829"/>
      <c r="JZN32" s="829"/>
      <c r="JZO32" s="829"/>
      <c r="JZP32" s="829"/>
      <c r="JZQ32" s="829"/>
      <c r="JZR32" s="829"/>
      <c r="JZS32" s="829"/>
      <c r="JZT32" s="829"/>
      <c r="JZU32" s="829"/>
      <c r="JZV32" s="829"/>
      <c r="JZW32" s="829"/>
      <c r="JZX32" s="829"/>
      <c r="JZY32" s="829"/>
      <c r="JZZ32" s="829"/>
      <c r="KAA32" s="829"/>
      <c r="KAB32" s="829"/>
      <c r="KAC32" s="829"/>
      <c r="KAD32" s="829"/>
      <c r="KAE32" s="829"/>
      <c r="KAF32" s="829"/>
      <c r="KAG32" s="829"/>
      <c r="KAH32" s="829"/>
      <c r="KAI32" s="829"/>
      <c r="KAJ32" s="829"/>
      <c r="KAK32" s="829"/>
      <c r="KAL32" s="829"/>
      <c r="KAM32" s="829"/>
      <c r="KAN32" s="829"/>
      <c r="KAO32" s="829"/>
      <c r="KAP32" s="829"/>
      <c r="KAQ32" s="829"/>
      <c r="KAR32" s="829"/>
      <c r="KAS32" s="829"/>
      <c r="KAT32" s="829"/>
      <c r="KAU32" s="829"/>
      <c r="KAV32" s="829"/>
      <c r="KAW32" s="829"/>
      <c r="KAX32" s="829"/>
      <c r="KAY32" s="829"/>
      <c r="KAZ32" s="829"/>
      <c r="KBA32" s="829"/>
      <c r="KBB32" s="829"/>
      <c r="KBC32" s="829"/>
      <c r="KBD32" s="829"/>
      <c r="KBE32" s="829"/>
      <c r="KBF32" s="829"/>
      <c r="KBG32" s="829"/>
      <c r="KBH32" s="829"/>
      <c r="KBI32" s="829"/>
      <c r="KBJ32" s="829"/>
      <c r="KBK32" s="829"/>
      <c r="KBL32" s="829"/>
      <c r="KBM32" s="829"/>
      <c r="KBN32" s="829"/>
      <c r="KBO32" s="829"/>
      <c r="KBP32" s="829"/>
      <c r="KBQ32" s="829"/>
      <c r="KBR32" s="829"/>
      <c r="KBS32" s="829"/>
      <c r="KBT32" s="829"/>
      <c r="KBU32" s="829"/>
      <c r="KBV32" s="829"/>
      <c r="KBW32" s="829"/>
      <c r="KBX32" s="829"/>
      <c r="KBY32" s="829"/>
      <c r="KBZ32" s="829"/>
      <c r="KCA32" s="829"/>
      <c r="KCB32" s="829"/>
      <c r="KCC32" s="829"/>
      <c r="KCD32" s="829"/>
      <c r="KCE32" s="829"/>
      <c r="KCF32" s="829"/>
      <c r="KCG32" s="829"/>
      <c r="KCH32" s="829"/>
      <c r="KCI32" s="829"/>
      <c r="KCJ32" s="829"/>
      <c r="KCK32" s="829"/>
      <c r="KCL32" s="829"/>
      <c r="KCM32" s="829"/>
      <c r="KCN32" s="829"/>
      <c r="KCO32" s="829"/>
      <c r="KCP32" s="829"/>
      <c r="KCQ32" s="829"/>
      <c r="KCR32" s="829"/>
      <c r="KCS32" s="829"/>
      <c r="KCT32" s="829"/>
      <c r="KCU32" s="829"/>
      <c r="KCV32" s="829"/>
      <c r="KCW32" s="829"/>
      <c r="KCX32" s="829"/>
      <c r="KCY32" s="829"/>
      <c r="KCZ32" s="829"/>
      <c r="KDA32" s="829"/>
      <c r="KDB32" s="829"/>
      <c r="KDC32" s="829"/>
      <c r="KDD32" s="829"/>
      <c r="KDE32" s="829"/>
      <c r="KDF32" s="829"/>
      <c r="KDG32" s="829"/>
      <c r="KDH32" s="829"/>
      <c r="KDI32" s="829"/>
      <c r="KDJ32" s="829"/>
      <c r="KDK32" s="829"/>
      <c r="KDL32" s="829"/>
      <c r="KDM32" s="829"/>
      <c r="KDN32" s="829"/>
      <c r="KDO32" s="829"/>
      <c r="KDP32" s="829"/>
      <c r="KDQ32" s="829"/>
      <c r="KDR32" s="829"/>
      <c r="KDS32" s="829"/>
      <c r="KDT32" s="829"/>
      <c r="KDU32" s="829"/>
      <c r="KDV32" s="829"/>
      <c r="KDW32" s="829"/>
      <c r="KDX32" s="829"/>
      <c r="KDY32" s="829"/>
      <c r="KDZ32" s="829"/>
      <c r="KEA32" s="829"/>
      <c r="KEB32" s="829"/>
      <c r="KEC32" s="829"/>
      <c r="KED32" s="829"/>
      <c r="KEE32" s="829"/>
      <c r="KEF32" s="829"/>
      <c r="KEG32" s="829"/>
      <c r="KEH32" s="829"/>
      <c r="KEI32" s="829"/>
      <c r="KEJ32" s="829"/>
      <c r="KEK32" s="829"/>
      <c r="KEL32" s="829"/>
      <c r="KEM32" s="829"/>
      <c r="KEN32" s="829"/>
      <c r="KEO32" s="829"/>
      <c r="KEP32" s="829"/>
      <c r="KEQ32" s="829"/>
      <c r="KER32" s="829"/>
      <c r="KES32" s="829"/>
      <c r="KET32" s="829"/>
      <c r="KEU32" s="829"/>
      <c r="KEV32" s="829"/>
      <c r="KEW32" s="829"/>
      <c r="KEX32" s="829"/>
      <c r="KEY32" s="829"/>
      <c r="KEZ32" s="829"/>
      <c r="KFA32" s="829"/>
      <c r="KFB32" s="829"/>
      <c r="KFC32" s="829"/>
      <c r="KFD32" s="829"/>
      <c r="KFE32" s="829"/>
      <c r="KFF32" s="829"/>
      <c r="KFG32" s="829"/>
      <c r="KFH32" s="829"/>
      <c r="KFI32" s="829"/>
      <c r="KFJ32" s="829"/>
      <c r="KFK32" s="829"/>
      <c r="KFL32" s="829"/>
      <c r="KFM32" s="829"/>
      <c r="KFN32" s="829"/>
      <c r="KFO32" s="829"/>
      <c r="KFP32" s="829"/>
      <c r="KFQ32" s="829"/>
      <c r="KFR32" s="829"/>
      <c r="KFS32" s="829"/>
      <c r="KFT32" s="829"/>
      <c r="KFU32" s="829"/>
      <c r="KFV32" s="829"/>
      <c r="KFW32" s="829"/>
      <c r="KFX32" s="829"/>
      <c r="KFY32" s="829"/>
      <c r="KFZ32" s="829"/>
      <c r="KGA32" s="829"/>
      <c r="KGB32" s="829"/>
      <c r="KGC32" s="829"/>
      <c r="KGD32" s="829"/>
      <c r="KGE32" s="829"/>
      <c r="KGF32" s="829"/>
      <c r="KGG32" s="829"/>
      <c r="KGH32" s="829"/>
      <c r="KGI32" s="829"/>
      <c r="KGJ32" s="829"/>
      <c r="KGK32" s="829"/>
      <c r="KGL32" s="829"/>
      <c r="KGM32" s="829"/>
      <c r="KGN32" s="829"/>
      <c r="KGO32" s="829"/>
      <c r="KGP32" s="829"/>
      <c r="KGQ32" s="829"/>
      <c r="KGR32" s="829"/>
      <c r="KGS32" s="829"/>
      <c r="KGT32" s="829"/>
      <c r="KGU32" s="829"/>
      <c r="KGV32" s="829"/>
      <c r="KGW32" s="829"/>
      <c r="KGX32" s="829"/>
      <c r="KGY32" s="829"/>
      <c r="KGZ32" s="829"/>
      <c r="KHA32" s="829"/>
      <c r="KHB32" s="829"/>
      <c r="KHC32" s="829"/>
      <c r="KHD32" s="829"/>
      <c r="KHE32" s="829"/>
      <c r="KHF32" s="829"/>
      <c r="KHG32" s="829"/>
      <c r="KHH32" s="829"/>
      <c r="KHI32" s="829"/>
      <c r="KHJ32" s="829"/>
      <c r="KHK32" s="829"/>
      <c r="KHL32" s="829"/>
      <c r="KHM32" s="829"/>
      <c r="KHN32" s="829"/>
      <c r="KHO32" s="829"/>
      <c r="KHP32" s="829"/>
      <c r="KHQ32" s="829"/>
      <c r="KHR32" s="829"/>
      <c r="KHS32" s="829"/>
      <c r="KHT32" s="829"/>
      <c r="KHU32" s="829"/>
      <c r="KHV32" s="829"/>
      <c r="KHW32" s="829"/>
      <c r="KHX32" s="829"/>
      <c r="KHY32" s="829"/>
      <c r="KHZ32" s="829"/>
      <c r="KIA32" s="829"/>
      <c r="KIB32" s="829"/>
      <c r="KIC32" s="829"/>
      <c r="KID32" s="829"/>
      <c r="KIE32" s="829"/>
      <c r="KIF32" s="829"/>
      <c r="KIG32" s="829"/>
      <c r="KIH32" s="829"/>
      <c r="KII32" s="829"/>
      <c r="KIJ32" s="829"/>
      <c r="KIK32" s="829"/>
      <c r="KIL32" s="829"/>
      <c r="KIM32" s="829"/>
      <c r="KIN32" s="829"/>
      <c r="KIO32" s="829"/>
      <c r="KIP32" s="829"/>
      <c r="KIQ32" s="829"/>
      <c r="KIR32" s="829"/>
      <c r="KIS32" s="829"/>
      <c r="KIT32" s="829"/>
      <c r="KIU32" s="829"/>
      <c r="KIV32" s="829"/>
      <c r="KIW32" s="829"/>
      <c r="KIX32" s="829"/>
      <c r="KIY32" s="829"/>
      <c r="KIZ32" s="829"/>
      <c r="KJA32" s="829"/>
      <c r="KJB32" s="829"/>
      <c r="KJC32" s="829"/>
      <c r="KJD32" s="829"/>
      <c r="KJE32" s="829"/>
      <c r="KJF32" s="829"/>
      <c r="KJG32" s="829"/>
      <c r="KJH32" s="829"/>
      <c r="KJI32" s="829"/>
      <c r="KJJ32" s="829"/>
      <c r="KJK32" s="829"/>
      <c r="KJL32" s="829"/>
      <c r="KJM32" s="829"/>
      <c r="KJN32" s="829"/>
      <c r="KJO32" s="829"/>
      <c r="KJP32" s="829"/>
      <c r="KJQ32" s="829"/>
      <c r="KJR32" s="829"/>
      <c r="KJS32" s="829"/>
      <c r="KJT32" s="829"/>
      <c r="KJU32" s="829"/>
      <c r="KJV32" s="829"/>
      <c r="KJW32" s="829"/>
      <c r="KJX32" s="829"/>
      <c r="KJY32" s="829"/>
      <c r="KJZ32" s="829"/>
      <c r="KKA32" s="829"/>
      <c r="KKB32" s="829"/>
      <c r="KKC32" s="829"/>
      <c r="KKD32" s="829"/>
      <c r="KKE32" s="829"/>
      <c r="KKF32" s="829"/>
      <c r="KKG32" s="829"/>
      <c r="KKH32" s="829"/>
      <c r="KKI32" s="829"/>
      <c r="KKJ32" s="829"/>
      <c r="KKK32" s="829"/>
      <c r="KKL32" s="829"/>
      <c r="KKM32" s="829"/>
      <c r="KKN32" s="829"/>
      <c r="KKO32" s="829"/>
      <c r="KKP32" s="829"/>
      <c r="KKQ32" s="829"/>
      <c r="KKR32" s="829"/>
      <c r="KKS32" s="829"/>
      <c r="KKT32" s="829"/>
      <c r="KKU32" s="829"/>
      <c r="KKV32" s="829"/>
      <c r="KKW32" s="829"/>
      <c r="KKX32" s="829"/>
      <c r="KKY32" s="829"/>
      <c r="KKZ32" s="829"/>
      <c r="KLA32" s="829"/>
      <c r="KLB32" s="829"/>
      <c r="KLC32" s="829"/>
      <c r="KLD32" s="829"/>
      <c r="KLE32" s="829"/>
      <c r="KLF32" s="829"/>
      <c r="KLG32" s="829"/>
      <c r="KLH32" s="829"/>
      <c r="KLI32" s="829"/>
      <c r="KLJ32" s="829"/>
      <c r="KLK32" s="829"/>
      <c r="KLL32" s="829"/>
      <c r="KLM32" s="829"/>
      <c r="KLN32" s="829"/>
      <c r="KLO32" s="829"/>
      <c r="KLP32" s="829"/>
      <c r="KLQ32" s="829"/>
      <c r="KLR32" s="829"/>
      <c r="KLS32" s="829"/>
      <c r="KLT32" s="829"/>
      <c r="KLU32" s="829"/>
      <c r="KLV32" s="829"/>
      <c r="KLW32" s="829"/>
      <c r="KLX32" s="829"/>
      <c r="KLY32" s="829"/>
      <c r="KLZ32" s="829"/>
      <c r="KMA32" s="829"/>
      <c r="KMB32" s="829"/>
      <c r="KMC32" s="829"/>
      <c r="KMD32" s="829"/>
      <c r="KME32" s="829"/>
      <c r="KMF32" s="829"/>
      <c r="KMG32" s="829"/>
      <c r="KMH32" s="829"/>
      <c r="KMI32" s="829"/>
      <c r="KMJ32" s="829"/>
      <c r="KMK32" s="829"/>
      <c r="KML32" s="829"/>
      <c r="KMM32" s="829"/>
      <c r="KMN32" s="829"/>
      <c r="KMO32" s="829"/>
      <c r="KMP32" s="829"/>
      <c r="KMQ32" s="829"/>
      <c r="KMR32" s="829"/>
      <c r="KMS32" s="829"/>
      <c r="KMT32" s="829"/>
      <c r="KMU32" s="829"/>
      <c r="KMV32" s="829"/>
      <c r="KMW32" s="829"/>
      <c r="KMX32" s="829"/>
      <c r="KMY32" s="829"/>
      <c r="KMZ32" s="829"/>
      <c r="KNA32" s="829"/>
      <c r="KNB32" s="829"/>
      <c r="KNC32" s="829"/>
      <c r="KND32" s="829"/>
      <c r="KNE32" s="829"/>
      <c r="KNF32" s="829"/>
      <c r="KNG32" s="829"/>
      <c r="KNH32" s="829"/>
      <c r="KNI32" s="829"/>
      <c r="KNJ32" s="829"/>
      <c r="KNK32" s="829"/>
      <c r="KNL32" s="829"/>
      <c r="KNM32" s="829"/>
      <c r="KNN32" s="829"/>
      <c r="KNO32" s="829"/>
      <c r="KNP32" s="829"/>
      <c r="KNQ32" s="829"/>
      <c r="KNR32" s="829"/>
      <c r="KNS32" s="829"/>
      <c r="KNT32" s="829"/>
      <c r="KNU32" s="829"/>
      <c r="KNV32" s="829"/>
      <c r="KNW32" s="829"/>
      <c r="KNX32" s="829"/>
      <c r="KNY32" s="829"/>
      <c r="KNZ32" s="829"/>
      <c r="KOA32" s="829"/>
      <c r="KOB32" s="829"/>
      <c r="KOC32" s="829"/>
      <c r="KOD32" s="829"/>
      <c r="KOE32" s="829"/>
      <c r="KOF32" s="829"/>
      <c r="KOG32" s="829"/>
      <c r="KOH32" s="829"/>
      <c r="KOI32" s="829"/>
      <c r="KOJ32" s="829"/>
      <c r="KOK32" s="829"/>
      <c r="KOL32" s="829"/>
      <c r="KOM32" s="829"/>
      <c r="KON32" s="829"/>
      <c r="KOO32" s="829"/>
      <c r="KOP32" s="829"/>
      <c r="KOQ32" s="829"/>
      <c r="KOR32" s="829"/>
      <c r="KOS32" s="829"/>
      <c r="KOT32" s="829"/>
      <c r="KOU32" s="829"/>
      <c r="KOV32" s="829"/>
      <c r="KOW32" s="829"/>
      <c r="KOX32" s="829"/>
      <c r="KOY32" s="829"/>
      <c r="KOZ32" s="829"/>
      <c r="KPA32" s="829"/>
      <c r="KPB32" s="829"/>
      <c r="KPC32" s="829"/>
      <c r="KPD32" s="829"/>
      <c r="KPE32" s="829"/>
      <c r="KPF32" s="829"/>
      <c r="KPG32" s="829"/>
      <c r="KPH32" s="829"/>
      <c r="KPI32" s="829"/>
      <c r="KPJ32" s="829"/>
      <c r="KPK32" s="829"/>
      <c r="KPL32" s="829"/>
      <c r="KPM32" s="829"/>
      <c r="KPN32" s="829"/>
      <c r="KPO32" s="829"/>
      <c r="KPP32" s="829"/>
      <c r="KPQ32" s="829"/>
      <c r="KPR32" s="829"/>
      <c r="KPS32" s="829"/>
      <c r="KPT32" s="829"/>
      <c r="KPU32" s="829"/>
      <c r="KPV32" s="829"/>
      <c r="KPW32" s="829"/>
      <c r="KPX32" s="829"/>
      <c r="KPY32" s="829"/>
      <c r="KPZ32" s="829"/>
      <c r="KQA32" s="829"/>
      <c r="KQB32" s="829"/>
      <c r="KQC32" s="829"/>
      <c r="KQD32" s="829"/>
      <c r="KQE32" s="829"/>
      <c r="KQF32" s="829"/>
      <c r="KQG32" s="829"/>
      <c r="KQH32" s="829"/>
      <c r="KQI32" s="829"/>
      <c r="KQJ32" s="829"/>
      <c r="KQK32" s="829"/>
      <c r="KQL32" s="829"/>
      <c r="KQM32" s="829"/>
      <c r="KQN32" s="829"/>
      <c r="KQO32" s="829"/>
      <c r="KQP32" s="829"/>
      <c r="KQQ32" s="829"/>
      <c r="KQR32" s="829"/>
      <c r="KQS32" s="829"/>
      <c r="KQT32" s="829"/>
      <c r="KQU32" s="829"/>
      <c r="KQV32" s="829"/>
      <c r="KQW32" s="829"/>
      <c r="KQX32" s="829"/>
      <c r="KQY32" s="829"/>
      <c r="KQZ32" s="829"/>
      <c r="KRA32" s="829"/>
      <c r="KRB32" s="829"/>
      <c r="KRC32" s="829"/>
      <c r="KRD32" s="829"/>
      <c r="KRE32" s="829"/>
      <c r="KRF32" s="829"/>
      <c r="KRG32" s="829"/>
      <c r="KRH32" s="829"/>
      <c r="KRI32" s="829"/>
      <c r="KRJ32" s="829"/>
      <c r="KRK32" s="829"/>
      <c r="KRL32" s="829"/>
      <c r="KRM32" s="829"/>
      <c r="KRN32" s="829"/>
      <c r="KRO32" s="829"/>
      <c r="KRP32" s="829"/>
      <c r="KRQ32" s="829"/>
      <c r="KRR32" s="829"/>
      <c r="KRS32" s="829"/>
      <c r="KRT32" s="829"/>
      <c r="KRU32" s="829"/>
      <c r="KRV32" s="829"/>
      <c r="KRW32" s="829"/>
      <c r="KRX32" s="829"/>
      <c r="KRY32" s="829"/>
      <c r="KRZ32" s="829"/>
      <c r="KSA32" s="829"/>
      <c r="KSB32" s="829"/>
      <c r="KSC32" s="829"/>
      <c r="KSD32" s="829"/>
      <c r="KSE32" s="829"/>
      <c r="KSF32" s="829"/>
      <c r="KSG32" s="829"/>
      <c r="KSH32" s="829"/>
      <c r="KSI32" s="829"/>
      <c r="KSJ32" s="829"/>
      <c r="KSK32" s="829"/>
      <c r="KSL32" s="829"/>
      <c r="KSM32" s="829"/>
      <c r="KSN32" s="829"/>
      <c r="KSO32" s="829"/>
      <c r="KSP32" s="829"/>
      <c r="KSQ32" s="829"/>
      <c r="KSR32" s="829"/>
      <c r="KSS32" s="829"/>
      <c r="KST32" s="829"/>
      <c r="KSU32" s="829"/>
      <c r="KSV32" s="829"/>
      <c r="KSW32" s="829"/>
      <c r="KSX32" s="829"/>
      <c r="KSY32" s="829"/>
      <c r="KSZ32" s="829"/>
      <c r="KTA32" s="829"/>
      <c r="KTB32" s="829"/>
      <c r="KTC32" s="829"/>
      <c r="KTD32" s="829"/>
      <c r="KTE32" s="829"/>
      <c r="KTF32" s="829"/>
      <c r="KTG32" s="829"/>
      <c r="KTH32" s="829"/>
      <c r="KTI32" s="829"/>
      <c r="KTJ32" s="829"/>
      <c r="KTK32" s="829"/>
      <c r="KTL32" s="829"/>
      <c r="KTM32" s="829"/>
      <c r="KTN32" s="829"/>
      <c r="KTO32" s="829"/>
      <c r="KTP32" s="829"/>
      <c r="KTQ32" s="829"/>
      <c r="KTR32" s="829"/>
      <c r="KTS32" s="829"/>
      <c r="KTT32" s="829"/>
      <c r="KTU32" s="829"/>
      <c r="KTV32" s="829"/>
      <c r="KTW32" s="829"/>
      <c r="KTX32" s="829"/>
      <c r="KTY32" s="829"/>
      <c r="KTZ32" s="829"/>
      <c r="KUA32" s="829"/>
      <c r="KUB32" s="829"/>
      <c r="KUC32" s="829"/>
      <c r="KUD32" s="829"/>
      <c r="KUE32" s="829"/>
      <c r="KUF32" s="829"/>
      <c r="KUG32" s="829"/>
      <c r="KUH32" s="829"/>
      <c r="KUI32" s="829"/>
      <c r="KUJ32" s="829"/>
      <c r="KUK32" s="829"/>
      <c r="KUL32" s="829"/>
      <c r="KUM32" s="829"/>
      <c r="KUN32" s="829"/>
      <c r="KUO32" s="829"/>
      <c r="KUP32" s="829"/>
      <c r="KUQ32" s="829"/>
      <c r="KUR32" s="829"/>
      <c r="KUS32" s="829"/>
      <c r="KUT32" s="829"/>
      <c r="KUU32" s="829"/>
      <c r="KUV32" s="829"/>
      <c r="KUW32" s="829"/>
      <c r="KUX32" s="829"/>
      <c r="KUY32" s="829"/>
      <c r="KUZ32" s="829"/>
      <c r="KVA32" s="829"/>
      <c r="KVB32" s="829"/>
      <c r="KVC32" s="829"/>
      <c r="KVD32" s="829"/>
      <c r="KVE32" s="829"/>
      <c r="KVF32" s="829"/>
      <c r="KVG32" s="829"/>
      <c r="KVH32" s="829"/>
      <c r="KVI32" s="829"/>
      <c r="KVJ32" s="829"/>
      <c r="KVK32" s="829"/>
      <c r="KVL32" s="829"/>
      <c r="KVM32" s="829"/>
      <c r="KVN32" s="829"/>
      <c r="KVO32" s="829"/>
      <c r="KVP32" s="829"/>
      <c r="KVQ32" s="829"/>
      <c r="KVR32" s="829"/>
      <c r="KVS32" s="829"/>
      <c r="KVT32" s="829"/>
      <c r="KVU32" s="829"/>
      <c r="KVV32" s="829"/>
      <c r="KVW32" s="829"/>
      <c r="KVX32" s="829"/>
      <c r="KVY32" s="829"/>
      <c r="KVZ32" s="829"/>
      <c r="KWA32" s="829"/>
      <c r="KWB32" s="829"/>
      <c r="KWC32" s="829"/>
      <c r="KWD32" s="829"/>
      <c r="KWE32" s="829"/>
      <c r="KWF32" s="829"/>
      <c r="KWG32" s="829"/>
      <c r="KWH32" s="829"/>
      <c r="KWI32" s="829"/>
      <c r="KWJ32" s="829"/>
      <c r="KWK32" s="829"/>
      <c r="KWL32" s="829"/>
      <c r="KWM32" s="829"/>
      <c r="KWN32" s="829"/>
      <c r="KWO32" s="829"/>
      <c r="KWP32" s="829"/>
      <c r="KWQ32" s="829"/>
      <c r="KWR32" s="829"/>
      <c r="KWS32" s="829"/>
      <c r="KWT32" s="829"/>
      <c r="KWU32" s="829"/>
      <c r="KWV32" s="829"/>
      <c r="KWW32" s="829"/>
      <c r="KWX32" s="829"/>
      <c r="KWY32" s="829"/>
      <c r="KWZ32" s="829"/>
      <c r="KXA32" s="829"/>
      <c r="KXB32" s="829"/>
      <c r="KXC32" s="829"/>
      <c r="KXD32" s="829"/>
      <c r="KXE32" s="829"/>
      <c r="KXF32" s="829"/>
      <c r="KXG32" s="829"/>
      <c r="KXH32" s="829"/>
      <c r="KXI32" s="829"/>
      <c r="KXJ32" s="829"/>
      <c r="KXK32" s="829"/>
      <c r="KXL32" s="829"/>
      <c r="KXM32" s="829"/>
      <c r="KXN32" s="829"/>
      <c r="KXO32" s="829"/>
      <c r="KXP32" s="829"/>
      <c r="KXQ32" s="829"/>
      <c r="KXR32" s="829"/>
      <c r="KXS32" s="829"/>
      <c r="KXT32" s="829"/>
      <c r="KXU32" s="829"/>
      <c r="KXV32" s="829"/>
      <c r="KXW32" s="829"/>
      <c r="KXX32" s="829"/>
      <c r="KXY32" s="829"/>
      <c r="KXZ32" s="829"/>
      <c r="KYA32" s="829"/>
      <c r="KYB32" s="829"/>
      <c r="KYC32" s="829"/>
      <c r="KYD32" s="829"/>
      <c r="KYE32" s="829"/>
      <c r="KYF32" s="829"/>
      <c r="KYG32" s="829"/>
      <c r="KYH32" s="829"/>
      <c r="KYI32" s="829"/>
      <c r="KYJ32" s="829"/>
      <c r="KYK32" s="829"/>
      <c r="KYL32" s="829"/>
      <c r="KYM32" s="829"/>
      <c r="KYN32" s="829"/>
      <c r="KYO32" s="829"/>
      <c r="KYP32" s="829"/>
      <c r="KYQ32" s="829"/>
      <c r="KYR32" s="829"/>
      <c r="KYS32" s="829"/>
      <c r="KYT32" s="829"/>
      <c r="KYU32" s="829"/>
      <c r="KYV32" s="829"/>
      <c r="KYW32" s="829"/>
      <c r="KYX32" s="829"/>
      <c r="KYY32" s="829"/>
      <c r="KYZ32" s="829"/>
      <c r="KZA32" s="829"/>
      <c r="KZB32" s="829"/>
      <c r="KZC32" s="829"/>
      <c r="KZD32" s="829"/>
      <c r="KZE32" s="829"/>
      <c r="KZF32" s="829"/>
      <c r="KZG32" s="829"/>
      <c r="KZH32" s="829"/>
      <c r="KZI32" s="829"/>
      <c r="KZJ32" s="829"/>
      <c r="KZK32" s="829"/>
      <c r="KZL32" s="829"/>
      <c r="KZM32" s="829"/>
      <c r="KZN32" s="829"/>
      <c r="KZO32" s="829"/>
      <c r="KZP32" s="829"/>
      <c r="KZQ32" s="829"/>
      <c r="KZR32" s="829"/>
      <c r="KZS32" s="829"/>
      <c r="KZT32" s="829"/>
      <c r="KZU32" s="829"/>
      <c r="KZV32" s="829"/>
      <c r="KZW32" s="829"/>
      <c r="KZX32" s="829"/>
      <c r="KZY32" s="829"/>
      <c r="KZZ32" s="829"/>
      <c r="LAA32" s="829"/>
      <c r="LAB32" s="829"/>
      <c r="LAC32" s="829"/>
      <c r="LAD32" s="829"/>
      <c r="LAE32" s="829"/>
      <c r="LAF32" s="829"/>
      <c r="LAG32" s="829"/>
      <c r="LAH32" s="829"/>
      <c r="LAI32" s="829"/>
      <c r="LAJ32" s="829"/>
      <c r="LAK32" s="829"/>
      <c r="LAL32" s="829"/>
      <c r="LAM32" s="829"/>
      <c r="LAN32" s="829"/>
      <c r="LAO32" s="829"/>
      <c r="LAP32" s="829"/>
      <c r="LAQ32" s="829"/>
      <c r="LAR32" s="829"/>
      <c r="LAS32" s="829"/>
      <c r="LAT32" s="829"/>
      <c r="LAU32" s="829"/>
      <c r="LAV32" s="829"/>
      <c r="LAW32" s="829"/>
      <c r="LAX32" s="829"/>
      <c r="LAY32" s="829"/>
      <c r="LAZ32" s="829"/>
      <c r="LBA32" s="829"/>
      <c r="LBB32" s="829"/>
      <c r="LBC32" s="829"/>
      <c r="LBD32" s="829"/>
      <c r="LBE32" s="829"/>
      <c r="LBF32" s="829"/>
      <c r="LBG32" s="829"/>
      <c r="LBH32" s="829"/>
      <c r="LBI32" s="829"/>
      <c r="LBJ32" s="829"/>
      <c r="LBK32" s="829"/>
      <c r="LBL32" s="829"/>
      <c r="LBM32" s="829"/>
      <c r="LBN32" s="829"/>
      <c r="LBO32" s="829"/>
      <c r="LBP32" s="829"/>
      <c r="LBQ32" s="829"/>
      <c r="LBR32" s="829"/>
      <c r="LBS32" s="829"/>
      <c r="LBT32" s="829"/>
      <c r="LBU32" s="829"/>
      <c r="LBV32" s="829"/>
      <c r="LBW32" s="829"/>
      <c r="LBX32" s="829"/>
      <c r="LBY32" s="829"/>
      <c r="LBZ32" s="829"/>
      <c r="LCA32" s="829"/>
      <c r="LCB32" s="829"/>
      <c r="LCC32" s="829"/>
      <c r="LCD32" s="829"/>
      <c r="LCE32" s="829"/>
      <c r="LCF32" s="829"/>
      <c r="LCG32" s="829"/>
      <c r="LCH32" s="829"/>
      <c r="LCI32" s="829"/>
      <c r="LCJ32" s="829"/>
      <c r="LCK32" s="829"/>
      <c r="LCL32" s="829"/>
      <c r="LCM32" s="829"/>
      <c r="LCN32" s="829"/>
      <c r="LCO32" s="829"/>
      <c r="LCP32" s="829"/>
      <c r="LCQ32" s="829"/>
      <c r="LCR32" s="829"/>
      <c r="LCS32" s="829"/>
      <c r="LCT32" s="829"/>
      <c r="LCU32" s="829"/>
      <c r="LCV32" s="829"/>
      <c r="LCW32" s="829"/>
      <c r="LCX32" s="829"/>
      <c r="LCY32" s="829"/>
      <c r="LCZ32" s="829"/>
      <c r="LDA32" s="829"/>
      <c r="LDB32" s="829"/>
      <c r="LDC32" s="829"/>
      <c r="LDD32" s="829"/>
      <c r="LDE32" s="829"/>
      <c r="LDF32" s="829"/>
      <c r="LDG32" s="829"/>
      <c r="LDH32" s="829"/>
      <c r="LDI32" s="829"/>
      <c r="LDJ32" s="829"/>
      <c r="LDK32" s="829"/>
      <c r="LDL32" s="829"/>
      <c r="LDM32" s="829"/>
      <c r="LDN32" s="829"/>
      <c r="LDO32" s="829"/>
      <c r="LDP32" s="829"/>
      <c r="LDQ32" s="829"/>
      <c r="LDR32" s="829"/>
      <c r="LDS32" s="829"/>
      <c r="LDT32" s="829"/>
      <c r="LDU32" s="829"/>
      <c r="LDV32" s="829"/>
      <c r="LDW32" s="829"/>
      <c r="LDX32" s="829"/>
      <c r="LDY32" s="829"/>
      <c r="LDZ32" s="829"/>
      <c r="LEA32" s="829"/>
      <c r="LEB32" s="829"/>
      <c r="LEC32" s="829"/>
      <c r="LED32" s="829"/>
      <c r="LEE32" s="829"/>
      <c r="LEF32" s="829"/>
      <c r="LEG32" s="829"/>
      <c r="LEH32" s="829"/>
      <c r="LEI32" s="829"/>
      <c r="LEJ32" s="829"/>
      <c r="LEK32" s="829"/>
      <c r="LEL32" s="829"/>
      <c r="LEM32" s="829"/>
      <c r="LEN32" s="829"/>
      <c r="LEO32" s="829"/>
      <c r="LEP32" s="829"/>
      <c r="LEQ32" s="829"/>
      <c r="LER32" s="829"/>
      <c r="LES32" s="829"/>
      <c r="LET32" s="829"/>
      <c r="LEU32" s="829"/>
      <c r="LEV32" s="829"/>
      <c r="LEW32" s="829"/>
      <c r="LEX32" s="829"/>
      <c r="LEY32" s="829"/>
      <c r="LEZ32" s="829"/>
      <c r="LFA32" s="829"/>
      <c r="LFB32" s="829"/>
      <c r="LFC32" s="829"/>
      <c r="LFD32" s="829"/>
      <c r="LFE32" s="829"/>
      <c r="LFF32" s="829"/>
      <c r="LFG32" s="829"/>
      <c r="LFH32" s="829"/>
      <c r="LFI32" s="829"/>
      <c r="LFJ32" s="829"/>
      <c r="LFK32" s="829"/>
      <c r="LFL32" s="829"/>
      <c r="LFM32" s="829"/>
      <c r="LFN32" s="829"/>
      <c r="LFO32" s="829"/>
      <c r="LFP32" s="829"/>
      <c r="LFQ32" s="829"/>
      <c r="LFR32" s="829"/>
      <c r="LFS32" s="829"/>
      <c r="LFT32" s="829"/>
      <c r="LFU32" s="829"/>
      <c r="LFV32" s="829"/>
      <c r="LFW32" s="829"/>
      <c r="LFX32" s="829"/>
      <c r="LFY32" s="829"/>
      <c r="LFZ32" s="829"/>
      <c r="LGA32" s="829"/>
      <c r="LGB32" s="829"/>
      <c r="LGC32" s="829"/>
      <c r="LGD32" s="829"/>
      <c r="LGE32" s="829"/>
      <c r="LGF32" s="829"/>
      <c r="LGG32" s="829"/>
      <c r="LGH32" s="829"/>
      <c r="LGI32" s="829"/>
      <c r="LGJ32" s="829"/>
      <c r="LGK32" s="829"/>
      <c r="LGL32" s="829"/>
      <c r="LGM32" s="829"/>
      <c r="LGN32" s="829"/>
      <c r="LGO32" s="829"/>
      <c r="LGP32" s="829"/>
      <c r="LGQ32" s="829"/>
      <c r="LGR32" s="829"/>
      <c r="LGS32" s="829"/>
      <c r="LGT32" s="829"/>
      <c r="LGU32" s="829"/>
      <c r="LGV32" s="829"/>
      <c r="LGW32" s="829"/>
      <c r="LGX32" s="829"/>
      <c r="LGY32" s="829"/>
      <c r="LGZ32" s="829"/>
      <c r="LHA32" s="829"/>
      <c r="LHB32" s="829"/>
      <c r="LHC32" s="829"/>
      <c r="LHD32" s="829"/>
      <c r="LHE32" s="829"/>
      <c r="LHF32" s="829"/>
      <c r="LHG32" s="829"/>
      <c r="LHH32" s="829"/>
      <c r="LHI32" s="829"/>
      <c r="LHJ32" s="829"/>
      <c r="LHK32" s="829"/>
      <c r="LHL32" s="829"/>
      <c r="LHM32" s="829"/>
      <c r="LHN32" s="829"/>
      <c r="LHO32" s="829"/>
      <c r="LHP32" s="829"/>
      <c r="LHQ32" s="829"/>
      <c r="LHR32" s="829"/>
      <c r="LHS32" s="829"/>
      <c r="LHT32" s="829"/>
      <c r="LHU32" s="829"/>
      <c r="LHV32" s="829"/>
      <c r="LHW32" s="829"/>
      <c r="LHX32" s="829"/>
      <c r="LHY32" s="829"/>
      <c r="LHZ32" s="829"/>
      <c r="LIA32" s="829"/>
      <c r="LIB32" s="829"/>
      <c r="LIC32" s="829"/>
      <c r="LID32" s="829"/>
      <c r="LIE32" s="829"/>
      <c r="LIF32" s="829"/>
      <c r="LIG32" s="829"/>
      <c r="LIH32" s="829"/>
      <c r="LII32" s="829"/>
      <c r="LIJ32" s="829"/>
      <c r="LIK32" s="829"/>
      <c r="LIL32" s="829"/>
      <c r="LIM32" s="829"/>
      <c r="LIN32" s="829"/>
      <c r="LIO32" s="829"/>
      <c r="LIP32" s="829"/>
      <c r="LIQ32" s="829"/>
      <c r="LIR32" s="829"/>
      <c r="LIS32" s="829"/>
      <c r="LIT32" s="829"/>
      <c r="LIU32" s="829"/>
      <c r="LIV32" s="829"/>
      <c r="LIW32" s="829"/>
      <c r="LIX32" s="829"/>
      <c r="LIY32" s="829"/>
      <c r="LIZ32" s="829"/>
      <c r="LJA32" s="829"/>
      <c r="LJB32" s="829"/>
      <c r="LJC32" s="829"/>
      <c r="LJD32" s="829"/>
      <c r="LJE32" s="829"/>
      <c r="LJF32" s="829"/>
      <c r="LJG32" s="829"/>
      <c r="LJH32" s="829"/>
      <c r="LJI32" s="829"/>
      <c r="LJJ32" s="829"/>
      <c r="LJK32" s="829"/>
      <c r="LJL32" s="829"/>
      <c r="LJM32" s="829"/>
      <c r="LJN32" s="829"/>
      <c r="LJO32" s="829"/>
      <c r="LJP32" s="829"/>
      <c r="LJQ32" s="829"/>
      <c r="LJR32" s="829"/>
      <c r="LJS32" s="829"/>
      <c r="LJT32" s="829"/>
      <c r="LJU32" s="829"/>
      <c r="LJV32" s="829"/>
      <c r="LJW32" s="829"/>
      <c r="LJX32" s="829"/>
      <c r="LJY32" s="829"/>
      <c r="LJZ32" s="829"/>
      <c r="LKA32" s="829"/>
      <c r="LKB32" s="829"/>
      <c r="LKC32" s="829"/>
      <c r="LKD32" s="829"/>
      <c r="LKE32" s="829"/>
      <c r="LKF32" s="829"/>
      <c r="LKG32" s="829"/>
      <c r="LKH32" s="829"/>
      <c r="LKI32" s="829"/>
      <c r="LKJ32" s="829"/>
      <c r="LKK32" s="829"/>
      <c r="LKL32" s="829"/>
      <c r="LKM32" s="829"/>
      <c r="LKN32" s="829"/>
      <c r="LKO32" s="829"/>
      <c r="LKP32" s="829"/>
      <c r="LKQ32" s="829"/>
      <c r="LKR32" s="829"/>
      <c r="LKS32" s="829"/>
      <c r="LKT32" s="829"/>
      <c r="LKU32" s="829"/>
      <c r="LKV32" s="829"/>
      <c r="LKW32" s="829"/>
      <c r="LKX32" s="829"/>
      <c r="LKY32" s="829"/>
      <c r="LKZ32" s="829"/>
      <c r="LLA32" s="829"/>
      <c r="LLB32" s="829"/>
      <c r="LLC32" s="829"/>
      <c r="LLD32" s="829"/>
      <c r="LLE32" s="829"/>
      <c r="LLF32" s="829"/>
      <c r="LLG32" s="829"/>
      <c r="LLH32" s="829"/>
      <c r="LLI32" s="829"/>
      <c r="LLJ32" s="829"/>
      <c r="LLK32" s="829"/>
      <c r="LLL32" s="829"/>
      <c r="LLM32" s="829"/>
      <c r="LLN32" s="829"/>
      <c r="LLO32" s="829"/>
      <c r="LLP32" s="829"/>
      <c r="LLQ32" s="829"/>
      <c r="LLR32" s="829"/>
      <c r="LLS32" s="829"/>
      <c r="LLT32" s="829"/>
      <c r="LLU32" s="829"/>
      <c r="LLV32" s="829"/>
      <c r="LLW32" s="829"/>
      <c r="LLX32" s="829"/>
      <c r="LLY32" s="829"/>
      <c r="LLZ32" s="829"/>
      <c r="LMA32" s="829"/>
      <c r="LMB32" s="829"/>
      <c r="LMC32" s="829"/>
      <c r="LMD32" s="829"/>
      <c r="LME32" s="829"/>
      <c r="LMF32" s="829"/>
      <c r="LMG32" s="829"/>
      <c r="LMH32" s="829"/>
      <c r="LMI32" s="829"/>
      <c r="LMJ32" s="829"/>
      <c r="LMK32" s="829"/>
      <c r="LML32" s="829"/>
      <c r="LMM32" s="829"/>
      <c r="LMN32" s="829"/>
      <c r="LMO32" s="829"/>
      <c r="LMP32" s="829"/>
      <c r="LMQ32" s="829"/>
      <c r="LMR32" s="829"/>
      <c r="LMS32" s="829"/>
      <c r="LMT32" s="829"/>
      <c r="LMU32" s="829"/>
      <c r="LMV32" s="829"/>
      <c r="LMW32" s="829"/>
      <c r="LMX32" s="829"/>
      <c r="LMY32" s="829"/>
      <c r="LMZ32" s="829"/>
      <c r="LNA32" s="829"/>
      <c r="LNB32" s="829"/>
      <c r="LNC32" s="829"/>
      <c r="LND32" s="829"/>
      <c r="LNE32" s="829"/>
      <c r="LNF32" s="829"/>
      <c r="LNG32" s="829"/>
      <c r="LNH32" s="829"/>
      <c r="LNI32" s="829"/>
      <c r="LNJ32" s="829"/>
      <c r="LNK32" s="829"/>
      <c r="LNL32" s="829"/>
      <c r="LNM32" s="829"/>
      <c r="LNN32" s="829"/>
      <c r="LNO32" s="829"/>
      <c r="LNP32" s="829"/>
      <c r="LNQ32" s="829"/>
      <c r="LNR32" s="829"/>
      <c r="LNS32" s="829"/>
      <c r="LNT32" s="829"/>
      <c r="LNU32" s="829"/>
      <c r="LNV32" s="829"/>
      <c r="LNW32" s="829"/>
      <c r="LNX32" s="829"/>
      <c r="LNY32" s="829"/>
      <c r="LNZ32" s="829"/>
      <c r="LOA32" s="829"/>
      <c r="LOB32" s="829"/>
      <c r="LOC32" s="829"/>
      <c r="LOD32" s="829"/>
      <c r="LOE32" s="829"/>
      <c r="LOF32" s="829"/>
      <c r="LOG32" s="829"/>
      <c r="LOH32" s="829"/>
      <c r="LOI32" s="829"/>
      <c r="LOJ32" s="829"/>
      <c r="LOK32" s="829"/>
      <c r="LOL32" s="829"/>
      <c r="LOM32" s="829"/>
      <c r="LON32" s="829"/>
      <c r="LOO32" s="829"/>
      <c r="LOP32" s="829"/>
      <c r="LOQ32" s="829"/>
      <c r="LOR32" s="829"/>
      <c r="LOS32" s="829"/>
      <c r="LOT32" s="829"/>
      <c r="LOU32" s="829"/>
      <c r="LOV32" s="829"/>
      <c r="LOW32" s="829"/>
      <c r="LOX32" s="829"/>
      <c r="LOY32" s="829"/>
      <c r="LOZ32" s="829"/>
      <c r="LPA32" s="829"/>
      <c r="LPB32" s="829"/>
      <c r="LPC32" s="829"/>
      <c r="LPD32" s="829"/>
      <c r="LPE32" s="829"/>
      <c r="LPF32" s="829"/>
      <c r="LPG32" s="829"/>
      <c r="LPH32" s="829"/>
      <c r="LPI32" s="829"/>
      <c r="LPJ32" s="829"/>
      <c r="LPK32" s="829"/>
      <c r="LPL32" s="829"/>
      <c r="LPM32" s="829"/>
      <c r="LPN32" s="829"/>
      <c r="LPO32" s="829"/>
      <c r="LPP32" s="829"/>
      <c r="LPQ32" s="829"/>
      <c r="LPR32" s="829"/>
      <c r="LPS32" s="829"/>
      <c r="LPT32" s="829"/>
      <c r="LPU32" s="829"/>
      <c r="LPV32" s="829"/>
      <c r="LPW32" s="829"/>
      <c r="LPX32" s="829"/>
      <c r="LPY32" s="829"/>
      <c r="LPZ32" s="829"/>
      <c r="LQA32" s="829"/>
      <c r="LQB32" s="829"/>
      <c r="LQC32" s="829"/>
      <c r="LQD32" s="829"/>
      <c r="LQE32" s="829"/>
      <c r="LQF32" s="829"/>
      <c r="LQG32" s="829"/>
      <c r="LQH32" s="829"/>
      <c r="LQI32" s="829"/>
      <c r="LQJ32" s="829"/>
      <c r="LQK32" s="829"/>
      <c r="LQL32" s="829"/>
      <c r="LQM32" s="829"/>
      <c r="LQN32" s="829"/>
      <c r="LQO32" s="829"/>
      <c r="LQP32" s="829"/>
      <c r="LQQ32" s="829"/>
      <c r="LQR32" s="829"/>
      <c r="LQS32" s="829"/>
      <c r="LQT32" s="829"/>
      <c r="LQU32" s="829"/>
      <c r="LQV32" s="829"/>
      <c r="LQW32" s="829"/>
      <c r="LQX32" s="829"/>
      <c r="LQY32" s="829"/>
      <c r="LQZ32" s="829"/>
      <c r="LRA32" s="829"/>
      <c r="LRB32" s="829"/>
      <c r="LRC32" s="829"/>
      <c r="LRD32" s="829"/>
      <c r="LRE32" s="829"/>
      <c r="LRF32" s="829"/>
      <c r="LRG32" s="829"/>
      <c r="LRH32" s="829"/>
      <c r="LRI32" s="829"/>
      <c r="LRJ32" s="829"/>
      <c r="LRK32" s="829"/>
      <c r="LRL32" s="829"/>
      <c r="LRM32" s="829"/>
      <c r="LRN32" s="829"/>
      <c r="LRO32" s="829"/>
      <c r="LRP32" s="829"/>
      <c r="LRQ32" s="829"/>
      <c r="LRR32" s="829"/>
      <c r="LRS32" s="829"/>
      <c r="LRT32" s="829"/>
      <c r="LRU32" s="829"/>
      <c r="LRV32" s="829"/>
      <c r="LRW32" s="829"/>
      <c r="LRX32" s="829"/>
      <c r="LRY32" s="829"/>
      <c r="LRZ32" s="829"/>
      <c r="LSA32" s="829"/>
      <c r="LSB32" s="829"/>
      <c r="LSC32" s="829"/>
      <c r="LSD32" s="829"/>
      <c r="LSE32" s="829"/>
      <c r="LSF32" s="829"/>
      <c r="LSG32" s="829"/>
      <c r="LSH32" s="829"/>
      <c r="LSI32" s="829"/>
      <c r="LSJ32" s="829"/>
      <c r="LSK32" s="829"/>
      <c r="LSL32" s="829"/>
      <c r="LSM32" s="829"/>
      <c r="LSN32" s="829"/>
      <c r="LSO32" s="829"/>
      <c r="LSP32" s="829"/>
      <c r="LSQ32" s="829"/>
      <c r="LSR32" s="829"/>
      <c r="LSS32" s="829"/>
      <c r="LST32" s="829"/>
      <c r="LSU32" s="829"/>
      <c r="LSV32" s="829"/>
      <c r="LSW32" s="829"/>
      <c r="LSX32" s="829"/>
      <c r="LSY32" s="829"/>
      <c r="LSZ32" s="829"/>
      <c r="LTA32" s="829"/>
      <c r="LTB32" s="829"/>
      <c r="LTC32" s="829"/>
      <c r="LTD32" s="829"/>
      <c r="LTE32" s="829"/>
      <c r="LTF32" s="829"/>
      <c r="LTG32" s="829"/>
      <c r="LTH32" s="829"/>
      <c r="LTI32" s="829"/>
      <c r="LTJ32" s="829"/>
      <c r="LTK32" s="829"/>
      <c r="LTL32" s="829"/>
      <c r="LTM32" s="829"/>
      <c r="LTN32" s="829"/>
      <c r="LTO32" s="829"/>
      <c r="LTP32" s="829"/>
      <c r="LTQ32" s="829"/>
      <c r="LTR32" s="829"/>
      <c r="LTS32" s="829"/>
      <c r="LTT32" s="829"/>
      <c r="LTU32" s="829"/>
      <c r="LTV32" s="829"/>
      <c r="LTW32" s="829"/>
      <c r="LTX32" s="829"/>
      <c r="LTY32" s="829"/>
      <c r="LTZ32" s="829"/>
      <c r="LUA32" s="829"/>
      <c r="LUB32" s="829"/>
      <c r="LUC32" s="829"/>
      <c r="LUD32" s="829"/>
      <c r="LUE32" s="829"/>
      <c r="LUF32" s="829"/>
      <c r="LUG32" s="829"/>
      <c r="LUH32" s="829"/>
      <c r="LUI32" s="829"/>
      <c r="LUJ32" s="829"/>
      <c r="LUK32" s="829"/>
      <c r="LUL32" s="829"/>
      <c r="LUM32" s="829"/>
      <c r="LUN32" s="829"/>
      <c r="LUO32" s="829"/>
      <c r="LUP32" s="829"/>
      <c r="LUQ32" s="829"/>
      <c r="LUR32" s="829"/>
      <c r="LUS32" s="829"/>
      <c r="LUT32" s="829"/>
      <c r="LUU32" s="829"/>
      <c r="LUV32" s="829"/>
      <c r="LUW32" s="829"/>
      <c r="LUX32" s="829"/>
      <c r="LUY32" s="829"/>
      <c r="LUZ32" s="829"/>
      <c r="LVA32" s="829"/>
      <c r="LVB32" s="829"/>
      <c r="LVC32" s="829"/>
      <c r="LVD32" s="829"/>
      <c r="LVE32" s="829"/>
      <c r="LVF32" s="829"/>
      <c r="LVG32" s="829"/>
      <c r="LVH32" s="829"/>
      <c r="LVI32" s="829"/>
      <c r="LVJ32" s="829"/>
      <c r="LVK32" s="829"/>
      <c r="LVL32" s="829"/>
      <c r="LVM32" s="829"/>
      <c r="LVN32" s="829"/>
      <c r="LVO32" s="829"/>
      <c r="LVP32" s="829"/>
      <c r="LVQ32" s="829"/>
      <c r="LVR32" s="829"/>
      <c r="LVS32" s="829"/>
      <c r="LVT32" s="829"/>
      <c r="LVU32" s="829"/>
      <c r="LVV32" s="829"/>
      <c r="LVW32" s="829"/>
      <c r="LVX32" s="829"/>
      <c r="LVY32" s="829"/>
      <c r="LVZ32" s="829"/>
      <c r="LWA32" s="829"/>
      <c r="LWB32" s="829"/>
      <c r="LWC32" s="829"/>
      <c r="LWD32" s="829"/>
      <c r="LWE32" s="829"/>
      <c r="LWF32" s="829"/>
      <c r="LWG32" s="829"/>
      <c r="LWH32" s="829"/>
      <c r="LWI32" s="829"/>
      <c r="LWJ32" s="829"/>
      <c r="LWK32" s="829"/>
      <c r="LWL32" s="829"/>
      <c r="LWM32" s="829"/>
      <c r="LWN32" s="829"/>
      <c r="LWO32" s="829"/>
      <c r="LWP32" s="829"/>
      <c r="LWQ32" s="829"/>
      <c r="LWR32" s="829"/>
      <c r="LWS32" s="829"/>
      <c r="LWT32" s="829"/>
      <c r="LWU32" s="829"/>
      <c r="LWV32" s="829"/>
      <c r="LWW32" s="829"/>
      <c r="LWX32" s="829"/>
      <c r="LWY32" s="829"/>
      <c r="LWZ32" s="829"/>
      <c r="LXA32" s="829"/>
      <c r="LXB32" s="829"/>
      <c r="LXC32" s="829"/>
      <c r="LXD32" s="829"/>
      <c r="LXE32" s="829"/>
      <c r="LXF32" s="829"/>
      <c r="LXG32" s="829"/>
      <c r="LXH32" s="829"/>
      <c r="LXI32" s="829"/>
      <c r="LXJ32" s="829"/>
      <c r="LXK32" s="829"/>
      <c r="LXL32" s="829"/>
      <c r="LXM32" s="829"/>
      <c r="LXN32" s="829"/>
      <c r="LXO32" s="829"/>
      <c r="LXP32" s="829"/>
      <c r="LXQ32" s="829"/>
      <c r="LXR32" s="829"/>
      <c r="LXS32" s="829"/>
      <c r="LXT32" s="829"/>
      <c r="LXU32" s="829"/>
      <c r="LXV32" s="829"/>
      <c r="LXW32" s="829"/>
      <c r="LXX32" s="829"/>
      <c r="LXY32" s="829"/>
      <c r="LXZ32" s="829"/>
      <c r="LYA32" s="829"/>
      <c r="LYB32" s="829"/>
      <c r="LYC32" s="829"/>
      <c r="LYD32" s="829"/>
      <c r="LYE32" s="829"/>
      <c r="LYF32" s="829"/>
      <c r="LYG32" s="829"/>
      <c r="LYH32" s="829"/>
      <c r="LYI32" s="829"/>
      <c r="LYJ32" s="829"/>
      <c r="LYK32" s="829"/>
      <c r="LYL32" s="829"/>
      <c r="LYM32" s="829"/>
      <c r="LYN32" s="829"/>
      <c r="LYO32" s="829"/>
      <c r="LYP32" s="829"/>
      <c r="LYQ32" s="829"/>
      <c r="LYR32" s="829"/>
      <c r="LYS32" s="829"/>
      <c r="LYT32" s="829"/>
      <c r="LYU32" s="829"/>
      <c r="LYV32" s="829"/>
      <c r="LYW32" s="829"/>
      <c r="LYX32" s="829"/>
      <c r="LYY32" s="829"/>
      <c r="LYZ32" s="829"/>
      <c r="LZA32" s="829"/>
      <c r="LZB32" s="829"/>
      <c r="LZC32" s="829"/>
      <c r="LZD32" s="829"/>
      <c r="LZE32" s="829"/>
      <c r="LZF32" s="829"/>
      <c r="LZG32" s="829"/>
      <c r="LZH32" s="829"/>
      <c r="LZI32" s="829"/>
      <c r="LZJ32" s="829"/>
      <c r="LZK32" s="829"/>
      <c r="LZL32" s="829"/>
      <c r="LZM32" s="829"/>
      <c r="LZN32" s="829"/>
      <c r="LZO32" s="829"/>
      <c r="LZP32" s="829"/>
      <c r="LZQ32" s="829"/>
      <c r="LZR32" s="829"/>
      <c r="LZS32" s="829"/>
      <c r="LZT32" s="829"/>
      <c r="LZU32" s="829"/>
      <c r="LZV32" s="829"/>
      <c r="LZW32" s="829"/>
      <c r="LZX32" s="829"/>
      <c r="LZY32" s="829"/>
      <c r="LZZ32" s="829"/>
      <c r="MAA32" s="829"/>
      <c r="MAB32" s="829"/>
      <c r="MAC32" s="829"/>
      <c r="MAD32" s="829"/>
      <c r="MAE32" s="829"/>
      <c r="MAF32" s="829"/>
      <c r="MAG32" s="829"/>
      <c r="MAH32" s="829"/>
      <c r="MAI32" s="829"/>
      <c r="MAJ32" s="829"/>
      <c r="MAK32" s="829"/>
      <c r="MAL32" s="829"/>
      <c r="MAM32" s="829"/>
      <c r="MAN32" s="829"/>
      <c r="MAO32" s="829"/>
      <c r="MAP32" s="829"/>
      <c r="MAQ32" s="829"/>
      <c r="MAR32" s="829"/>
      <c r="MAS32" s="829"/>
      <c r="MAT32" s="829"/>
      <c r="MAU32" s="829"/>
      <c r="MAV32" s="829"/>
      <c r="MAW32" s="829"/>
      <c r="MAX32" s="829"/>
      <c r="MAY32" s="829"/>
      <c r="MAZ32" s="829"/>
      <c r="MBA32" s="829"/>
      <c r="MBB32" s="829"/>
      <c r="MBC32" s="829"/>
      <c r="MBD32" s="829"/>
      <c r="MBE32" s="829"/>
      <c r="MBF32" s="829"/>
      <c r="MBG32" s="829"/>
      <c r="MBH32" s="829"/>
      <c r="MBI32" s="829"/>
      <c r="MBJ32" s="829"/>
      <c r="MBK32" s="829"/>
      <c r="MBL32" s="829"/>
      <c r="MBM32" s="829"/>
      <c r="MBN32" s="829"/>
      <c r="MBO32" s="829"/>
      <c r="MBP32" s="829"/>
      <c r="MBQ32" s="829"/>
      <c r="MBR32" s="829"/>
      <c r="MBS32" s="829"/>
      <c r="MBT32" s="829"/>
      <c r="MBU32" s="829"/>
      <c r="MBV32" s="829"/>
      <c r="MBW32" s="829"/>
      <c r="MBX32" s="829"/>
      <c r="MBY32" s="829"/>
      <c r="MBZ32" s="829"/>
      <c r="MCA32" s="829"/>
      <c r="MCB32" s="829"/>
      <c r="MCC32" s="829"/>
      <c r="MCD32" s="829"/>
      <c r="MCE32" s="829"/>
      <c r="MCF32" s="829"/>
      <c r="MCG32" s="829"/>
      <c r="MCH32" s="829"/>
      <c r="MCI32" s="829"/>
      <c r="MCJ32" s="829"/>
      <c r="MCK32" s="829"/>
      <c r="MCL32" s="829"/>
      <c r="MCM32" s="829"/>
      <c r="MCN32" s="829"/>
      <c r="MCO32" s="829"/>
      <c r="MCP32" s="829"/>
      <c r="MCQ32" s="829"/>
      <c r="MCR32" s="829"/>
      <c r="MCS32" s="829"/>
      <c r="MCT32" s="829"/>
      <c r="MCU32" s="829"/>
      <c r="MCV32" s="829"/>
      <c r="MCW32" s="829"/>
      <c r="MCX32" s="829"/>
      <c r="MCY32" s="829"/>
      <c r="MCZ32" s="829"/>
      <c r="MDA32" s="829"/>
      <c r="MDB32" s="829"/>
      <c r="MDC32" s="829"/>
      <c r="MDD32" s="829"/>
      <c r="MDE32" s="829"/>
      <c r="MDF32" s="829"/>
      <c r="MDG32" s="829"/>
      <c r="MDH32" s="829"/>
      <c r="MDI32" s="829"/>
      <c r="MDJ32" s="829"/>
      <c r="MDK32" s="829"/>
      <c r="MDL32" s="829"/>
      <c r="MDM32" s="829"/>
      <c r="MDN32" s="829"/>
      <c r="MDO32" s="829"/>
      <c r="MDP32" s="829"/>
      <c r="MDQ32" s="829"/>
      <c r="MDR32" s="829"/>
      <c r="MDS32" s="829"/>
      <c r="MDT32" s="829"/>
      <c r="MDU32" s="829"/>
      <c r="MDV32" s="829"/>
      <c r="MDW32" s="829"/>
      <c r="MDX32" s="829"/>
      <c r="MDY32" s="829"/>
      <c r="MDZ32" s="829"/>
      <c r="MEA32" s="829"/>
      <c r="MEB32" s="829"/>
      <c r="MEC32" s="829"/>
      <c r="MED32" s="829"/>
      <c r="MEE32" s="829"/>
      <c r="MEF32" s="829"/>
      <c r="MEG32" s="829"/>
      <c r="MEH32" s="829"/>
      <c r="MEI32" s="829"/>
      <c r="MEJ32" s="829"/>
      <c r="MEK32" s="829"/>
      <c r="MEL32" s="829"/>
      <c r="MEM32" s="829"/>
      <c r="MEN32" s="829"/>
      <c r="MEO32" s="829"/>
      <c r="MEP32" s="829"/>
      <c r="MEQ32" s="829"/>
      <c r="MER32" s="829"/>
      <c r="MES32" s="829"/>
      <c r="MET32" s="829"/>
      <c r="MEU32" s="829"/>
      <c r="MEV32" s="829"/>
      <c r="MEW32" s="829"/>
      <c r="MEX32" s="829"/>
      <c r="MEY32" s="829"/>
      <c r="MEZ32" s="829"/>
      <c r="MFA32" s="829"/>
      <c r="MFB32" s="829"/>
      <c r="MFC32" s="829"/>
      <c r="MFD32" s="829"/>
      <c r="MFE32" s="829"/>
      <c r="MFF32" s="829"/>
      <c r="MFG32" s="829"/>
      <c r="MFH32" s="829"/>
      <c r="MFI32" s="829"/>
      <c r="MFJ32" s="829"/>
      <c r="MFK32" s="829"/>
      <c r="MFL32" s="829"/>
      <c r="MFM32" s="829"/>
      <c r="MFN32" s="829"/>
      <c r="MFO32" s="829"/>
      <c r="MFP32" s="829"/>
      <c r="MFQ32" s="829"/>
      <c r="MFR32" s="829"/>
      <c r="MFS32" s="829"/>
      <c r="MFT32" s="829"/>
      <c r="MFU32" s="829"/>
      <c r="MFV32" s="829"/>
      <c r="MFW32" s="829"/>
      <c r="MFX32" s="829"/>
      <c r="MFY32" s="829"/>
      <c r="MFZ32" s="829"/>
      <c r="MGA32" s="829"/>
      <c r="MGB32" s="829"/>
      <c r="MGC32" s="829"/>
      <c r="MGD32" s="829"/>
      <c r="MGE32" s="829"/>
      <c r="MGF32" s="829"/>
      <c r="MGG32" s="829"/>
      <c r="MGH32" s="829"/>
      <c r="MGI32" s="829"/>
      <c r="MGJ32" s="829"/>
      <c r="MGK32" s="829"/>
      <c r="MGL32" s="829"/>
      <c r="MGM32" s="829"/>
      <c r="MGN32" s="829"/>
      <c r="MGO32" s="829"/>
      <c r="MGP32" s="829"/>
      <c r="MGQ32" s="829"/>
      <c r="MGR32" s="829"/>
      <c r="MGS32" s="829"/>
      <c r="MGT32" s="829"/>
      <c r="MGU32" s="829"/>
      <c r="MGV32" s="829"/>
      <c r="MGW32" s="829"/>
      <c r="MGX32" s="829"/>
      <c r="MGY32" s="829"/>
      <c r="MGZ32" s="829"/>
      <c r="MHA32" s="829"/>
      <c r="MHB32" s="829"/>
      <c r="MHC32" s="829"/>
      <c r="MHD32" s="829"/>
      <c r="MHE32" s="829"/>
      <c r="MHF32" s="829"/>
      <c r="MHG32" s="829"/>
      <c r="MHH32" s="829"/>
      <c r="MHI32" s="829"/>
      <c r="MHJ32" s="829"/>
      <c r="MHK32" s="829"/>
      <c r="MHL32" s="829"/>
      <c r="MHM32" s="829"/>
      <c r="MHN32" s="829"/>
      <c r="MHO32" s="829"/>
      <c r="MHP32" s="829"/>
      <c r="MHQ32" s="829"/>
      <c r="MHR32" s="829"/>
      <c r="MHS32" s="829"/>
      <c r="MHT32" s="829"/>
      <c r="MHU32" s="829"/>
      <c r="MHV32" s="829"/>
      <c r="MHW32" s="829"/>
      <c r="MHX32" s="829"/>
      <c r="MHY32" s="829"/>
      <c r="MHZ32" s="829"/>
      <c r="MIA32" s="829"/>
      <c r="MIB32" s="829"/>
      <c r="MIC32" s="829"/>
      <c r="MID32" s="829"/>
      <c r="MIE32" s="829"/>
      <c r="MIF32" s="829"/>
      <c r="MIG32" s="829"/>
      <c r="MIH32" s="829"/>
      <c r="MII32" s="829"/>
      <c r="MIJ32" s="829"/>
      <c r="MIK32" s="829"/>
      <c r="MIL32" s="829"/>
      <c r="MIM32" s="829"/>
      <c r="MIN32" s="829"/>
      <c r="MIO32" s="829"/>
      <c r="MIP32" s="829"/>
      <c r="MIQ32" s="829"/>
      <c r="MIR32" s="829"/>
      <c r="MIS32" s="829"/>
      <c r="MIT32" s="829"/>
      <c r="MIU32" s="829"/>
      <c r="MIV32" s="829"/>
      <c r="MIW32" s="829"/>
      <c r="MIX32" s="829"/>
      <c r="MIY32" s="829"/>
      <c r="MIZ32" s="829"/>
      <c r="MJA32" s="829"/>
      <c r="MJB32" s="829"/>
      <c r="MJC32" s="829"/>
      <c r="MJD32" s="829"/>
      <c r="MJE32" s="829"/>
      <c r="MJF32" s="829"/>
      <c r="MJG32" s="829"/>
      <c r="MJH32" s="829"/>
      <c r="MJI32" s="829"/>
      <c r="MJJ32" s="829"/>
      <c r="MJK32" s="829"/>
      <c r="MJL32" s="829"/>
      <c r="MJM32" s="829"/>
      <c r="MJN32" s="829"/>
      <c r="MJO32" s="829"/>
      <c r="MJP32" s="829"/>
      <c r="MJQ32" s="829"/>
      <c r="MJR32" s="829"/>
      <c r="MJS32" s="829"/>
      <c r="MJT32" s="829"/>
      <c r="MJU32" s="829"/>
      <c r="MJV32" s="829"/>
      <c r="MJW32" s="829"/>
      <c r="MJX32" s="829"/>
      <c r="MJY32" s="829"/>
      <c r="MJZ32" s="829"/>
      <c r="MKA32" s="829"/>
      <c r="MKB32" s="829"/>
      <c r="MKC32" s="829"/>
      <c r="MKD32" s="829"/>
      <c r="MKE32" s="829"/>
      <c r="MKF32" s="829"/>
      <c r="MKG32" s="829"/>
      <c r="MKH32" s="829"/>
      <c r="MKI32" s="829"/>
      <c r="MKJ32" s="829"/>
      <c r="MKK32" s="829"/>
      <c r="MKL32" s="829"/>
      <c r="MKM32" s="829"/>
      <c r="MKN32" s="829"/>
      <c r="MKO32" s="829"/>
      <c r="MKP32" s="829"/>
      <c r="MKQ32" s="829"/>
      <c r="MKR32" s="829"/>
      <c r="MKS32" s="829"/>
      <c r="MKT32" s="829"/>
      <c r="MKU32" s="829"/>
      <c r="MKV32" s="829"/>
      <c r="MKW32" s="829"/>
      <c r="MKX32" s="829"/>
      <c r="MKY32" s="829"/>
      <c r="MKZ32" s="829"/>
      <c r="MLA32" s="829"/>
      <c r="MLB32" s="829"/>
      <c r="MLC32" s="829"/>
      <c r="MLD32" s="829"/>
      <c r="MLE32" s="829"/>
      <c r="MLF32" s="829"/>
      <c r="MLG32" s="829"/>
      <c r="MLH32" s="829"/>
      <c r="MLI32" s="829"/>
      <c r="MLJ32" s="829"/>
      <c r="MLK32" s="829"/>
      <c r="MLL32" s="829"/>
      <c r="MLM32" s="829"/>
      <c r="MLN32" s="829"/>
      <c r="MLO32" s="829"/>
      <c r="MLP32" s="829"/>
      <c r="MLQ32" s="829"/>
      <c r="MLR32" s="829"/>
      <c r="MLS32" s="829"/>
      <c r="MLT32" s="829"/>
      <c r="MLU32" s="829"/>
      <c r="MLV32" s="829"/>
      <c r="MLW32" s="829"/>
      <c r="MLX32" s="829"/>
      <c r="MLY32" s="829"/>
      <c r="MLZ32" s="829"/>
      <c r="MMA32" s="829"/>
      <c r="MMB32" s="829"/>
      <c r="MMC32" s="829"/>
      <c r="MMD32" s="829"/>
      <c r="MME32" s="829"/>
      <c r="MMF32" s="829"/>
      <c r="MMG32" s="829"/>
      <c r="MMH32" s="829"/>
      <c r="MMI32" s="829"/>
      <c r="MMJ32" s="829"/>
      <c r="MMK32" s="829"/>
      <c r="MML32" s="829"/>
      <c r="MMM32" s="829"/>
      <c r="MMN32" s="829"/>
      <c r="MMO32" s="829"/>
      <c r="MMP32" s="829"/>
      <c r="MMQ32" s="829"/>
      <c r="MMR32" s="829"/>
      <c r="MMS32" s="829"/>
      <c r="MMT32" s="829"/>
      <c r="MMU32" s="829"/>
      <c r="MMV32" s="829"/>
      <c r="MMW32" s="829"/>
      <c r="MMX32" s="829"/>
      <c r="MMY32" s="829"/>
      <c r="MMZ32" s="829"/>
      <c r="MNA32" s="829"/>
      <c r="MNB32" s="829"/>
      <c r="MNC32" s="829"/>
      <c r="MND32" s="829"/>
      <c r="MNE32" s="829"/>
      <c r="MNF32" s="829"/>
      <c r="MNG32" s="829"/>
      <c r="MNH32" s="829"/>
      <c r="MNI32" s="829"/>
      <c r="MNJ32" s="829"/>
      <c r="MNK32" s="829"/>
      <c r="MNL32" s="829"/>
      <c r="MNM32" s="829"/>
      <c r="MNN32" s="829"/>
      <c r="MNO32" s="829"/>
      <c r="MNP32" s="829"/>
      <c r="MNQ32" s="829"/>
      <c r="MNR32" s="829"/>
      <c r="MNS32" s="829"/>
      <c r="MNT32" s="829"/>
      <c r="MNU32" s="829"/>
      <c r="MNV32" s="829"/>
      <c r="MNW32" s="829"/>
      <c r="MNX32" s="829"/>
      <c r="MNY32" s="829"/>
      <c r="MNZ32" s="829"/>
      <c r="MOA32" s="829"/>
      <c r="MOB32" s="829"/>
      <c r="MOC32" s="829"/>
      <c r="MOD32" s="829"/>
      <c r="MOE32" s="829"/>
      <c r="MOF32" s="829"/>
      <c r="MOG32" s="829"/>
      <c r="MOH32" s="829"/>
      <c r="MOI32" s="829"/>
      <c r="MOJ32" s="829"/>
      <c r="MOK32" s="829"/>
      <c r="MOL32" s="829"/>
      <c r="MOM32" s="829"/>
      <c r="MON32" s="829"/>
      <c r="MOO32" s="829"/>
      <c r="MOP32" s="829"/>
      <c r="MOQ32" s="829"/>
      <c r="MOR32" s="829"/>
      <c r="MOS32" s="829"/>
      <c r="MOT32" s="829"/>
      <c r="MOU32" s="829"/>
      <c r="MOV32" s="829"/>
      <c r="MOW32" s="829"/>
      <c r="MOX32" s="829"/>
      <c r="MOY32" s="829"/>
      <c r="MOZ32" s="829"/>
      <c r="MPA32" s="829"/>
      <c r="MPB32" s="829"/>
      <c r="MPC32" s="829"/>
      <c r="MPD32" s="829"/>
      <c r="MPE32" s="829"/>
      <c r="MPF32" s="829"/>
      <c r="MPG32" s="829"/>
      <c r="MPH32" s="829"/>
      <c r="MPI32" s="829"/>
      <c r="MPJ32" s="829"/>
      <c r="MPK32" s="829"/>
      <c r="MPL32" s="829"/>
      <c r="MPM32" s="829"/>
      <c r="MPN32" s="829"/>
      <c r="MPO32" s="829"/>
      <c r="MPP32" s="829"/>
      <c r="MPQ32" s="829"/>
      <c r="MPR32" s="829"/>
      <c r="MPS32" s="829"/>
      <c r="MPT32" s="829"/>
      <c r="MPU32" s="829"/>
      <c r="MPV32" s="829"/>
      <c r="MPW32" s="829"/>
      <c r="MPX32" s="829"/>
      <c r="MPY32" s="829"/>
      <c r="MPZ32" s="829"/>
      <c r="MQA32" s="829"/>
      <c r="MQB32" s="829"/>
      <c r="MQC32" s="829"/>
      <c r="MQD32" s="829"/>
      <c r="MQE32" s="829"/>
      <c r="MQF32" s="829"/>
      <c r="MQG32" s="829"/>
      <c r="MQH32" s="829"/>
      <c r="MQI32" s="829"/>
      <c r="MQJ32" s="829"/>
      <c r="MQK32" s="829"/>
      <c r="MQL32" s="829"/>
      <c r="MQM32" s="829"/>
      <c r="MQN32" s="829"/>
      <c r="MQO32" s="829"/>
      <c r="MQP32" s="829"/>
      <c r="MQQ32" s="829"/>
      <c r="MQR32" s="829"/>
      <c r="MQS32" s="829"/>
      <c r="MQT32" s="829"/>
      <c r="MQU32" s="829"/>
      <c r="MQV32" s="829"/>
      <c r="MQW32" s="829"/>
      <c r="MQX32" s="829"/>
      <c r="MQY32" s="829"/>
      <c r="MQZ32" s="829"/>
      <c r="MRA32" s="829"/>
      <c r="MRB32" s="829"/>
      <c r="MRC32" s="829"/>
      <c r="MRD32" s="829"/>
      <c r="MRE32" s="829"/>
      <c r="MRF32" s="829"/>
      <c r="MRG32" s="829"/>
      <c r="MRH32" s="829"/>
      <c r="MRI32" s="829"/>
      <c r="MRJ32" s="829"/>
      <c r="MRK32" s="829"/>
      <c r="MRL32" s="829"/>
      <c r="MRM32" s="829"/>
      <c r="MRN32" s="829"/>
      <c r="MRO32" s="829"/>
      <c r="MRP32" s="829"/>
      <c r="MRQ32" s="829"/>
      <c r="MRR32" s="829"/>
      <c r="MRS32" s="829"/>
      <c r="MRT32" s="829"/>
      <c r="MRU32" s="829"/>
      <c r="MRV32" s="829"/>
      <c r="MRW32" s="829"/>
      <c r="MRX32" s="829"/>
      <c r="MRY32" s="829"/>
      <c r="MRZ32" s="829"/>
      <c r="MSA32" s="829"/>
      <c r="MSB32" s="829"/>
      <c r="MSC32" s="829"/>
      <c r="MSD32" s="829"/>
      <c r="MSE32" s="829"/>
      <c r="MSF32" s="829"/>
      <c r="MSG32" s="829"/>
      <c r="MSH32" s="829"/>
      <c r="MSI32" s="829"/>
      <c r="MSJ32" s="829"/>
      <c r="MSK32" s="829"/>
      <c r="MSL32" s="829"/>
      <c r="MSM32" s="829"/>
      <c r="MSN32" s="829"/>
      <c r="MSO32" s="829"/>
      <c r="MSP32" s="829"/>
      <c r="MSQ32" s="829"/>
      <c r="MSR32" s="829"/>
      <c r="MSS32" s="829"/>
      <c r="MST32" s="829"/>
      <c r="MSU32" s="829"/>
      <c r="MSV32" s="829"/>
      <c r="MSW32" s="829"/>
      <c r="MSX32" s="829"/>
      <c r="MSY32" s="829"/>
      <c r="MSZ32" s="829"/>
      <c r="MTA32" s="829"/>
      <c r="MTB32" s="829"/>
      <c r="MTC32" s="829"/>
      <c r="MTD32" s="829"/>
      <c r="MTE32" s="829"/>
      <c r="MTF32" s="829"/>
      <c r="MTG32" s="829"/>
      <c r="MTH32" s="829"/>
      <c r="MTI32" s="829"/>
      <c r="MTJ32" s="829"/>
      <c r="MTK32" s="829"/>
      <c r="MTL32" s="829"/>
      <c r="MTM32" s="829"/>
      <c r="MTN32" s="829"/>
      <c r="MTO32" s="829"/>
      <c r="MTP32" s="829"/>
      <c r="MTQ32" s="829"/>
      <c r="MTR32" s="829"/>
      <c r="MTS32" s="829"/>
      <c r="MTT32" s="829"/>
      <c r="MTU32" s="829"/>
      <c r="MTV32" s="829"/>
      <c r="MTW32" s="829"/>
      <c r="MTX32" s="829"/>
      <c r="MTY32" s="829"/>
      <c r="MTZ32" s="829"/>
      <c r="MUA32" s="829"/>
      <c r="MUB32" s="829"/>
      <c r="MUC32" s="829"/>
      <c r="MUD32" s="829"/>
      <c r="MUE32" s="829"/>
      <c r="MUF32" s="829"/>
      <c r="MUG32" s="829"/>
      <c r="MUH32" s="829"/>
      <c r="MUI32" s="829"/>
      <c r="MUJ32" s="829"/>
      <c r="MUK32" s="829"/>
      <c r="MUL32" s="829"/>
      <c r="MUM32" s="829"/>
      <c r="MUN32" s="829"/>
      <c r="MUO32" s="829"/>
      <c r="MUP32" s="829"/>
      <c r="MUQ32" s="829"/>
      <c r="MUR32" s="829"/>
      <c r="MUS32" s="829"/>
      <c r="MUT32" s="829"/>
      <c r="MUU32" s="829"/>
      <c r="MUV32" s="829"/>
      <c r="MUW32" s="829"/>
      <c r="MUX32" s="829"/>
      <c r="MUY32" s="829"/>
      <c r="MUZ32" s="829"/>
      <c r="MVA32" s="829"/>
      <c r="MVB32" s="829"/>
      <c r="MVC32" s="829"/>
      <c r="MVD32" s="829"/>
      <c r="MVE32" s="829"/>
      <c r="MVF32" s="829"/>
      <c r="MVG32" s="829"/>
      <c r="MVH32" s="829"/>
      <c r="MVI32" s="829"/>
      <c r="MVJ32" s="829"/>
      <c r="MVK32" s="829"/>
      <c r="MVL32" s="829"/>
      <c r="MVM32" s="829"/>
      <c r="MVN32" s="829"/>
      <c r="MVO32" s="829"/>
      <c r="MVP32" s="829"/>
      <c r="MVQ32" s="829"/>
      <c r="MVR32" s="829"/>
      <c r="MVS32" s="829"/>
      <c r="MVT32" s="829"/>
      <c r="MVU32" s="829"/>
      <c r="MVV32" s="829"/>
      <c r="MVW32" s="829"/>
      <c r="MVX32" s="829"/>
      <c r="MVY32" s="829"/>
      <c r="MVZ32" s="829"/>
      <c r="MWA32" s="829"/>
      <c r="MWB32" s="829"/>
      <c r="MWC32" s="829"/>
      <c r="MWD32" s="829"/>
      <c r="MWE32" s="829"/>
      <c r="MWF32" s="829"/>
      <c r="MWG32" s="829"/>
      <c r="MWH32" s="829"/>
      <c r="MWI32" s="829"/>
      <c r="MWJ32" s="829"/>
      <c r="MWK32" s="829"/>
      <c r="MWL32" s="829"/>
      <c r="MWM32" s="829"/>
      <c r="MWN32" s="829"/>
      <c r="MWO32" s="829"/>
      <c r="MWP32" s="829"/>
      <c r="MWQ32" s="829"/>
      <c r="MWR32" s="829"/>
      <c r="MWS32" s="829"/>
      <c r="MWT32" s="829"/>
      <c r="MWU32" s="829"/>
      <c r="MWV32" s="829"/>
      <c r="MWW32" s="829"/>
      <c r="MWX32" s="829"/>
      <c r="MWY32" s="829"/>
      <c r="MWZ32" s="829"/>
      <c r="MXA32" s="829"/>
      <c r="MXB32" s="829"/>
      <c r="MXC32" s="829"/>
      <c r="MXD32" s="829"/>
      <c r="MXE32" s="829"/>
      <c r="MXF32" s="829"/>
      <c r="MXG32" s="829"/>
      <c r="MXH32" s="829"/>
      <c r="MXI32" s="829"/>
      <c r="MXJ32" s="829"/>
      <c r="MXK32" s="829"/>
      <c r="MXL32" s="829"/>
      <c r="MXM32" s="829"/>
      <c r="MXN32" s="829"/>
      <c r="MXO32" s="829"/>
      <c r="MXP32" s="829"/>
      <c r="MXQ32" s="829"/>
      <c r="MXR32" s="829"/>
      <c r="MXS32" s="829"/>
      <c r="MXT32" s="829"/>
      <c r="MXU32" s="829"/>
      <c r="MXV32" s="829"/>
      <c r="MXW32" s="829"/>
      <c r="MXX32" s="829"/>
      <c r="MXY32" s="829"/>
      <c r="MXZ32" s="829"/>
      <c r="MYA32" s="829"/>
      <c r="MYB32" s="829"/>
      <c r="MYC32" s="829"/>
      <c r="MYD32" s="829"/>
      <c r="MYE32" s="829"/>
      <c r="MYF32" s="829"/>
      <c r="MYG32" s="829"/>
      <c r="MYH32" s="829"/>
      <c r="MYI32" s="829"/>
      <c r="MYJ32" s="829"/>
      <c r="MYK32" s="829"/>
      <c r="MYL32" s="829"/>
      <c r="MYM32" s="829"/>
      <c r="MYN32" s="829"/>
      <c r="MYO32" s="829"/>
      <c r="MYP32" s="829"/>
      <c r="MYQ32" s="829"/>
      <c r="MYR32" s="829"/>
      <c r="MYS32" s="829"/>
      <c r="MYT32" s="829"/>
      <c r="MYU32" s="829"/>
      <c r="MYV32" s="829"/>
      <c r="MYW32" s="829"/>
      <c r="MYX32" s="829"/>
      <c r="MYY32" s="829"/>
      <c r="MYZ32" s="829"/>
      <c r="MZA32" s="829"/>
      <c r="MZB32" s="829"/>
      <c r="MZC32" s="829"/>
      <c r="MZD32" s="829"/>
      <c r="MZE32" s="829"/>
      <c r="MZF32" s="829"/>
      <c r="MZG32" s="829"/>
      <c r="MZH32" s="829"/>
      <c r="MZI32" s="829"/>
      <c r="MZJ32" s="829"/>
      <c r="MZK32" s="829"/>
      <c r="MZL32" s="829"/>
      <c r="MZM32" s="829"/>
      <c r="MZN32" s="829"/>
      <c r="MZO32" s="829"/>
      <c r="MZP32" s="829"/>
      <c r="MZQ32" s="829"/>
      <c r="MZR32" s="829"/>
      <c r="MZS32" s="829"/>
      <c r="MZT32" s="829"/>
      <c r="MZU32" s="829"/>
      <c r="MZV32" s="829"/>
      <c r="MZW32" s="829"/>
      <c r="MZX32" s="829"/>
      <c r="MZY32" s="829"/>
      <c r="MZZ32" s="829"/>
      <c r="NAA32" s="829"/>
      <c r="NAB32" s="829"/>
      <c r="NAC32" s="829"/>
      <c r="NAD32" s="829"/>
      <c r="NAE32" s="829"/>
      <c r="NAF32" s="829"/>
      <c r="NAG32" s="829"/>
      <c r="NAH32" s="829"/>
      <c r="NAI32" s="829"/>
      <c r="NAJ32" s="829"/>
      <c r="NAK32" s="829"/>
      <c r="NAL32" s="829"/>
      <c r="NAM32" s="829"/>
      <c r="NAN32" s="829"/>
      <c r="NAO32" s="829"/>
      <c r="NAP32" s="829"/>
      <c r="NAQ32" s="829"/>
      <c r="NAR32" s="829"/>
      <c r="NAS32" s="829"/>
      <c r="NAT32" s="829"/>
      <c r="NAU32" s="829"/>
      <c r="NAV32" s="829"/>
      <c r="NAW32" s="829"/>
      <c r="NAX32" s="829"/>
      <c r="NAY32" s="829"/>
      <c r="NAZ32" s="829"/>
      <c r="NBA32" s="829"/>
      <c r="NBB32" s="829"/>
      <c r="NBC32" s="829"/>
      <c r="NBD32" s="829"/>
      <c r="NBE32" s="829"/>
      <c r="NBF32" s="829"/>
      <c r="NBG32" s="829"/>
      <c r="NBH32" s="829"/>
      <c r="NBI32" s="829"/>
      <c r="NBJ32" s="829"/>
      <c r="NBK32" s="829"/>
      <c r="NBL32" s="829"/>
      <c r="NBM32" s="829"/>
      <c r="NBN32" s="829"/>
      <c r="NBO32" s="829"/>
      <c r="NBP32" s="829"/>
      <c r="NBQ32" s="829"/>
      <c r="NBR32" s="829"/>
      <c r="NBS32" s="829"/>
      <c r="NBT32" s="829"/>
      <c r="NBU32" s="829"/>
      <c r="NBV32" s="829"/>
      <c r="NBW32" s="829"/>
      <c r="NBX32" s="829"/>
      <c r="NBY32" s="829"/>
      <c r="NBZ32" s="829"/>
      <c r="NCA32" s="829"/>
      <c r="NCB32" s="829"/>
      <c r="NCC32" s="829"/>
      <c r="NCD32" s="829"/>
      <c r="NCE32" s="829"/>
      <c r="NCF32" s="829"/>
      <c r="NCG32" s="829"/>
      <c r="NCH32" s="829"/>
      <c r="NCI32" s="829"/>
      <c r="NCJ32" s="829"/>
      <c r="NCK32" s="829"/>
      <c r="NCL32" s="829"/>
      <c r="NCM32" s="829"/>
      <c r="NCN32" s="829"/>
      <c r="NCO32" s="829"/>
      <c r="NCP32" s="829"/>
      <c r="NCQ32" s="829"/>
      <c r="NCR32" s="829"/>
      <c r="NCS32" s="829"/>
      <c r="NCT32" s="829"/>
      <c r="NCU32" s="829"/>
      <c r="NCV32" s="829"/>
      <c r="NCW32" s="829"/>
      <c r="NCX32" s="829"/>
      <c r="NCY32" s="829"/>
      <c r="NCZ32" s="829"/>
      <c r="NDA32" s="829"/>
      <c r="NDB32" s="829"/>
      <c r="NDC32" s="829"/>
      <c r="NDD32" s="829"/>
      <c r="NDE32" s="829"/>
      <c r="NDF32" s="829"/>
      <c r="NDG32" s="829"/>
      <c r="NDH32" s="829"/>
      <c r="NDI32" s="829"/>
      <c r="NDJ32" s="829"/>
      <c r="NDK32" s="829"/>
      <c r="NDL32" s="829"/>
      <c r="NDM32" s="829"/>
      <c r="NDN32" s="829"/>
      <c r="NDO32" s="829"/>
      <c r="NDP32" s="829"/>
      <c r="NDQ32" s="829"/>
      <c r="NDR32" s="829"/>
      <c r="NDS32" s="829"/>
      <c r="NDT32" s="829"/>
      <c r="NDU32" s="829"/>
      <c r="NDV32" s="829"/>
      <c r="NDW32" s="829"/>
      <c r="NDX32" s="829"/>
      <c r="NDY32" s="829"/>
      <c r="NDZ32" s="829"/>
      <c r="NEA32" s="829"/>
      <c r="NEB32" s="829"/>
      <c r="NEC32" s="829"/>
      <c r="NED32" s="829"/>
      <c r="NEE32" s="829"/>
      <c r="NEF32" s="829"/>
      <c r="NEG32" s="829"/>
      <c r="NEH32" s="829"/>
      <c r="NEI32" s="829"/>
      <c r="NEJ32" s="829"/>
      <c r="NEK32" s="829"/>
      <c r="NEL32" s="829"/>
      <c r="NEM32" s="829"/>
      <c r="NEN32" s="829"/>
      <c r="NEO32" s="829"/>
      <c r="NEP32" s="829"/>
      <c r="NEQ32" s="829"/>
      <c r="NER32" s="829"/>
      <c r="NES32" s="829"/>
      <c r="NET32" s="829"/>
      <c r="NEU32" s="829"/>
      <c r="NEV32" s="829"/>
      <c r="NEW32" s="829"/>
      <c r="NEX32" s="829"/>
      <c r="NEY32" s="829"/>
      <c r="NEZ32" s="829"/>
      <c r="NFA32" s="829"/>
      <c r="NFB32" s="829"/>
      <c r="NFC32" s="829"/>
      <c r="NFD32" s="829"/>
      <c r="NFE32" s="829"/>
      <c r="NFF32" s="829"/>
      <c r="NFG32" s="829"/>
      <c r="NFH32" s="829"/>
      <c r="NFI32" s="829"/>
      <c r="NFJ32" s="829"/>
      <c r="NFK32" s="829"/>
      <c r="NFL32" s="829"/>
      <c r="NFM32" s="829"/>
      <c r="NFN32" s="829"/>
      <c r="NFO32" s="829"/>
      <c r="NFP32" s="829"/>
      <c r="NFQ32" s="829"/>
      <c r="NFR32" s="829"/>
      <c r="NFS32" s="829"/>
      <c r="NFT32" s="829"/>
      <c r="NFU32" s="829"/>
      <c r="NFV32" s="829"/>
      <c r="NFW32" s="829"/>
      <c r="NFX32" s="829"/>
      <c r="NFY32" s="829"/>
      <c r="NFZ32" s="829"/>
      <c r="NGA32" s="829"/>
      <c r="NGB32" s="829"/>
      <c r="NGC32" s="829"/>
      <c r="NGD32" s="829"/>
      <c r="NGE32" s="829"/>
      <c r="NGF32" s="829"/>
      <c r="NGG32" s="829"/>
      <c r="NGH32" s="829"/>
      <c r="NGI32" s="829"/>
      <c r="NGJ32" s="829"/>
      <c r="NGK32" s="829"/>
      <c r="NGL32" s="829"/>
      <c r="NGM32" s="829"/>
      <c r="NGN32" s="829"/>
      <c r="NGO32" s="829"/>
      <c r="NGP32" s="829"/>
      <c r="NGQ32" s="829"/>
      <c r="NGR32" s="829"/>
      <c r="NGS32" s="829"/>
      <c r="NGT32" s="829"/>
      <c r="NGU32" s="829"/>
      <c r="NGV32" s="829"/>
      <c r="NGW32" s="829"/>
      <c r="NGX32" s="829"/>
      <c r="NGY32" s="829"/>
      <c r="NGZ32" s="829"/>
      <c r="NHA32" s="829"/>
      <c r="NHB32" s="829"/>
      <c r="NHC32" s="829"/>
      <c r="NHD32" s="829"/>
      <c r="NHE32" s="829"/>
      <c r="NHF32" s="829"/>
      <c r="NHG32" s="829"/>
      <c r="NHH32" s="829"/>
      <c r="NHI32" s="829"/>
      <c r="NHJ32" s="829"/>
      <c r="NHK32" s="829"/>
      <c r="NHL32" s="829"/>
      <c r="NHM32" s="829"/>
      <c r="NHN32" s="829"/>
      <c r="NHO32" s="829"/>
      <c r="NHP32" s="829"/>
      <c r="NHQ32" s="829"/>
      <c r="NHR32" s="829"/>
      <c r="NHS32" s="829"/>
      <c r="NHT32" s="829"/>
      <c r="NHU32" s="829"/>
      <c r="NHV32" s="829"/>
      <c r="NHW32" s="829"/>
      <c r="NHX32" s="829"/>
      <c r="NHY32" s="829"/>
      <c r="NHZ32" s="829"/>
      <c r="NIA32" s="829"/>
      <c r="NIB32" s="829"/>
      <c r="NIC32" s="829"/>
      <c r="NID32" s="829"/>
      <c r="NIE32" s="829"/>
      <c r="NIF32" s="829"/>
      <c r="NIG32" s="829"/>
      <c r="NIH32" s="829"/>
      <c r="NII32" s="829"/>
      <c r="NIJ32" s="829"/>
      <c r="NIK32" s="829"/>
      <c r="NIL32" s="829"/>
      <c r="NIM32" s="829"/>
      <c r="NIN32" s="829"/>
      <c r="NIO32" s="829"/>
      <c r="NIP32" s="829"/>
      <c r="NIQ32" s="829"/>
      <c r="NIR32" s="829"/>
      <c r="NIS32" s="829"/>
      <c r="NIT32" s="829"/>
      <c r="NIU32" s="829"/>
      <c r="NIV32" s="829"/>
      <c r="NIW32" s="829"/>
      <c r="NIX32" s="829"/>
      <c r="NIY32" s="829"/>
      <c r="NIZ32" s="829"/>
      <c r="NJA32" s="829"/>
      <c r="NJB32" s="829"/>
      <c r="NJC32" s="829"/>
      <c r="NJD32" s="829"/>
      <c r="NJE32" s="829"/>
      <c r="NJF32" s="829"/>
      <c r="NJG32" s="829"/>
      <c r="NJH32" s="829"/>
      <c r="NJI32" s="829"/>
      <c r="NJJ32" s="829"/>
      <c r="NJK32" s="829"/>
      <c r="NJL32" s="829"/>
      <c r="NJM32" s="829"/>
      <c r="NJN32" s="829"/>
      <c r="NJO32" s="829"/>
      <c r="NJP32" s="829"/>
      <c r="NJQ32" s="829"/>
      <c r="NJR32" s="829"/>
      <c r="NJS32" s="829"/>
      <c r="NJT32" s="829"/>
      <c r="NJU32" s="829"/>
      <c r="NJV32" s="829"/>
      <c r="NJW32" s="829"/>
      <c r="NJX32" s="829"/>
      <c r="NJY32" s="829"/>
      <c r="NJZ32" s="829"/>
      <c r="NKA32" s="829"/>
      <c r="NKB32" s="829"/>
      <c r="NKC32" s="829"/>
      <c r="NKD32" s="829"/>
      <c r="NKE32" s="829"/>
      <c r="NKF32" s="829"/>
      <c r="NKG32" s="829"/>
      <c r="NKH32" s="829"/>
      <c r="NKI32" s="829"/>
      <c r="NKJ32" s="829"/>
      <c r="NKK32" s="829"/>
      <c r="NKL32" s="829"/>
      <c r="NKM32" s="829"/>
      <c r="NKN32" s="829"/>
      <c r="NKO32" s="829"/>
      <c r="NKP32" s="829"/>
      <c r="NKQ32" s="829"/>
      <c r="NKR32" s="829"/>
      <c r="NKS32" s="829"/>
      <c r="NKT32" s="829"/>
      <c r="NKU32" s="829"/>
      <c r="NKV32" s="829"/>
      <c r="NKW32" s="829"/>
      <c r="NKX32" s="829"/>
      <c r="NKY32" s="829"/>
      <c r="NKZ32" s="829"/>
      <c r="NLA32" s="829"/>
      <c r="NLB32" s="829"/>
      <c r="NLC32" s="829"/>
      <c r="NLD32" s="829"/>
      <c r="NLE32" s="829"/>
      <c r="NLF32" s="829"/>
      <c r="NLG32" s="829"/>
      <c r="NLH32" s="829"/>
      <c r="NLI32" s="829"/>
      <c r="NLJ32" s="829"/>
      <c r="NLK32" s="829"/>
      <c r="NLL32" s="829"/>
      <c r="NLM32" s="829"/>
      <c r="NLN32" s="829"/>
      <c r="NLO32" s="829"/>
      <c r="NLP32" s="829"/>
      <c r="NLQ32" s="829"/>
      <c r="NLR32" s="829"/>
      <c r="NLS32" s="829"/>
      <c r="NLT32" s="829"/>
      <c r="NLU32" s="829"/>
      <c r="NLV32" s="829"/>
      <c r="NLW32" s="829"/>
      <c r="NLX32" s="829"/>
      <c r="NLY32" s="829"/>
      <c r="NLZ32" s="829"/>
      <c r="NMA32" s="829"/>
      <c r="NMB32" s="829"/>
      <c r="NMC32" s="829"/>
      <c r="NMD32" s="829"/>
      <c r="NME32" s="829"/>
      <c r="NMF32" s="829"/>
      <c r="NMG32" s="829"/>
      <c r="NMH32" s="829"/>
      <c r="NMI32" s="829"/>
      <c r="NMJ32" s="829"/>
      <c r="NMK32" s="829"/>
      <c r="NML32" s="829"/>
      <c r="NMM32" s="829"/>
      <c r="NMN32" s="829"/>
      <c r="NMO32" s="829"/>
      <c r="NMP32" s="829"/>
      <c r="NMQ32" s="829"/>
      <c r="NMR32" s="829"/>
      <c r="NMS32" s="829"/>
      <c r="NMT32" s="829"/>
      <c r="NMU32" s="829"/>
      <c r="NMV32" s="829"/>
      <c r="NMW32" s="829"/>
      <c r="NMX32" s="829"/>
      <c r="NMY32" s="829"/>
      <c r="NMZ32" s="829"/>
      <c r="NNA32" s="829"/>
      <c r="NNB32" s="829"/>
      <c r="NNC32" s="829"/>
      <c r="NND32" s="829"/>
      <c r="NNE32" s="829"/>
      <c r="NNF32" s="829"/>
      <c r="NNG32" s="829"/>
      <c r="NNH32" s="829"/>
      <c r="NNI32" s="829"/>
      <c r="NNJ32" s="829"/>
      <c r="NNK32" s="829"/>
      <c r="NNL32" s="829"/>
      <c r="NNM32" s="829"/>
      <c r="NNN32" s="829"/>
      <c r="NNO32" s="829"/>
      <c r="NNP32" s="829"/>
      <c r="NNQ32" s="829"/>
      <c r="NNR32" s="829"/>
      <c r="NNS32" s="829"/>
      <c r="NNT32" s="829"/>
      <c r="NNU32" s="829"/>
      <c r="NNV32" s="829"/>
      <c r="NNW32" s="829"/>
      <c r="NNX32" s="829"/>
      <c r="NNY32" s="829"/>
      <c r="NNZ32" s="829"/>
      <c r="NOA32" s="829"/>
      <c r="NOB32" s="829"/>
      <c r="NOC32" s="829"/>
      <c r="NOD32" s="829"/>
      <c r="NOE32" s="829"/>
      <c r="NOF32" s="829"/>
      <c r="NOG32" s="829"/>
      <c r="NOH32" s="829"/>
      <c r="NOI32" s="829"/>
      <c r="NOJ32" s="829"/>
      <c r="NOK32" s="829"/>
      <c r="NOL32" s="829"/>
      <c r="NOM32" s="829"/>
      <c r="NON32" s="829"/>
      <c r="NOO32" s="829"/>
      <c r="NOP32" s="829"/>
      <c r="NOQ32" s="829"/>
      <c r="NOR32" s="829"/>
      <c r="NOS32" s="829"/>
      <c r="NOT32" s="829"/>
      <c r="NOU32" s="829"/>
      <c r="NOV32" s="829"/>
      <c r="NOW32" s="829"/>
      <c r="NOX32" s="829"/>
      <c r="NOY32" s="829"/>
      <c r="NOZ32" s="829"/>
      <c r="NPA32" s="829"/>
      <c r="NPB32" s="829"/>
      <c r="NPC32" s="829"/>
      <c r="NPD32" s="829"/>
      <c r="NPE32" s="829"/>
      <c r="NPF32" s="829"/>
      <c r="NPG32" s="829"/>
      <c r="NPH32" s="829"/>
      <c r="NPI32" s="829"/>
      <c r="NPJ32" s="829"/>
      <c r="NPK32" s="829"/>
      <c r="NPL32" s="829"/>
      <c r="NPM32" s="829"/>
      <c r="NPN32" s="829"/>
      <c r="NPO32" s="829"/>
      <c r="NPP32" s="829"/>
      <c r="NPQ32" s="829"/>
      <c r="NPR32" s="829"/>
      <c r="NPS32" s="829"/>
      <c r="NPT32" s="829"/>
      <c r="NPU32" s="829"/>
      <c r="NPV32" s="829"/>
      <c r="NPW32" s="829"/>
      <c r="NPX32" s="829"/>
      <c r="NPY32" s="829"/>
      <c r="NPZ32" s="829"/>
      <c r="NQA32" s="829"/>
      <c r="NQB32" s="829"/>
      <c r="NQC32" s="829"/>
      <c r="NQD32" s="829"/>
      <c r="NQE32" s="829"/>
      <c r="NQF32" s="829"/>
      <c r="NQG32" s="829"/>
      <c r="NQH32" s="829"/>
      <c r="NQI32" s="829"/>
      <c r="NQJ32" s="829"/>
      <c r="NQK32" s="829"/>
      <c r="NQL32" s="829"/>
      <c r="NQM32" s="829"/>
      <c r="NQN32" s="829"/>
      <c r="NQO32" s="829"/>
      <c r="NQP32" s="829"/>
      <c r="NQQ32" s="829"/>
      <c r="NQR32" s="829"/>
      <c r="NQS32" s="829"/>
      <c r="NQT32" s="829"/>
      <c r="NQU32" s="829"/>
      <c r="NQV32" s="829"/>
      <c r="NQW32" s="829"/>
      <c r="NQX32" s="829"/>
      <c r="NQY32" s="829"/>
      <c r="NQZ32" s="829"/>
      <c r="NRA32" s="829"/>
      <c r="NRB32" s="829"/>
      <c r="NRC32" s="829"/>
      <c r="NRD32" s="829"/>
      <c r="NRE32" s="829"/>
      <c r="NRF32" s="829"/>
      <c r="NRG32" s="829"/>
      <c r="NRH32" s="829"/>
      <c r="NRI32" s="829"/>
      <c r="NRJ32" s="829"/>
      <c r="NRK32" s="829"/>
      <c r="NRL32" s="829"/>
      <c r="NRM32" s="829"/>
      <c r="NRN32" s="829"/>
      <c r="NRO32" s="829"/>
      <c r="NRP32" s="829"/>
      <c r="NRQ32" s="829"/>
      <c r="NRR32" s="829"/>
      <c r="NRS32" s="829"/>
      <c r="NRT32" s="829"/>
      <c r="NRU32" s="829"/>
      <c r="NRV32" s="829"/>
      <c r="NRW32" s="829"/>
      <c r="NRX32" s="829"/>
      <c r="NRY32" s="829"/>
      <c r="NRZ32" s="829"/>
      <c r="NSA32" s="829"/>
      <c r="NSB32" s="829"/>
      <c r="NSC32" s="829"/>
      <c r="NSD32" s="829"/>
      <c r="NSE32" s="829"/>
      <c r="NSF32" s="829"/>
      <c r="NSG32" s="829"/>
      <c r="NSH32" s="829"/>
      <c r="NSI32" s="829"/>
      <c r="NSJ32" s="829"/>
      <c r="NSK32" s="829"/>
      <c r="NSL32" s="829"/>
      <c r="NSM32" s="829"/>
      <c r="NSN32" s="829"/>
      <c r="NSO32" s="829"/>
      <c r="NSP32" s="829"/>
      <c r="NSQ32" s="829"/>
      <c r="NSR32" s="829"/>
      <c r="NSS32" s="829"/>
      <c r="NST32" s="829"/>
      <c r="NSU32" s="829"/>
      <c r="NSV32" s="829"/>
      <c r="NSW32" s="829"/>
      <c r="NSX32" s="829"/>
      <c r="NSY32" s="829"/>
      <c r="NSZ32" s="829"/>
      <c r="NTA32" s="829"/>
      <c r="NTB32" s="829"/>
      <c r="NTC32" s="829"/>
      <c r="NTD32" s="829"/>
      <c r="NTE32" s="829"/>
      <c r="NTF32" s="829"/>
      <c r="NTG32" s="829"/>
      <c r="NTH32" s="829"/>
      <c r="NTI32" s="829"/>
      <c r="NTJ32" s="829"/>
      <c r="NTK32" s="829"/>
      <c r="NTL32" s="829"/>
      <c r="NTM32" s="829"/>
      <c r="NTN32" s="829"/>
      <c r="NTO32" s="829"/>
      <c r="NTP32" s="829"/>
      <c r="NTQ32" s="829"/>
      <c r="NTR32" s="829"/>
      <c r="NTS32" s="829"/>
      <c r="NTT32" s="829"/>
      <c r="NTU32" s="829"/>
      <c r="NTV32" s="829"/>
      <c r="NTW32" s="829"/>
      <c r="NTX32" s="829"/>
      <c r="NTY32" s="829"/>
      <c r="NTZ32" s="829"/>
      <c r="NUA32" s="829"/>
      <c r="NUB32" s="829"/>
      <c r="NUC32" s="829"/>
      <c r="NUD32" s="829"/>
      <c r="NUE32" s="829"/>
      <c r="NUF32" s="829"/>
      <c r="NUG32" s="829"/>
      <c r="NUH32" s="829"/>
      <c r="NUI32" s="829"/>
      <c r="NUJ32" s="829"/>
      <c r="NUK32" s="829"/>
      <c r="NUL32" s="829"/>
      <c r="NUM32" s="829"/>
      <c r="NUN32" s="829"/>
      <c r="NUO32" s="829"/>
      <c r="NUP32" s="829"/>
      <c r="NUQ32" s="829"/>
      <c r="NUR32" s="829"/>
      <c r="NUS32" s="829"/>
      <c r="NUT32" s="829"/>
      <c r="NUU32" s="829"/>
      <c r="NUV32" s="829"/>
      <c r="NUW32" s="829"/>
      <c r="NUX32" s="829"/>
      <c r="NUY32" s="829"/>
      <c r="NUZ32" s="829"/>
      <c r="NVA32" s="829"/>
      <c r="NVB32" s="829"/>
      <c r="NVC32" s="829"/>
      <c r="NVD32" s="829"/>
      <c r="NVE32" s="829"/>
      <c r="NVF32" s="829"/>
      <c r="NVG32" s="829"/>
      <c r="NVH32" s="829"/>
      <c r="NVI32" s="829"/>
      <c r="NVJ32" s="829"/>
      <c r="NVK32" s="829"/>
      <c r="NVL32" s="829"/>
      <c r="NVM32" s="829"/>
      <c r="NVN32" s="829"/>
      <c r="NVO32" s="829"/>
      <c r="NVP32" s="829"/>
      <c r="NVQ32" s="829"/>
      <c r="NVR32" s="829"/>
      <c r="NVS32" s="829"/>
      <c r="NVT32" s="829"/>
      <c r="NVU32" s="829"/>
      <c r="NVV32" s="829"/>
      <c r="NVW32" s="829"/>
      <c r="NVX32" s="829"/>
      <c r="NVY32" s="829"/>
      <c r="NVZ32" s="829"/>
      <c r="NWA32" s="829"/>
      <c r="NWB32" s="829"/>
      <c r="NWC32" s="829"/>
      <c r="NWD32" s="829"/>
      <c r="NWE32" s="829"/>
      <c r="NWF32" s="829"/>
      <c r="NWG32" s="829"/>
      <c r="NWH32" s="829"/>
      <c r="NWI32" s="829"/>
      <c r="NWJ32" s="829"/>
      <c r="NWK32" s="829"/>
      <c r="NWL32" s="829"/>
      <c r="NWM32" s="829"/>
      <c r="NWN32" s="829"/>
      <c r="NWO32" s="829"/>
      <c r="NWP32" s="829"/>
      <c r="NWQ32" s="829"/>
      <c r="NWR32" s="829"/>
      <c r="NWS32" s="829"/>
      <c r="NWT32" s="829"/>
      <c r="NWU32" s="829"/>
      <c r="NWV32" s="829"/>
      <c r="NWW32" s="829"/>
      <c r="NWX32" s="829"/>
      <c r="NWY32" s="829"/>
      <c r="NWZ32" s="829"/>
      <c r="NXA32" s="829"/>
      <c r="NXB32" s="829"/>
      <c r="NXC32" s="829"/>
      <c r="NXD32" s="829"/>
      <c r="NXE32" s="829"/>
      <c r="NXF32" s="829"/>
      <c r="NXG32" s="829"/>
      <c r="NXH32" s="829"/>
      <c r="NXI32" s="829"/>
      <c r="NXJ32" s="829"/>
      <c r="NXK32" s="829"/>
      <c r="NXL32" s="829"/>
      <c r="NXM32" s="829"/>
      <c r="NXN32" s="829"/>
      <c r="NXO32" s="829"/>
      <c r="NXP32" s="829"/>
      <c r="NXQ32" s="829"/>
      <c r="NXR32" s="829"/>
      <c r="NXS32" s="829"/>
      <c r="NXT32" s="829"/>
      <c r="NXU32" s="829"/>
      <c r="NXV32" s="829"/>
      <c r="NXW32" s="829"/>
      <c r="NXX32" s="829"/>
      <c r="NXY32" s="829"/>
      <c r="NXZ32" s="829"/>
      <c r="NYA32" s="829"/>
      <c r="NYB32" s="829"/>
      <c r="NYC32" s="829"/>
      <c r="NYD32" s="829"/>
      <c r="NYE32" s="829"/>
      <c r="NYF32" s="829"/>
      <c r="NYG32" s="829"/>
      <c r="NYH32" s="829"/>
      <c r="NYI32" s="829"/>
      <c r="NYJ32" s="829"/>
      <c r="NYK32" s="829"/>
      <c r="NYL32" s="829"/>
      <c r="NYM32" s="829"/>
      <c r="NYN32" s="829"/>
      <c r="NYO32" s="829"/>
      <c r="NYP32" s="829"/>
      <c r="NYQ32" s="829"/>
      <c r="NYR32" s="829"/>
      <c r="NYS32" s="829"/>
      <c r="NYT32" s="829"/>
      <c r="NYU32" s="829"/>
      <c r="NYV32" s="829"/>
      <c r="NYW32" s="829"/>
      <c r="NYX32" s="829"/>
      <c r="NYY32" s="829"/>
      <c r="NYZ32" s="829"/>
      <c r="NZA32" s="829"/>
      <c r="NZB32" s="829"/>
      <c r="NZC32" s="829"/>
      <c r="NZD32" s="829"/>
      <c r="NZE32" s="829"/>
      <c r="NZF32" s="829"/>
      <c r="NZG32" s="829"/>
      <c r="NZH32" s="829"/>
      <c r="NZI32" s="829"/>
      <c r="NZJ32" s="829"/>
      <c r="NZK32" s="829"/>
      <c r="NZL32" s="829"/>
      <c r="NZM32" s="829"/>
      <c r="NZN32" s="829"/>
      <c r="NZO32" s="829"/>
      <c r="NZP32" s="829"/>
      <c r="NZQ32" s="829"/>
      <c r="NZR32" s="829"/>
      <c r="NZS32" s="829"/>
      <c r="NZT32" s="829"/>
      <c r="NZU32" s="829"/>
      <c r="NZV32" s="829"/>
      <c r="NZW32" s="829"/>
      <c r="NZX32" s="829"/>
      <c r="NZY32" s="829"/>
      <c r="NZZ32" s="829"/>
      <c r="OAA32" s="829"/>
      <c r="OAB32" s="829"/>
      <c r="OAC32" s="829"/>
      <c r="OAD32" s="829"/>
      <c r="OAE32" s="829"/>
      <c r="OAF32" s="829"/>
      <c r="OAG32" s="829"/>
      <c r="OAH32" s="829"/>
      <c r="OAI32" s="829"/>
      <c r="OAJ32" s="829"/>
      <c r="OAK32" s="829"/>
      <c r="OAL32" s="829"/>
      <c r="OAM32" s="829"/>
      <c r="OAN32" s="829"/>
      <c r="OAO32" s="829"/>
      <c r="OAP32" s="829"/>
      <c r="OAQ32" s="829"/>
      <c r="OAR32" s="829"/>
      <c r="OAS32" s="829"/>
      <c r="OAT32" s="829"/>
      <c r="OAU32" s="829"/>
      <c r="OAV32" s="829"/>
      <c r="OAW32" s="829"/>
      <c r="OAX32" s="829"/>
      <c r="OAY32" s="829"/>
      <c r="OAZ32" s="829"/>
      <c r="OBA32" s="829"/>
      <c r="OBB32" s="829"/>
      <c r="OBC32" s="829"/>
      <c r="OBD32" s="829"/>
      <c r="OBE32" s="829"/>
      <c r="OBF32" s="829"/>
      <c r="OBG32" s="829"/>
      <c r="OBH32" s="829"/>
      <c r="OBI32" s="829"/>
      <c r="OBJ32" s="829"/>
      <c r="OBK32" s="829"/>
      <c r="OBL32" s="829"/>
      <c r="OBM32" s="829"/>
      <c r="OBN32" s="829"/>
      <c r="OBO32" s="829"/>
      <c r="OBP32" s="829"/>
      <c r="OBQ32" s="829"/>
      <c r="OBR32" s="829"/>
      <c r="OBS32" s="829"/>
      <c r="OBT32" s="829"/>
      <c r="OBU32" s="829"/>
      <c r="OBV32" s="829"/>
      <c r="OBW32" s="829"/>
      <c r="OBX32" s="829"/>
      <c r="OBY32" s="829"/>
      <c r="OBZ32" s="829"/>
      <c r="OCA32" s="829"/>
      <c r="OCB32" s="829"/>
      <c r="OCC32" s="829"/>
      <c r="OCD32" s="829"/>
      <c r="OCE32" s="829"/>
      <c r="OCF32" s="829"/>
      <c r="OCG32" s="829"/>
      <c r="OCH32" s="829"/>
      <c r="OCI32" s="829"/>
      <c r="OCJ32" s="829"/>
      <c r="OCK32" s="829"/>
      <c r="OCL32" s="829"/>
      <c r="OCM32" s="829"/>
      <c r="OCN32" s="829"/>
      <c r="OCO32" s="829"/>
      <c r="OCP32" s="829"/>
      <c r="OCQ32" s="829"/>
      <c r="OCR32" s="829"/>
      <c r="OCS32" s="829"/>
      <c r="OCT32" s="829"/>
      <c r="OCU32" s="829"/>
      <c r="OCV32" s="829"/>
      <c r="OCW32" s="829"/>
      <c r="OCX32" s="829"/>
      <c r="OCY32" s="829"/>
      <c r="OCZ32" s="829"/>
      <c r="ODA32" s="829"/>
      <c r="ODB32" s="829"/>
      <c r="ODC32" s="829"/>
      <c r="ODD32" s="829"/>
      <c r="ODE32" s="829"/>
      <c r="ODF32" s="829"/>
      <c r="ODG32" s="829"/>
      <c r="ODH32" s="829"/>
      <c r="ODI32" s="829"/>
      <c r="ODJ32" s="829"/>
      <c r="ODK32" s="829"/>
      <c r="ODL32" s="829"/>
      <c r="ODM32" s="829"/>
      <c r="ODN32" s="829"/>
      <c r="ODO32" s="829"/>
      <c r="ODP32" s="829"/>
      <c r="ODQ32" s="829"/>
      <c r="ODR32" s="829"/>
      <c r="ODS32" s="829"/>
      <c r="ODT32" s="829"/>
      <c r="ODU32" s="829"/>
      <c r="ODV32" s="829"/>
      <c r="ODW32" s="829"/>
      <c r="ODX32" s="829"/>
      <c r="ODY32" s="829"/>
      <c r="ODZ32" s="829"/>
      <c r="OEA32" s="829"/>
      <c r="OEB32" s="829"/>
      <c r="OEC32" s="829"/>
      <c r="OED32" s="829"/>
      <c r="OEE32" s="829"/>
      <c r="OEF32" s="829"/>
      <c r="OEG32" s="829"/>
      <c r="OEH32" s="829"/>
      <c r="OEI32" s="829"/>
      <c r="OEJ32" s="829"/>
      <c r="OEK32" s="829"/>
      <c r="OEL32" s="829"/>
      <c r="OEM32" s="829"/>
      <c r="OEN32" s="829"/>
      <c r="OEO32" s="829"/>
      <c r="OEP32" s="829"/>
      <c r="OEQ32" s="829"/>
      <c r="OER32" s="829"/>
      <c r="OES32" s="829"/>
      <c r="OET32" s="829"/>
      <c r="OEU32" s="829"/>
      <c r="OEV32" s="829"/>
      <c r="OEW32" s="829"/>
      <c r="OEX32" s="829"/>
      <c r="OEY32" s="829"/>
      <c r="OEZ32" s="829"/>
      <c r="OFA32" s="829"/>
      <c r="OFB32" s="829"/>
      <c r="OFC32" s="829"/>
      <c r="OFD32" s="829"/>
      <c r="OFE32" s="829"/>
      <c r="OFF32" s="829"/>
      <c r="OFG32" s="829"/>
      <c r="OFH32" s="829"/>
      <c r="OFI32" s="829"/>
      <c r="OFJ32" s="829"/>
      <c r="OFK32" s="829"/>
      <c r="OFL32" s="829"/>
      <c r="OFM32" s="829"/>
      <c r="OFN32" s="829"/>
      <c r="OFO32" s="829"/>
      <c r="OFP32" s="829"/>
      <c r="OFQ32" s="829"/>
      <c r="OFR32" s="829"/>
      <c r="OFS32" s="829"/>
      <c r="OFT32" s="829"/>
      <c r="OFU32" s="829"/>
      <c r="OFV32" s="829"/>
      <c r="OFW32" s="829"/>
      <c r="OFX32" s="829"/>
      <c r="OFY32" s="829"/>
      <c r="OFZ32" s="829"/>
      <c r="OGA32" s="829"/>
      <c r="OGB32" s="829"/>
      <c r="OGC32" s="829"/>
      <c r="OGD32" s="829"/>
      <c r="OGE32" s="829"/>
      <c r="OGF32" s="829"/>
      <c r="OGG32" s="829"/>
      <c r="OGH32" s="829"/>
      <c r="OGI32" s="829"/>
      <c r="OGJ32" s="829"/>
      <c r="OGK32" s="829"/>
      <c r="OGL32" s="829"/>
      <c r="OGM32" s="829"/>
      <c r="OGN32" s="829"/>
      <c r="OGO32" s="829"/>
      <c r="OGP32" s="829"/>
      <c r="OGQ32" s="829"/>
      <c r="OGR32" s="829"/>
      <c r="OGS32" s="829"/>
      <c r="OGT32" s="829"/>
      <c r="OGU32" s="829"/>
      <c r="OGV32" s="829"/>
      <c r="OGW32" s="829"/>
      <c r="OGX32" s="829"/>
      <c r="OGY32" s="829"/>
      <c r="OGZ32" s="829"/>
      <c r="OHA32" s="829"/>
      <c r="OHB32" s="829"/>
      <c r="OHC32" s="829"/>
      <c r="OHD32" s="829"/>
      <c r="OHE32" s="829"/>
      <c r="OHF32" s="829"/>
      <c r="OHG32" s="829"/>
      <c r="OHH32" s="829"/>
      <c r="OHI32" s="829"/>
      <c r="OHJ32" s="829"/>
      <c r="OHK32" s="829"/>
      <c r="OHL32" s="829"/>
      <c r="OHM32" s="829"/>
      <c r="OHN32" s="829"/>
      <c r="OHO32" s="829"/>
      <c r="OHP32" s="829"/>
      <c r="OHQ32" s="829"/>
      <c r="OHR32" s="829"/>
      <c r="OHS32" s="829"/>
      <c r="OHT32" s="829"/>
      <c r="OHU32" s="829"/>
      <c r="OHV32" s="829"/>
      <c r="OHW32" s="829"/>
      <c r="OHX32" s="829"/>
      <c r="OHY32" s="829"/>
      <c r="OHZ32" s="829"/>
      <c r="OIA32" s="829"/>
      <c r="OIB32" s="829"/>
      <c r="OIC32" s="829"/>
      <c r="OID32" s="829"/>
      <c r="OIE32" s="829"/>
      <c r="OIF32" s="829"/>
      <c r="OIG32" s="829"/>
      <c r="OIH32" s="829"/>
      <c r="OII32" s="829"/>
      <c r="OIJ32" s="829"/>
      <c r="OIK32" s="829"/>
      <c r="OIL32" s="829"/>
      <c r="OIM32" s="829"/>
      <c r="OIN32" s="829"/>
      <c r="OIO32" s="829"/>
      <c r="OIP32" s="829"/>
      <c r="OIQ32" s="829"/>
      <c r="OIR32" s="829"/>
      <c r="OIS32" s="829"/>
      <c r="OIT32" s="829"/>
      <c r="OIU32" s="829"/>
      <c r="OIV32" s="829"/>
      <c r="OIW32" s="829"/>
      <c r="OIX32" s="829"/>
      <c r="OIY32" s="829"/>
      <c r="OIZ32" s="829"/>
      <c r="OJA32" s="829"/>
      <c r="OJB32" s="829"/>
      <c r="OJC32" s="829"/>
      <c r="OJD32" s="829"/>
      <c r="OJE32" s="829"/>
      <c r="OJF32" s="829"/>
      <c r="OJG32" s="829"/>
      <c r="OJH32" s="829"/>
      <c r="OJI32" s="829"/>
      <c r="OJJ32" s="829"/>
      <c r="OJK32" s="829"/>
      <c r="OJL32" s="829"/>
      <c r="OJM32" s="829"/>
      <c r="OJN32" s="829"/>
      <c r="OJO32" s="829"/>
      <c r="OJP32" s="829"/>
      <c r="OJQ32" s="829"/>
      <c r="OJR32" s="829"/>
      <c r="OJS32" s="829"/>
      <c r="OJT32" s="829"/>
      <c r="OJU32" s="829"/>
      <c r="OJV32" s="829"/>
      <c r="OJW32" s="829"/>
      <c r="OJX32" s="829"/>
      <c r="OJY32" s="829"/>
      <c r="OJZ32" s="829"/>
      <c r="OKA32" s="829"/>
      <c r="OKB32" s="829"/>
      <c r="OKC32" s="829"/>
      <c r="OKD32" s="829"/>
      <c r="OKE32" s="829"/>
      <c r="OKF32" s="829"/>
      <c r="OKG32" s="829"/>
      <c r="OKH32" s="829"/>
      <c r="OKI32" s="829"/>
      <c r="OKJ32" s="829"/>
      <c r="OKK32" s="829"/>
      <c r="OKL32" s="829"/>
      <c r="OKM32" s="829"/>
      <c r="OKN32" s="829"/>
      <c r="OKO32" s="829"/>
      <c r="OKP32" s="829"/>
      <c r="OKQ32" s="829"/>
      <c r="OKR32" s="829"/>
      <c r="OKS32" s="829"/>
      <c r="OKT32" s="829"/>
      <c r="OKU32" s="829"/>
      <c r="OKV32" s="829"/>
      <c r="OKW32" s="829"/>
      <c r="OKX32" s="829"/>
      <c r="OKY32" s="829"/>
      <c r="OKZ32" s="829"/>
      <c r="OLA32" s="829"/>
      <c r="OLB32" s="829"/>
      <c r="OLC32" s="829"/>
      <c r="OLD32" s="829"/>
      <c r="OLE32" s="829"/>
      <c r="OLF32" s="829"/>
      <c r="OLG32" s="829"/>
      <c r="OLH32" s="829"/>
      <c r="OLI32" s="829"/>
      <c r="OLJ32" s="829"/>
      <c r="OLK32" s="829"/>
      <c r="OLL32" s="829"/>
      <c r="OLM32" s="829"/>
      <c r="OLN32" s="829"/>
      <c r="OLO32" s="829"/>
      <c r="OLP32" s="829"/>
      <c r="OLQ32" s="829"/>
      <c r="OLR32" s="829"/>
      <c r="OLS32" s="829"/>
      <c r="OLT32" s="829"/>
      <c r="OLU32" s="829"/>
      <c r="OLV32" s="829"/>
      <c r="OLW32" s="829"/>
      <c r="OLX32" s="829"/>
      <c r="OLY32" s="829"/>
      <c r="OLZ32" s="829"/>
      <c r="OMA32" s="829"/>
      <c r="OMB32" s="829"/>
      <c r="OMC32" s="829"/>
      <c r="OMD32" s="829"/>
      <c r="OME32" s="829"/>
      <c r="OMF32" s="829"/>
      <c r="OMG32" s="829"/>
      <c r="OMH32" s="829"/>
      <c r="OMI32" s="829"/>
      <c r="OMJ32" s="829"/>
      <c r="OMK32" s="829"/>
      <c r="OML32" s="829"/>
      <c r="OMM32" s="829"/>
      <c r="OMN32" s="829"/>
      <c r="OMO32" s="829"/>
      <c r="OMP32" s="829"/>
      <c r="OMQ32" s="829"/>
      <c r="OMR32" s="829"/>
      <c r="OMS32" s="829"/>
      <c r="OMT32" s="829"/>
      <c r="OMU32" s="829"/>
      <c r="OMV32" s="829"/>
      <c r="OMW32" s="829"/>
      <c r="OMX32" s="829"/>
      <c r="OMY32" s="829"/>
      <c r="OMZ32" s="829"/>
      <c r="ONA32" s="829"/>
      <c r="ONB32" s="829"/>
      <c r="ONC32" s="829"/>
      <c r="OND32" s="829"/>
      <c r="ONE32" s="829"/>
      <c r="ONF32" s="829"/>
      <c r="ONG32" s="829"/>
      <c r="ONH32" s="829"/>
      <c r="ONI32" s="829"/>
      <c r="ONJ32" s="829"/>
      <c r="ONK32" s="829"/>
      <c r="ONL32" s="829"/>
      <c r="ONM32" s="829"/>
      <c r="ONN32" s="829"/>
      <c r="ONO32" s="829"/>
      <c r="ONP32" s="829"/>
      <c r="ONQ32" s="829"/>
      <c r="ONR32" s="829"/>
      <c r="ONS32" s="829"/>
      <c r="ONT32" s="829"/>
      <c r="ONU32" s="829"/>
      <c r="ONV32" s="829"/>
      <c r="ONW32" s="829"/>
      <c r="ONX32" s="829"/>
      <c r="ONY32" s="829"/>
      <c r="ONZ32" s="829"/>
      <c r="OOA32" s="829"/>
      <c r="OOB32" s="829"/>
      <c r="OOC32" s="829"/>
      <c r="OOD32" s="829"/>
      <c r="OOE32" s="829"/>
      <c r="OOF32" s="829"/>
      <c r="OOG32" s="829"/>
      <c r="OOH32" s="829"/>
      <c r="OOI32" s="829"/>
      <c r="OOJ32" s="829"/>
      <c r="OOK32" s="829"/>
      <c r="OOL32" s="829"/>
      <c r="OOM32" s="829"/>
      <c r="OON32" s="829"/>
      <c r="OOO32" s="829"/>
      <c r="OOP32" s="829"/>
      <c r="OOQ32" s="829"/>
      <c r="OOR32" s="829"/>
      <c r="OOS32" s="829"/>
      <c r="OOT32" s="829"/>
      <c r="OOU32" s="829"/>
      <c r="OOV32" s="829"/>
      <c r="OOW32" s="829"/>
      <c r="OOX32" s="829"/>
      <c r="OOY32" s="829"/>
      <c r="OOZ32" s="829"/>
      <c r="OPA32" s="829"/>
      <c r="OPB32" s="829"/>
      <c r="OPC32" s="829"/>
      <c r="OPD32" s="829"/>
      <c r="OPE32" s="829"/>
      <c r="OPF32" s="829"/>
      <c r="OPG32" s="829"/>
      <c r="OPH32" s="829"/>
      <c r="OPI32" s="829"/>
      <c r="OPJ32" s="829"/>
      <c r="OPK32" s="829"/>
      <c r="OPL32" s="829"/>
      <c r="OPM32" s="829"/>
      <c r="OPN32" s="829"/>
      <c r="OPO32" s="829"/>
      <c r="OPP32" s="829"/>
      <c r="OPQ32" s="829"/>
      <c r="OPR32" s="829"/>
      <c r="OPS32" s="829"/>
      <c r="OPT32" s="829"/>
      <c r="OPU32" s="829"/>
      <c r="OPV32" s="829"/>
      <c r="OPW32" s="829"/>
      <c r="OPX32" s="829"/>
      <c r="OPY32" s="829"/>
      <c r="OPZ32" s="829"/>
      <c r="OQA32" s="829"/>
      <c r="OQB32" s="829"/>
      <c r="OQC32" s="829"/>
      <c r="OQD32" s="829"/>
      <c r="OQE32" s="829"/>
      <c r="OQF32" s="829"/>
      <c r="OQG32" s="829"/>
      <c r="OQH32" s="829"/>
      <c r="OQI32" s="829"/>
      <c r="OQJ32" s="829"/>
      <c r="OQK32" s="829"/>
      <c r="OQL32" s="829"/>
      <c r="OQM32" s="829"/>
      <c r="OQN32" s="829"/>
      <c r="OQO32" s="829"/>
      <c r="OQP32" s="829"/>
      <c r="OQQ32" s="829"/>
      <c r="OQR32" s="829"/>
      <c r="OQS32" s="829"/>
      <c r="OQT32" s="829"/>
      <c r="OQU32" s="829"/>
      <c r="OQV32" s="829"/>
      <c r="OQW32" s="829"/>
      <c r="OQX32" s="829"/>
      <c r="OQY32" s="829"/>
      <c r="OQZ32" s="829"/>
      <c r="ORA32" s="829"/>
      <c r="ORB32" s="829"/>
      <c r="ORC32" s="829"/>
      <c r="ORD32" s="829"/>
      <c r="ORE32" s="829"/>
      <c r="ORF32" s="829"/>
      <c r="ORG32" s="829"/>
      <c r="ORH32" s="829"/>
      <c r="ORI32" s="829"/>
      <c r="ORJ32" s="829"/>
      <c r="ORK32" s="829"/>
      <c r="ORL32" s="829"/>
      <c r="ORM32" s="829"/>
      <c r="ORN32" s="829"/>
      <c r="ORO32" s="829"/>
      <c r="ORP32" s="829"/>
      <c r="ORQ32" s="829"/>
      <c r="ORR32" s="829"/>
      <c r="ORS32" s="829"/>
      <c r="ORT32" s="829"/>
      <c r="ORU32" s="829"/>
      <c r="ORV32" s="829"/>
      <c r="ORW32" s="829"/>
      <c r="ORX32" s="829"/>
      <c r="ORY32" s="829"/>
      <c r="ORZ32" s="829"/>
      <c r="OSA32" s="829"/>
      <c r="OSB32" s="829"/>
      <c r="OSC32" s="829"/>
      <c r="OSD32" s="829"/>
      <c r="OSE32" s="829"/>
      <c r="OSF32" s="829"/>
      <c r="OSG32" s="829"/>
      <c r="OSH32" s="829"/>
      <c r="OSI32" s="829"/>
      <c r="OSJ32" s="829"/>
      <c r="OSK32" s="829"/>
      <c r="OSL32" s="829"/>
      <c r="OSM32" s="829"/>
      <c r="OSN32" s="829"/>
      <c r="OSO32" s="829"/>
      <c r="OSP32" s="829"/>
      <c r="OSQ32" s="829"/>
      <c r="OSR32" s="829"/>
      <c r="OSS32" s="829"/>
      <c r="OST32" s="829"/>
      <c r="OSU32" s="829"/>
      <c r="OSV32" s="829"/>
      <c r="OSW32" s="829"/>
      <c r="OSX32" s="829"/>
      <c r="OSY32" s="829"/>
      <c r="OSZ32" s="829"/>
      <c r="OTA32" s="829"/>
      <c r="OTB32" s="829"/>
      <c r="OTC32" s="829"/>
      <c r="OTD32" s="829"/>
      <c r="OTE32" s="829"/>
      <c r="OTF32" s="829"/>
      <c r="OTG32" s="829"/>
      <c r="OTH32" s="829"/>
      <c r="OTI32" s="829"/>
      <c r="OTJ32" s="829"/>
      <c r="OTK32" s="829"/>
      <c r="OTL32" s="829"/>
      <c r="OTM32" s="829"/>
      <c r="OTN32" s="829"/>
      <c r="OTO32" s="829"/>
      <c r="OTP32" s="829"/>
      <c r="OTQ32" s="829"/>
      <c r="OTR32" s="829"/>
      <c r="OTS32" s="829"/>
      <c r="OTT32" s="829"/>
      <c r="OTU32" s="829"/>
      <c r="OTV32" s="829"/>
      <c r="OTW32" s="829"/>
      <c r="OTX32" s="829"/>
      <c r="OTY32" s="829"/>
      <c r="OTZ32" s="829"/>
      <c r="OUA32" s="829"/>
      <c r="OUB32" s="829"/>
      <c r="OUC32" s="829"/>
      <c r="OUD32" s="829"/>
      <c r="OUE32" s="829"/>
      <c r="OUF32" s="829"/>
      <c r="OUG32" s="829"/>
      <c r="OUH32" s="829"/>
      <c r="OUI32" s="829"/>
      <c r="OUJ32" s="829"/>
      <c r="OUK32" s="829"/>
      <c r="OUL32" s="829"/>
      <c r="OUM32" s="829"/>
      <c r="OUN32" s="829"/>
      <c r="OUO32" s="829"/>
      <c r="OUP32" s="829"/>
      <c r="OUQ32" s="829"/>
      <c r="OUR32" s="829"/>
      <c r="OUS32" s="829"/>
      <c r="OUT32" s="829"/>
      <c r="OUU32" s="829"/>
      <c r="OUV32" s="829"/>
      <c r="OUW32" s="829"/>
      <c r="OUX32" s="829"/>
      <c r="OUY32" s="829"/>
      <c r="OUZ32" s="829"/>
      <c r="OVA32" s="829"/>
      <c r="OVB32" s="829"/>
      <c r="OVC32" s="829"/>
      <c r="OVD32" s="829"/>
      <c r="OVE32" s="829"/>
      <c r="OVF32" s="829"/>
      <c r="OVG32" s="829"/>
      <c r="OVH32" s="829"/>
      <c r="OVI32" s="829"/>
      <c r="OVJ32" s="829"/>
      <c r="OVK32" s="829"/>
      <c r="OVL32" s="829"/>
      <c r="OVM32" s="829"/>
      <c r="OVN32" s="829"/>
      <c r="OVO32" s="829"/>
      <c r="OVP32" s="829"/>
      <c r="OVQ32" s="829"/>
      <c r="OVR32" s="829"/>
      <c r="OVS32" s="829"/>
      <c r="OVT32" s="829"/>
      <c r="OVU32" s="829"/>
      <c r="OVV32" s="829"/>
      <c r="OVW32" s="829"/>
      <c r="OVX32" s="829"/>
      <c r="OVY32" s="829"/>
      <c r="OVZ32" s="829"/>
      <c r="OWA32" s="829"/>
      <c r="OWB32" s="829"/>
      <c r="OWC32" s="829"/>
      <c r="OWD32" s="829"/>
      <c r="OWE32" s="829"/>
      <c r="OWF32" s="829"/>
      <c r="OWG32" s="829"/>
      <c r="OWH32" s="829"/>
      <c r="OWI32" s="829"/>
      <c r="OWJ32" s="829"/>
      <c r="OWK32" s="829"/>
      <c r="OWL32" s="829"/>
      <c r="OWM32" s="829"/>
      <c r="OWN32" s="829"/>
      <c r="OWO32" s="829"/>
      <c r="OWP32" s="829"/>
      <c r="OWQ32" s="829"/>
      <c r="OWR32" s="829"/>
      <c r="OWS32" s="829"/>
      <c r="OWT32" s="829"/>
      <c r="OWU32" s="829"/>
      <c r="OWV32" s="829"/>
      <c r="OWW32" s="829"/>
      <c r="OWX32" s="829"/>
      <c r="OWY32" s="829"/>
      <c r="OWZ32" s="829"/>
      <c r="OXA32" s="829"/>
      <c r="OXB32" s="829"/>
      <c r="OXC32" s="829"/>
      <c r="OXD32" s="829"/>
      <c r="OXE32" s="829"/>
      <c r="OXF32" s="829"/>
      <c r="OXG32" s="829"/>
      <c r="OXH32" s="829"/>
      <c r="OXI32" s="829"/>
      <c r="OXJ32" s="829"/>
      <c r="OXK32" s="829"/>
      <c r="OXL32" s="829"/>
      <c r="OXM32" s="829"/>
      <c r="OXN32" s="829"/>
      <c r="OXO32" s="829"/>
      <c r="OXP32" s="829"/>
      <c r="OXQ32" s="829"/>
      <c r="OXR32" s="829"/>
      <c r="OXS32" s="829"/>
      <c r="OXT32" s="829"/>
      <c r="OXU32" s="829"/>
      <c r="OXV32" s="829"/>
      <c r="OXW32" s="829"/>
      <c r="OXX32" s="829"/>
      <c r="OXY32" s="829"/>
      <c r="OXZ32" s="829"/>
      <c r="OYA32" s="829"/>
      <c r="OYB32" s="829"/>
      <c r="OYC32" s="829"/>
      <c r="OYD32" s="829"/>
      <c r="OYE32" s="829"/>
      <c r="OYF32" s="829"/>
      <c r="OYG32" s="829"/>
      <c r="OYH32" s="829"/>
      <c r="OYI32" s="829"/>
      <c r="OYJ32" s="829"/>
      <c r="OYK32" s="829"/>
      <c r="OYL32" s="829"/>
      <c r="OYM32" s="829"/>
      <c r="OYN32" s="829"/>
      <c r="OYO32" s="829"/>
      <c r="OYP32" s="829"/>
      <c r="OYQ32" s="829"/>
      <c r="OYR32" s="829"/>
      <c r="OYS32" s="829"/>
      <c r="OYT32" s="829"/>
      <c r="OYU32" s="829"/>
      <c r="OYV32" s="829"/>
      <c r="OYW32" s="829"/>
      <c r="OYX32" s="829"/>
      <c r="OYY32" s="829"/>
      <c r="OYZ32" s="829"/>
      <c r="OZA32" s="829"/>
      <c r="OZB32" s="829"/>
      <c r="OZC32" s="829"/>
      <c r="OZD32" s="829"/>
      <c r="OZE32" s="829"/>
      <c r="OZF32" s="829"/>
      <c r="OZG32" s="829"/>
      <c r="OZH32" s="829"/>
      <c r="OZI32" s="829"/>
      <c r="OZJ32" s="829"/>
      <c r="OZK32" s="829"/>
      <c r="OZL32" s="829"/>
      <c r="OZM32" s="829"/>
      <c r="OZN32" s="829"/>
      <c r="OZO32" s="829"/>
      <c r="OZP32" s="829"/>
      <c r="OZQ32" s="829"/>
      <c r="OZR32" s="829"/>
      <c r="OZS32" s="829"/>
      <c r="OZT32" s="829"/>
      <c r="OZU32" s="829"/>
      <c r="OZV32" s="829"/>
      <c r="OZW32" s="829"/>
      <c r="OZX32" s="829"/>
      <c r="OZY32" s="829"/>
      <c r="OZZ32" s="829"/>
      <c r="PAA32" s="829"/>
      <c r="PAB32" s="829"/>
      <c r="PAC32" s="829"/>
      <c r="PAD32" s="829"/>
      <c r="PAE32" s="829"/>
      <c r="PAF32" s="829"/>
      <c r="PAG32" s="829"/>
      <c r="PAH32" s="829"/>
      <c r="PAI32" s="829"/>
      <c r="PAJ32" s="829"/>
      <c r="PAK32" s="829"/>
      <c r="PAL32" s="829"/>
      <c r="PAM32" s="829"/>
      <c r="PAN32" s="829"/>
      <c r="PAO32" s="829"/>
      <c r="PAP32" s="829"/>
      <c r="PAQ32" s="829"/>
      <c r="PAR32" s="829"/>
      <c r="PAS32" s="829"/>
      <c r="PAT32" s="829"/>
      <c r="PAU32" s="829"/>
      <c r="PAV32" s="829"/>
      <c r="PAW32" s="829"/>
      <c r="PAX32" s="829"/>
      <c r="PAY32" s="829"/>
      <c r="PAZ32" s="829"/>
      <c r="PBA32" s="829"/>
      <c r="PBB32" s="829"/>
      <c r="PBC32" s="829"/>
      <c r="PBD32" s="829"/>
      <c r="PBE32" s="829"/>
      <c r="PBF32" s="829"/>
      <c r="PBG32" s="829"/>
      <c r="PBH32" s="829"/>
      <c r="PBI32" s="829"/>
      <c r="PBJ32" s="829"/>
      <c r="PBK32" s="829"/>
      <c r="PBL32" s="829"/>
      <c r="PBM32" s="829"/>
      <c r="PBN32" s="829"/>
      <c r="PBO32" s="829"/>
      <c r="PBP32" s="829"/>
      <c r="PBQ32" s="829"/>
      <c r="PBR32" s="829"/>
      <c r="PBS32" s="829"/>
      <c r="PBT32" s="829"/>
      <c r="PBU32" s="829"/>
      <c r="PBV32" s="829"/>
      <c r="PBW32" s="829"/>
      <c r="PBX32" s="829"/>
      <c r="PBY32" s="829"/>
      <c r="PBZ32" s="829"/>
      <c r="PCA32" s="829"/>
      <c r="PCB32" s="829"/>
      <c r="PCC32" s="829"/>
      <c r="PCD32" s="829"/>
      <c r="PCE32" s="829"/>
      <c r="PCF32" s="829"/>
      <c r="PCG32" s="829"/>
      <c r="PCH32" s="829"/>
      <c r="PCI32" s="829"/>
      <c r="PCJ32" s="829"/>
      <c r="PCK32" s="829"/>
      <c r="PCL32" s="829"/>
      <c r="PCM32" s="829"/>
      <c r="PCN32" s="829"/>
      <c r="PCO32" s="829"/>
      <c r="PCP32" s="829"/>
      <c r="PCQ32" s="829"/>
      <c r="PCR32" s="829"/>
      <c r="PCS32" s="829"/>
      <c r="PCT32" s="829"/>
      <c r="PCU32" s="829"/>
      <c r="PCV32" s="829"/>
      <c r="PCW32" s="829"/>
      <c r="PCX32" s="829"/>
      <c r="PCY32" s="829"/>
      <c r="PCZ32" s="829"/>
      <c r="PDA32" s="829"/>
      <c r="PDB32" s="829"/>
      <c r="PDC32" s="829"/>
      <c r="PDD32" s="829"/>
      <c r="PDE32" s="829"/>
      <c r="PDF32" s="829"/>
      <c r="PDG32" s="829"/>
      <c r="PDH32" s="829"/>
      <c r="PDI32" s="829"/>
      <c r="PDJ32" s="829"/>
      <c r="PDK32" s="829"/>
      <c r="PDL32" s="829"/>
      <c r="PDM32" s="829"/>
      <c r="PDN32" s="829"/>
      <c r="PDO32" s="829"/>
      <c r="PDP32" s="829"/>
      <c r="PDQ32" s="829"/>
      <c r="PDR32" s="829"/>
      <c r="PDS32" s="829"/>
      <c r="PDT32" s="829"/>
      <c r="PDU32" s="829"/>
      <c r="PDV32" s="829"/>
      <c r="PDW32" s="829"/>
      <c r="PDX32" s="829"/>
      <c r="PDY32" s="829"/>
      <c r="PDZ32" s="829"/>
      <c r="PEA32" s="829"/>
      <c r="PEB32" s="829"/>
      <c r="PEC32" s="829"/>
      <c r="PED32" s="829"/>
      <c r="PEE32" s="829"/>
      <c r="PEF32" s="829"/>
      <c r="PEG32" s="829"/>
      <c r="PEH32" s="829"/>
      <c r="PEI32" s="829"/>
      <c r="PEJ32" s="829"/>
      <c r="PEK32" s="829"/>
      <c r="PEL32" s="829"/>
      <c r="PEM32" s="829"/>
      <c r="PEN32" s="829"/>
      <c r="PEO32" s="829"/>
      <c r="PEP32" s="829"/>
      <c r="PEQ32" s="829"/>
      <c r="PER32" s="829"/>
      <c r="PES32" s="829"/>
      <c r="PET32" s="829"/>
      <c r="PEU32" s="829"/>
      <c r="PEV32" s="829"/>
      <c r="PEW32" s="829"/>
      <c r="PEX32" s="829"/>
      <c r="PEY32" s="829"/>
      <c r="PEZ32" s="829"/>
      <c r="PFA32" s="829"/>
      <c r="PFB32" s="829"/>
      <c r="PFC32" s="829"/>
      <c r="PFD32" s="829"/>
      <c r="PFE32" s="829"/>
      <c r="PFF32" s="829"/>
      <c r="PFG32" s="829"/>
      <c r="PFH32" s="829"/>
      <c r="PFI32" s="829"/>
      <c r="PFJ32" s="829"/>
      <c r="PFK32" s="829"/>
      <c r="PFL32" s="829"/>
      <c r="PFM32" s="829"/>
      <c r="PFN32" s="829"/>
      <c r="PFO32" s="829"/>
      <c r="PFP32" s="829"/>
      <c r="PFQ32" s="829"/>
      <c r="PFR32" s="829"/>
      <c r="PFS32" s="829"/>
      <c r="PFT32" s="829"/>
      <c r="PFU32" s="829"/>
      <c r="PFV32" s="829"/>
      <c r="PFW32" s="829"/>
      <c r="PFX32" s="829"/>
      <c r="PFY32" s="829"/>
      <c r="PFZ32" s="829"/>
      <c r="PGA32" s="829"/>
      <c r="PGB32" s="829"/>
      <c r="PGC32" s="829"/>
      <c r="PGD32" s="829"/>
      <c r="PGE32" s="829"/>
      <c r="PGF32" s="829"/>
      <c r="PGG32" s="829"/>
      <c r="PGH32" s="829"/>
      <c r="PGI32" s="829"/>
      <c r="PGJ32" s="829"/>
      <c r="PGK32" s="829"/>
      <c r="PGL32" s="829"/>
      <c r="PGM32" s="829"/>
      <c r="PGN32" s="829"/>
      <c r="PGO32" s="829"/>
      <c r="PGP32" s="829"/>
      <c r="PGQ32" s="829"/>
      <c r="PGR32" s="829"/>
      <c r="PGS32" s="829"/>
      <c r="PGT32" s="829"/>
      <c r="PGU32" s="829"/>
      <c r="PGV32" s="829"/>
      <c r="PGW32" s="829"/>
      <c r="PGX32" s="829"/>
      <c r="PGY32" s="829"/>
      <c r="PGZ32" s="829"/>
      <c r="PHA32" s="829"/>
      <c r="PHB32" s="829"/>
      <c r="PHC32" s="829"/>
      <c r="PHD32" s="829"/>
      <c r="PHE32" s="829"/>
      <c r="PHF32" s="829"/>
      <c r="PHG32" s="829"/>
      <c r="PHH32" s="829"/>
      <c r="PHI32" s="829"/>
      <c r="PHJ32" s="829"/>
      <c r="PHK32" s="829"/>
      <c r="PHL32" s="829"/>
      <c r="PHM32" s="829"/>
      <c r="PHN32" s="829"/>
      <c r="PHO32" s="829"/>
      <c r="PHP32" s="829"/>
      <c r="PHQ32" s="829"/>
      <c r="PHR32" s="829"/>
      <c r="PHS32" s="829"/>
      <c r="PHT32" s="829"/>
      <c r="PHU32" s="829"/>
      <c r="PHV32" s="829"/>
      <c r="PHW32" s="829"/>
      <c r="PHX32" s="829"/>
      <c r="PHY32" s="829"/>
      <c r="PHZ32" s="829"/>
      <c r="PIA32" s="829"/>
      <c r="PIB32" s="829"/>
      <c r="PIC32" s="829"/>
      <c r="PID32" s="829"/>
      <c r="PIE32" s="829"/>
      <c r="PIF32" s="829"/>
      <c r="PIG32" s="829"/>
      <c r="PIH32" s="829"/>
      <c r="PII32" s="829"/>
      <c r="PIJ32" s="829"/>
      <c r="PIK32" s="829"/>
      <c r="PIL32" s="829"/>
      <c r="PIM32" s="829"/>
      <c r="PIN32" s="829"/>
      <c r="PIO32" s="829"/>
      <c r="PIP32" s="829"/>
      <c r="PIQ32" s="829"/>
      <c r="PIR32" s="829"/>
      <c r="PIS32" s="829"/>
      <c r="PIT32" s="829"/>
      <c r="PIU32" s="829"/>
      <c r="PIV32" s="829"/>
      <c r="PIW32" s="829"/>
      <c r="PIX32" s="829"/>
      <c r="PIY32" s="829"/>
      <c r="PIZ32" s="829"/>
      <c r="PJA32" s="829"/>
      <c r="PJB32" s="829"/>
      <c r="PJC32" s="829"/>
      <c r="PJD32" s="829"/>
      <c r="PJE32" s="829"/>
      <c r="PJF32" s="829"/>
      <c r="PJG32" s="829"/>
      <c r="PJH32" s="829"/>
      <c r="PJI32" s="829"/>
      <c r="PJJ32" s="829"/>
      <c r="PJK32" s="829"/>
      <c r="PJL32" s="829"/>
      <c r="PJM32" s="829"/>
      <c r="PJN32" s="829"/>
      <c r="PJO32" s="829"/>
      <c r="PJP32" s="829"/>
      <c r="PJQ32" s="829"/>
      <c r="PJR32" s="829"/>
      <c r="PJS32" s="829"/>
      <c r="PJT32" s="829"/>
      <c r="PJU32" s="829"/>
      <c r="PJV32" s="829"/>
      <c r="PJW32" s="829"/>
      <c r="PJX32" s="829"/>
      <c r="PJY32" s="829"/>
      <c r="PJZ32" s="829"/>
      <c r="PKA32" s="829"/>
      <c r="PKB32" s="829"/>
      <c r="PKC32" s="829"/>
      <c r="PKD32" s="829"/>
      <c r="PKE32" s="829"/>
      <c r="PKF32" s="829"/>
      <c r="PKG32" s="829"/>
      <c r="PKH32" s="829"/>
      <c r="PKI32" s="829"/>
      <c r="PKJ32" s="829"/>
      <c r="PKK32" s="829"/>
      <c r="PKL32" s="829"/>
      <c r="PKM32" s="829"/>
      <c r="PKN32" s="829"/>
      <c r="PKO32" s="829"/>
      <c r="PKP32" s="829"/>
      <c r="PKQ32" s="829"/>
      <c r="PKR32" s="829"/>
      <c r="PKS32" s="829"/>
      <c r="PKT32" s="829"/>
      <c r="PKU32" s="829"/>
      <c r="PKV32" s="829"/>
      <c r="PKW32" s="829"/>
      <c r="PKX32" s="829"/>
      <c r="PKY32" s="829"/>
      <c r="PKZ32" s="829"/>
      <c r="PLA32" s="829"/>
      <c r="PLB32" s="829"/>
      <c r="PLC32" s="829"/>
      <c r="PLD32" s="829"/>
      <c r="PLE32" s="829"/>
      <c r="PLF32" s="829"/>
      <c r="PLG32" s="829"/>
      <c r="PLH32" s="829"/>
      <c r="PLI32" s="829"/>
      <c r="PLJ32" s="829"/>
      <c r="PLK32" s="829"/>
      <c r="PLL32" s="829"/>
      <c r="PLM32" s="829"/>
      <c r="PLN32" s="829"/>
      <c r="PLO32" s="829"/>
      <c r="PLP32" s="829"/>
      <c r="PLQ32" s="829"/>
      <c r="PLR32" s="829"/>
      <c r="PLS32" s="829"/>
      <c r="PLT32" s="829"/>
      <c r="PLU32" s="829"/>
      <c r="PLV32" s="829"/>
      <c r="PLW32" s="829"/>
      <c r="PLX32" s="829"/>
      <c r="PLY32" s="829"/>
      <c r="PLZ32" s="829"/>
      <c r="PMA32" s="829"/>
      <c r="PMB32" s="829"/>
      <c r="PMC32" s="829"/>
      <c r="PMD32" s="829"/>
      <c r="PME32" s="829"/>
      <c r="PMF32" s="829"/>
      <c r="PMG32" s="829"/>
      <c r="PMH32" s="829"/>
      <c r="PMI32" s="829"/>
      <c r="PMJ32" s="829"/>
      <c r="PMK32" s="829"/>
      <c r="PML32" s="829"/>
      <c r="PMM32" s="829"/>
      <c r="PMN32" s="829"/>
      <c r="PMO32" s="829"/>
      <c r="PMP32" s="829"/>
      <c r="PMQ32" s="829"/>
      <c r="PMR32" s="829"/>
      <c r="PMS32" s="829"/>
      <c r="PMT32" s="829"/>
      <c r="PMU32" s="829"/>
      <c r="PMV32" s="829"/>
      <c r="PMW32" s="829"/>
      <c r="PMX32" s="829"/>
      <c r="PMY32" s="829"/>
      <c r="PMZ32" s="829"/>
      <c r="PNA32" s="829"/>
      <c r="PNB32" s="829"/>
      <c r="PNC32" s="829"/>
      <c r="PND32" s="829"/>
      <c r="PNE32" s="829"/>
      <c r="PNF32" s="829"/>
      <c r="PNG32" s="829"/>
      <c r="PNH32" s="829"/>
      <c r="PNI32" s="829"/>
      <c r="PNJ32" s="829"/>
      <c r="PNK32" s="829"/>
      <c r="PNL32" s="829"/>
      <c r="PNM32" s="829"/>
      <c r="PNN32" s="829"/>
      <c r="PNO32" s="829"/>
      <c r="PNP32" s="829"/>
      <c r="PNQ32" s="829"/>
      <c r="PNR32" s="829"/>
      <c r="PNS32" s="829"/>
      <c r="PNT32" s="829"/>
      <c r="PNU32" s="829"/>
      <c r="PNV32" s="829"/>
      <c r="PNW32" s="829"/>
      <c r="PNX32" s="829"/>
      <c r="PNY32" s="829"/>
      <c r="PNZ32" s="829"/>
      <c r="POA32" s="829"/>
      <c r="POB32" s="829"/>
      <c r="POC32" s="829"/>
      <c r="POD32" s="829"/>
      <c r="POE32" s="829"/>
      <c r="POF32" s="829"/>
      <c r="POG32" s="829"/>
      <c r="POH32" s="829"/>
      <c r="POI32" s="829"/>
      <c r="POJ32" s="829"/>
      <c r="POK32" s="829"/>
      <c r="POL32" s="829"/>
      <c r="POM32" s="829"/>
      <c r="PON32" s="829"/>
      <c r="POO32" s="829"/>
      <c r="POP32" s="829"/>
      <c r="POQ32" s="829"/>
      <c r="POR32" s="829"/>
      <c r="POS32" s="829"/>
      <c r="POT32" s="829"/>
      <c r="POU32" s="829"/>
      <c r="POV32" s="829"/>
      <c r="POW32" s="829"/>
      <c r="POX32" s="829"/>
      <c r="POY32" s="829"/>
      <c r="POZ32" s="829"/>
      <c r="PPA32" s="829"/>
      <c r="PPB32" s="829"/>
      <c r="PPC32" s="829"/>
      <c r="PPD32" s="829"/>
      <c r="PPE32" s="829"/>
      <c r="PPF32" s="829"/>
      <c r="PPG32" s="829"/>
      <c r="PPH32" s="829"/>
      <c r="PPI32" s="829"/>
      <c r="PPJ32" s="829"/>
      <c r="PPK32" s="829"/>
      <c r="PPL32" s="829"/>
      <c r="PPM32" s="829"/>
      <c r="PPN32" s="829"/>
      <c r="PPO32" s="829"/>
      <c r="PPP32" s="829"/>
      <c r="PPQ32" s="829"/>
      <c r="PPR32" s="829"/>
      <c r="PPS32" s="829"/>
      <c r="PPT32" s="829"/>
      <c r="PPU32" s="829"/>
      <c r="PPV32" s="829"/>
      <c r="PPW32" s="829"/>
      <c r="PPX32" s="829"/>
      <c r="PPY32" s="829"/>
      <c r="PPZ32" s="829"/>
      <c r="PQA32" s="829"/>
      <c r="PQB32" s="829"/>
      <c r="PQC32" s="829"/>
      <c r="PQD32" s="829"/>
      <c r="PQE32" s="829"/>
      <c r="PQF32" s="829"/>
      <c r="PQG32" s="829"/>
      <c r="PQH32" s="829"/>
      <c r="PQI32" s="829"/>
      <c r="PQJ32" s="829"/>
      <c r="PQK32" s="829"/>
      <c r="PQL32" s="829"/>
      <c r="PQM32" s="829"/>
      <c r="PQN32" s="829"/>
      <c r="PQO32" s="829"/>
      <c r="PQP32" s="829"/>
      <c r="PQQ32" s="829"/>
      <c r="PQR32" s="829"/>
      <c r="PQS32" s="829"/>
      <c r="PQT32" s="829"/>
      <c r="PQU32" s="829"/>
      <c r="PQV32" s="829"/>
      <c r="PQW32" s="829"/>
      <c r="PQX32" s="829"/>
      <c r="PQY32" s="829"/>
      <c r="PQZ32" s="829"/>
      <c r="PRA32" s="829"/>
      <c r="PRB32" s="829"/>
      <c r="PRC32" s="829"/>
      <c r="PRD32" s="829"/>
      <c r="PRE32" s="829"/>
      <c r="PRF32" s="829"/>
      <c r="PRG32" s="829"/>
      <c r="PRH32" s="829"/>
      <c r="PRI32" s="829"/>
      <c r="PRJ32" s="829"/>
      <c r="PRK32" s="829"/>
      <c r="PRL32" s="829"/>
      <c r="PRM32" s="829"/>
      <c r="PRN32" s="829"/>
      <c r="PRO32" s="829"/>
      <c r="PRP32" s="829"/>
      <c r="PRQ32" s="829"/>
      <c r="PRR32" s="829"/>
      <c r="PRS32" s="829"/>
      <c r="PRT32" s="829"/>
      <c r="PRU32" s="829"/>
      <c r="PRV32" s="829"/>
      <c r="PRW32" s="829"/>
      <c r="PRX32" s="829"/>
      <c r="PRY32" s="829"/>
      <c r="PRZ32" s="829"/>
      <c r="PSA32" s="829"/>
      <c r="PSB32" s="829"/>
      <c r="PSC32" s="829"/>
      <c r="PSD32" s="829"/>
      <c r="PSE32" s="829"/>
      <c r="PSF32" s="829"/>
      <c r="PSG32" s="829"/>
      <c r="PSH32" s="829"/>
      <c r="PSI32" s="829"/>
      <c r="PSJ32" s="829"/>
      <c r="PSK32" s="829"/>
      <c r="PSL32" s="829"/>
      <c r="PSM32" s="829"/>
      <c r="PSN32" s="829"/>
      <c r="PSO32" s="829"/>
      <c r="PSP32" s="829"/>
      <c r="PSQ32" s="829"/>
      <c r="PSR32" s="829"/>
      <c r="PSS32" s="829"/>
      <c r="PST32" s="829"/>
      <c r="PSU32" s="829"/>
      <c r="PSV32" s="829"/>
      <c r="PSW32" s="829"/>
      <c r="PSX32" s="829"/>
      <c r="PSY32" s="829"/>
      <c r="PSZ32" s="829"/>
      <c r="PTA32" s="829"/>
      <c r="PTB32" s="829"/>
      <c r="PTC32" s="829"/>
      <c r="PTD32" s="829"/>
      <c r="PTE32" s="829"/>
      <c r="PTF32" s="829"/>
      <c r="PTG32" s="829"/>
      <c r="PTH32" s="829"/>
      <c r="PTI32" s="829"/>
      <c r="PTJ32" s="829"/>
      <c r="PTK32" s="829"/>
      <c r="PTL32" s="829"/>
      <c r="PTM32" s="829"/>
      <c r="PTN32" s="829"/>
      <c r="PTO32" s="829"/>
      <c r="PTP32" s="829"/>
      <c r="PTQ32" s="829"/>
      <c r="PTR32" s="829"/>
      <c r="PTS32" s="829"/>
      <c r="PTT32" s="829"/>
      <c r="PTU32" s="829"/>
      <c r="PTV32" s="829"/>
      <c r="PTW32" s="829"/>
      <c r="PTX32" s="829"/>
      <c r="PTY32" s="829"/>
      <c r="PTZ32" s="829"/>
      <c r="PUA32" s="829"/>
      <c r="PUB32" s="829"/>
      <c r="PUC32" s="829"/>
      <c r="PUD32" s="829"/>
      <c r="PUE32" s="829"/>
      <c r="PUF32" s="829"/>
      <c r="PUG32" s="829"/>
      <c r="PUH32" s="829"/>
      <c r="PUI32" s="829"/>
      <c r="PUJ32" s="829"/>
      <c r="PUK32" s="829"/>
      <c r="PUL32" s="829"/>
      <c r="PUM32" s="829"/>
      <c r="PUN32" s="829"/>
      <c r="PUO32" s="829"/>
      <c r="PUP32" s="829"/>
      <c r="PUQ32" s="829"/>
      <c r="PUR32" s="829"/>
      <c r="PUS32" s="829"/>
      <c r="PUT32" s="829"/>
      <c r="PUU32" s="829"/>
      <c r="PUV32" s="829"/>
      <c r="PUW32" s="829"/>
      <c r="PUX32" s="829"/>
      <c r="PUY32" s="829"/>
      <c r="PUZ32" s="829"/>
      <c r="PVA32" s="829"/>
      <c r="PVB32" s="829"/>
      <c r="PVC32" s="829"/>
      <c r="PVD32" s="829"/>
      <c r="PVE32" s="829"/>
      <c r="PVF32" s="829"/>
      <c r="PVG32" s="829"/>
      <c r="PVH32" s="829"/>
      <c r="PVI32" s="829"/>
      <c r="PVJ32" s="829"/>
      <c r="PVK32" s="829"/>
      <c r="PVL32" s="829"/>
      <c r="PVM32" s="829"/>
      <c r="PVN32" s="829"/>
      <c r="PVO32" s="829"/>
      <c r="PVP32" s="829"/>
      <c r="PVQ32" s="829"/>
      <c r="PVR32" s="829"/>
      <c r="PVS32" s="829"/>
      <c r="PVT32" s="829"/>
      <c r="PVU32" s="829"/>
      <c r="PVV32" s="829"/>
      <c r="PVW32" s="829"/>
      <c r="PVX32" s="829"/>
      <c r="PVY32" s="829"/>
      <c r="PVZ32" s="829"/>
      <c r="PWA32" s="829"/>
      <c r="PWB32" s="829"/>
      <c r="PWC32" s="829"/>
      <c r="PWD32" s="829"/>
      <c r="PWE32" s="829"/>
      <c r="PWF32" s="829"/>
      <c r="PWG32" s="829"/>
      <c r="PWH32" s="829"/>
      <c r="PWI32" s="829"/>
      <c r="PWJ32" s="829"/>
      <c r="PWK32" s="829"/>
      <c r="PWL32" s="829"/>
      <c r="PWM32" s="829"/>
      <c r="PWN32" s="829"/>
      <c r="PWO32" s="829"/>
      <c r="PWP32" s="829"/>
      <c r="PWQ32" s="829"/>
      <c r="PWR32" s="829"/>
      <c r="PWS32" s="829"/>
      <c r="PWT32" s="829"/>
      <c r="PWU32" s="829"/>
      <c r="PWV32" s="829"/>
      <c r="PWW32" s="829"/>
      <c r="PWX32" s="829"/>
      <c r="PWY32" s="829"/>
      <c r="PWZ32" s="829"/>
      <c r="PXA32" s="829"/>
      <c r="PXB32" s="829"/>
      <c r="PXC32" s="829"/>
      <c r="PXD32" s="829"/>
      <c r="PXE32" s="829"/>
      <c r="PXF32" s="829"/>
      <c r="PXG32" s="829"/>
      <c r="PXH32" s="829"/>
      <c r="PXI32" s="829"/>
      <c r="PXJ32" s="829"/>
      <c r="PXK32" s="829"/>
      <c r="PXL32" s="829"/>
      <c r="PXM32" s="829"/>
      <c r="PXN32" s="829"/>
      <c r="PXO32" s="829"/>
      <c r="PXP32" s="829"/>
      <c r="PXQ32" s="829"/>
      <c r="PXR32" s="829"/>
      <c r="PXS32" s="829"/>
      <c r="PXT32" s="829"/>
      <c r="PXU32" s="829"/>
      <c r="PXV32" s="829"/>
      <c r="PXW32" s="829"/>
      <c r="PXX32" s="829"/>
      <c r="PXY32" s="829"/>
      <c r="PXZ32" s="829"/>
      <c r="PYA32" s="829"/>
      <c r="PYB32" s="829"/>
      <c r="PYC32" s="829"/>
      <c r="PYD32" s="829"/>
      <c r="PYE32" s="829"/>
      <c r="PYF32" s="829"/>
      <c r="PYG32" s="829"/>
      <c r="PYH32" s="829"/>
      <c r="PYI32" s="829"/>
      <c r="PYJ32" s="829"/>
      <c r="PYK32" s="829"/>
      <c r="PYL32" s="829"/>
      <c r="PYM32" s="829"/>
      <c r="PYN32" s="829"/>
      <c r="PYO32" s="829"/>
      <c r="PYP32" s="829"/>
      <c r="PYQ32" s="829"/>
      <c r="PYR32" s="829"/>
      <c r="PYS32" s="829"/>
      <c r="PYT32" s="829"/>
      <c r="PYU32" s="829"/>
      <c r="PYV32" s="829"/>
      <c r="PYW32" s="829"/>
      <c r="PYX32" s="829"/>
      <c r="PYY32" s="829"/>
      <c r="PYZ32" s="829"/>
      <c r="PZA32" s="829"/>
      <c r="PZB32" s="829"/>
      <c r="PZC32" s="829"/>
      <c r="PZD32" s="829"/>
      <c r="PZE32" s="829"/>
      <c r="PZF32" s="829"/>
      <c r="PZG32" s="829"/>
      <c r="PZH32" s="829"/>
      <c r="PZI32" s="829"/>
      <c r="PZJ32" s="829"/>
      <c r="PZK32" s="829"/>
      <c r="PZL32" s="829"/>
      <c r="PZM32" s="829"/>
      <c r="PZN32" s="829"/>
      <c r="PZO32" s="829"/>
      <c r="PZP32" s="829"/>
      <c r="PZQ32" s="829"/>
      <c r="PZR32" s="829"/>
      <c r="PZS32" s="829"/>
      <c r="PZT32" s="829"/>
      <c r="PZU32" s="829"/>
      <c r="PZV32" s="829"/>
      <c r="PZW32" s="829"/>
      <c r="PZX32" s="829"/>
      <c r="PZY32" s="829"/>
      <c r="PZZ32" s="829"/>
      <c r="QAA32" s="829"/>
      <c r="QAB32" s="829"/>
      <c r="QAC32" s="829"/>
      <c r="QAD32" s="829"/>
      <c r="QAE32" s="829"/>
      <c r="QAF32" s="829"/>
      <c r="QAG32" s="829"/>
      <c r="QAH32" s="829"/>
      <c r="QAI32" s="829"/>
      <c r="QAJ32" s="829"/>
      <c r="QAK32" s="829"/>
      <c r="QAL32" s="829"/>
      <c r="QAM32" s="829"/>
      <c r="QAN32" s="829"/>
      <c r="QAO32" s="829"/>
      <c r="QAP32" s="829"/>
      <c r="QAQ32" s="829"/>
      <c r="QAR32" s="829"/>
      <c r="QAS32" s="829"/>
      <c r="QAT32" s="829"/>
      <c r="QAU32" s="829"/>
      <c r="QAV32" s="829"/>
      <c r="QAW32" s="829"/>
      <c r="QAX32" s="829"/>
      <c r="QAY32" s="829"/>
      <c r="QAZ32" s="829"/>
      <c r="QBA32" s="829"/>
      <c r="QBB32" s="829"/>
      <c r="QBC32" s="829"/>
      <c r="QBD32" s="829"/>
      <c r="QBE32" s="829"/>
      <c r="QBF32" s="829"/>
      <c r="QBG32" s="829"/>
      <c r="QBH32" s="829"/>
      <c r="QBI32" s="829"/>
      <c r="QBJ32" s="829"/>
      <c r="QBK32" s="829"/>
      <c r="QBL32" s="829"/>
      <c r="QBM32" s="829"/>
      <c r="QBN32" s="829"/>
      <c r="QBO32" s="829"/>
      <c r="QBP32" s="829"/>
      <c r="QBQ32" s="829"/>
      <c r="QBR32" s="829"/>
      <c r="QBS32" s="829"/>
      <c r="QBT32" s="829"/>
      <c r="QBU32" s="829"/>
      <c r="QBV32" s="829"/>
      <c r="QBW32" s="829"/>
      <c r="QBX32" s="829"/>
      <c r="QBY32" s="829"/>
      <c r="QBZ32" s="829"/>
      <c r="QCA32" s="829"/>
      <c r="QCB32" s="829"/>
      <c r="QCC32" s="829"/>
      <c r="QCD32" s="829"/>
      <c r="QCE32" s="829"/>
      <c r="QCF32" s="829"/>
      <c r="QCG32" s="829"/>
      <c r="QCH32" s="829"/>
      <c r="QCI32" s="829"/>
      <c r="QCJ32" s="829"/>
      <c r="QCK32" s="829"/>
      <c r="QCL32" s="829"/>
      <c r="QCM32" s="829"/>
      <c r="QCN32" s="829"/>
      <c r="QCO32" s="829"/>
      <c r="QCP32" s="829"/>
      <c r="QCQ32" s="829"/>
      <c r="QCR32" s="829"/>
      <c r="QCS32" s="829"/>
      <c r="QCT32" s="829"/>
      <c r="QCU32" s="829"/>
      <c r="QCV32" s="829"/>
      <c r="QCW32" s="829"/>
      <c r="QCX32" s="829"/>
      <c r="QCY32" s="829"/>
      <c r="QCZ32" s="829"/>
      <c r="QDA32" s="829"/>
      <c r="QDB32" s="829"/>
      <c r="QDC32" s="829"/>
      <c r="QDD32" s="829"/>
      <c r="QDE32" s="829"/>
      <c r="QDF32" s="829"/>
      <c r="QDG32" s="829"/>
      <c r="QDH32" s="829"/>
      <c r="QDI32" s="829"/>
      <c r="QDJ32" s="829"/>
      <c r="QDK32" s="829"/>
      <c r="QDL32" s="829"/>
      <c r="QDM32" s="829"/>
      <c r="QDN32" s="829"/>
      <c r="QDO32" s="829"/>
      <c r="QDP32" s="829"/>
      <c r="QDQ32" s="829"/>
      <c r="QDR32" s="829"/>
      <c r="QDS32" s="829"/>
      <c r="QDT32" s="829"/>
      <c r="QDU32" s="829"/>
      <c r="QDV32" s="829"/>
      <c r="QDW32" s="829"/>
      <c r="QDX32" s="829"/>
      <c r="QDY32" s="829"/>
      <c r="QDZ32" s="829"/>
      <c r="QEA32" s="829"/>
      <c r="QEB32" s="829"/>
      <c r="QEC32" s="829"/>
      <c r="QED32" s="829"/>
      <c r="QEE32" s="829"/>
      <c r="QEF32" s="829"/>
      <c r="QEG32" s="829"/>
      <c r="QEH32" s="829"/>
      <c r="QEI32" s="829"/>
      <c r="QEJ32" s="829"/>
      <c r="QEK32" s="829"/>
      <c r="QEL32" s="829"/>
      <c r="QEM32" s="829"/>
      <c r="QEN32" s="829"/>
      <c r="QEO32" s="829"/>
      <c r="QEP32" s="829"/>
      <c r="QEQ32" s="829"/>
      <c r="QER32" s="829"/>
      <c r="QES32" s="829"/>
      <c r="QET32" s="829"/>
      <c r="QEU32" s="829"/>
      <c r="QEV32" s="829"/>
      <c r="QEW32" s="829"/>
      <c r="QEX32" s="829"/>
      <c r="QEY32" s="829"/>
      <c r="QEZ32" s="829"/>
      <c r="QFA32" s="829"/>
      <c r="QFB32" s="829"/>
      <c r="QFC32" s="829"/>
      <c r="QFD32" s="829"/>
      <c r="QFE32" s="829"/>
      <c r="QFF32" s="829"/>
      <c r="QFG32" s="829"/>
      <c r="QFH32" s="829"/>
      <c r="QFI32" s="829"/>
      <c r="QFJ32" s="829"/>
      <c r="QFK32" s="829"/>
      <c r="QFL32" s="829"/>
      <c r="QFM32" s="829"/>
      <c r="QFN32" s="829"/>
      <c r="QFO32" s="829"/>
      <c r="QFP32" s="829"/>
      <c r="QFQ32" s="829"/>
      <c r="QFR32" s="829"/>
      <c r="QFS32" s="829"/>
      <c r="QFT32" s="829"/>
      <c r="QFU32" s="829"/>
      <c r="QFV32" s="829"/>
      <c r="QFW32" s="829"/>
      <c r="QFX32" s="829"/>
      <c r="QFY32" s="829"/>
      <c r="QFZ32" s="829"/>
      <c r="QGA32" s="829"/>
      <c r="QGB32" s="829"/>
      <c r="QGC32" s="829"/>
      <c r="QGD32" s="829"/>
      <c r="QGE32" s="829"/>
      <c r="QGF32" s="829"/>
      <c r="QGG32" s="829"/>
      <c r="QGH32" s="829"/>
      <c r="QGI32" s="829"/>
      <c r="QGJ32" s="829"/>
      <c r="QGK32" s="829"/>
      <c r="QGL32" s="829"/>
      <c r="QGM32" s="829"/>
      <c r="QGN32" s="829"/>
      <c r="QGO32" s="829"/>
      <c r="QGP32" s="829"/>
      <c r="QGQ32" s="829"/>
      <c r="QGR32" s="829"/>
      <c r="QGS32" s="829"/>
      <c r="QGT32" s="829"/>
      <c r="QGU32" s="829"/>
      <c r="QGV32" s="829"/>
      <c r="QGW32" s="829"/>
      <c r="QGX32" s="829"/>
      <c r="QGY32" s="829"/>
      <c r="QGZ32" s="829"/>
      <c r="QHA32" s="829"/>
      <c r="QHB32" s="829"/>
      <c r="QHC32" s="829"/>
      <c r="QHD32" s="829"/>
      <c r="QHE32" s="829"/>
      <c r="QHF32" s="829"/>
      <c r="QHG32" s="829"/>
      <c r="QHH32" s="829"/>
      <c r="QHI32" s="829"/>
      <c r="QHJ32" s="829"/>
      <c r="QHK32" s="829"/>
      <c r="QHL32" s="829"/>
      <c r="QHM32" s="829"/>
      <c r="QHN32" s="829"/>
      <c r="QHO32" s="829"/>
      <c r="QHP32" s="829"/>
      <c r="QHQ32" s="829"/>
      <c r="QHR32" s="829"/>
      <c r="QHS32" s="829"/>
      <c r="QHT32" s="829"/>
      <c r="QHU32" s="829"/>
      <c r="QHV32" s="829"/>
      <c r="QHW32" s="829"/>
      <c r="QHX32" s="829"/>
      <c r="QHY32" s="829"/>
      <c r="QHZ32" s="829"/>
      <c r="QIA32" s="829"/>
      <c r="QIB32" s="829"/>
      <c r="QIC32" s="829"/>
      <c r="QID32" s="829"/>
      <c r="QIE32" s="829"/>
      <c r="QIF32" s="829"/>
      <c r="QIG32" s="829"/>
      <c r="QIH32" s="829"/>
      <c r="QII32" s="829"/>
      <c r="QIJ32" s="829"/>
      <c r="QIK32" s="829"/>
      <c r="QIL32" s="829"/>
      <c r="QIM32" s="829"/>
      <c r="QIN32" s="829"/>
      <c r="QIO32" s="829"/>
      <c r="QIP32" s="829"/>
      <c r="QIQ32" s="829"/>
      <c r="QIR32" s="829"/>
      <c r="QIS32" s="829"/>
      <c r="QIT32" s="829"/>
      <c r="QIU32" s="829"/>
      <c r="QIV32" s="829"/>
      <c r="QIW32" s="829"/>
      <c r="QIX32" s="829"/>
      <c r="QIY32" s="829"/>
      <c r="QIZ32" s="829"/>
      <c r="QJA32" s="829"/>
      <c r="QJB32" s="829"/>
      <c r="QJC32" s="829"/>
      <c r="QJD32" s="829"/>
      <c r="QJE32" s="829"/>
      <c r="QJF32" s="829"/>
      <c r="QJG32" s="829"/>
      <c r="QJH32" s="829"/>
      <c r="QJI32" s="829"/>
      <c r="QJJ32" s="829"/>
      <c r="QJK32" s="829"/>
      <c r="QJL32" s="829"/>
      <c r="QJM32" s="829"/>
      <c r="QJN32" s="829"/>
      <c r="QJO32" s="829"/>
      <c r="QJP32" s="829"/>
      <c r="QJQ32" s="829"/>
      <c r="QJR32" s="829"/>
      <c r="QJS32" s="829"/>
      <c r="QJT32" s="829"/>
      <c r="QJU32" s="829"/>
      <c r="QJV32" s="829"/>
      <c r="QJW32" s="829"/>
      <c r="QJX32" s="829"/>
      <c r="QJY32" s="829"/>
      <c r="QJZ32" s="829"/>
      <c r="QKA32" s="829"/>
      <c r="QKB32" s="829"/>
      <c r="QKC32" s="829"/>
      <c r="QKD32" s="829"/>
      <c r="QKE32" s="829"/>
      <c r="QKF32" s="829"/>
      <c r="QKG32" s="829"/>
      <c r="QKH32" s="829"/>
      <c r="QKI32" s="829"/>
      <c r="QKJ32" s="829"/>
      <c r="QKK32" s="829"/>
      <c r="QKL32" s="829"/>
      <c r="QKM32" s="829"/>
      <c r="QKN32" s="829"/>
      <c r="QKO32" s="829"/>
      <c r="QKP32" s="829"/>
      <c r="QKQ32" s="829"/>
      <c r="QKR32" s="829"/>
      <c r="QKS32" s="829"/>
      <c r="QKT32" s="829"/>
      <c r="QKU32" s="829"/>
      <c r="QKV32" s="829"/>
      <c r="QKW32" s="829"/>
      <c r="QKX32" s="829"/>
      <c r="QKY32" s="829"/>
      <c r="QKZ32" s="829"/>
      <c r="QLA32" s="829"/>
      <c r="QLB32" s="829"/>
      <c r="QLC32" s="829"/>
      <c r="QLD32" s="829"/>
      <c r="QLE32" s="829"/>
      <c r="QLF32" s="829"/>
      <c r="QLG32" s="829"/>
      <c r="QLH32" s="829"/>
      <c r="QLI32" s="829"/>
      <c r="QLJ32" s="829"/>
      <c r="QLK32" s="829"/>
      <c r="QLL32" s="829"/>
      <c r="QLM32" s="829"/>
      <c r="QLN32" s="829"/>
      <c r="QLO32" s="829"/>
      <c r="QLP32" s="829"/>
      <c r="QLQ32" s="829"/>
      <c r="QLR32" s="829"/>
      <c r="QLS32" s="829"/>
      <c r="QLT32" s="829"/>
      <c r="QLU32" s="829"/>
      <c r="QLV32" s="829"/>
      <c r="QLW32" s="829"/>
      <c r="QLX32" s="829"/>
      <c r="QLY32" s="829"/>
      <c r="QLZ32" s="829"/>
      <c r="QMA32" s="829"/>
      <c r="QMB32" s="829"/>
      <c r="QMC32" s="829"/>
      <c r="QMD32" s="829"/>
      <c r="QME32" s="829"/>
      <c r="QMF32" s="829"/>
      <c r="QMG32" s="829"/>
      <c r="QMH32" s="829"/>
      <c r="QMI32" s="829"/>
      <c r="QMJ32" s="829"/>
      <c r="QMK32" s="829"/>
      <c r="QML32" s="829"/>
      <c r="QMM32" s="829"/>
      <c r="QMN32" s="829"/>
      <c r="QMO32" s="829"/>
      <c r="QMP32" s="829"/>
      <c r="QMQ32" s="829"/>
      <c r="QMR32" s="829"/>
      <c r="QMS32" s="829"/>
      <c r="QMT32" s="829"/>
      <c r="QMU32" s="829"/>
      <c r="QMV32" s="829"/>
      <c r="QMW32" s="829"/>
      <c r="QMX32" s="829"/>
      <c r="QMY32" s="829"/>
      <c r="QMZ32" s="829"/>
      <c r="QNA32" s="829"/>
      <c r="QNB32" s="829"/>
      <c r="QNC32" s="829"/>
      <c r="QND32" s="829"/>
      <c r="QNE32" s="829"/>
      <c r="QNF32" s="829"/>
      <c r="QNG32" s="829"/>
      <c r="QNH32" s="829"/>
      <c r="QNI32" s="829"/>
      <c r="QNJ32" s="829"/>
      <c r="QNK32" s="829"/>
      <c r="QNL32" s="829"/>
      <c r="QNM32" s="829"/>
      <c r="QNN32" s="829"/>
      <c r="QNO32" s="829"/>
      <c r="QNP32" s="829"/>
      <c r="QNQ32" s="829"/>
      <c r="QNR32" s="829"/>
      <c r="QNS32" s="829"/>
      <c r="QNT32" s="829"/>
      <c r="QNU32" s="829"/>
      <c r="QNV32" s="829"/>
      <c r="QNW32" s="829"/>
      <c r="QNX32" s="829"/>
      <c r="QNY32" s="829"/>
      <c r="QNZ32" s="829"/>
      <c r="QOA32" s="829"/>
      <c r="QOB32" s="829"/>
      <c r="QOC32" s="829"/>
      <c r="QOD32" s="829"/>
      <c r="QOE32" s="829"/>
      <c r="QOF32" s="829"/>
      <c r="QOG32" s="829"/>
      <c r="QOH32" s="829"/>
      <c r="QOI32" s="829"/>
      <c r="QOJ32" s="829"/>
      <c r="QOK32" s="829"/>
      <c r="QOL32" s="829"/>
      <c r="QOM32" s="829"/>
      <c r="QON32" s="829"/>
      <c r="QOO32" s="829"/>
      <c r="QOP32" s="829"/>
      <c r="QOQ32" s="829"/>
      <c r="QOR32" s="829"/>
      <c r="QOS32" s="829"/>
      <c r="QOT32" s="829"/>
      <c r="QOU32" s="829"/>
      <c r="QOV32" s="829"/>
      <c r="QOW32" s="829"/>
      <c r="QOX32" s="829"/>
      <c r="QOY32" s="829"/>
      <c r="QOZ32" s="829"/>
      <c r="QPA32" s="829"/>
      <c r="QPB32" s="829"/>
      <c r="QPC32" s="829"/>
      <c r="QPD32" s="829"/>
      <c r="QPE32" s="829"/>
      <c r="QPF32" s="829"/>
      <c r="QPG32" s="829"/>
      <c r="QPH32" s="829"/>
      <c r="QPI32" s="829"/>
      <c r="QPJ32" s="829"/>
      <c r="QPK32" s="829"/>
      <c r="QPL32" s="829"/>
      <c r="QPM32" s="829"/>
      <c r="QPN32" s="829"/>
      <c r="QPO32" s="829"/>
      <c r="QPP32" s="829"/>
      <c r="QPQ32" s="829"/>
      <c r="QPR32" s="829"/>
      <c r="QPS32" s="829"/>
      <c r="QPT32" s="829"/>
      <c r="QPU32" s="829"/>
      <c r="QPV32" s="829"/>
      <c r="QPW32" s="829"/>
      <c r="QPX32" s="829"/>
      <c r="QPY32" s="829"/>
      <c r="QPZ32" s="829"/>
      <c r="QQA32" s="829"/>
      <c r="QQB32" s="829"/>
      <c r="QQC32" s="829"/>
      <c r="QQD32" s="829"/>
      <c r="QQE32" s="829"/>
      <c r="QQF32" s="829"/>
      <c r="QQG32" s="829"/>
      <c r="QQH32" s="829"/>
      <c r="QQI32" s="829"/>
      <c r="QQJ32" s="829"/>
      <c r="QQK32" s="829"/>
      <c r="QQL32" s="829"/>
      <c r="QQM32" s="829"/>
      <c r="QQN32" s="829"/>
      <c r="QQO32" s="829"/>
      <c r="QQP32" s="829"/>
      <c r="QQQ32" s="829"/>
      <c r="QQR32" s="829"/>
      <c r="QQS32" s="829"/>
      <c r="QQT32" s="829"/>
      <c r="QQU32" s="829"/>
      <c r="QQV32" s="829"/>
      <c r="QQW32" s="829"/>
      <c r="QQX32" s="829"/>
      <c r="QQY32" s="829"/>
      <c r="QQZ32" s="829"/>
      <c r="QRA32" s="829"/>
      <c r="QRB32" s="829"/>
      <c r="QRC32" s="829"/>
      <c r="QRD32" s="829"/>
      <c r="QRE32" s="829"/>
      <c r="QRF32" s="829"/>
      <c r="QRG32" s="829"/>
      <c r="QRH32" s="829"/>
      <c r="QRI32" s="829"/>
      <c r="QRJ32" s="829"/>
      <c r="QRK32" s="829"/>
      <c r="QRL32" s="829"/>
      <c r="QRM32" s="829"/>
      <c r="QRN32" s="829"/>
      <c r="QRO32" s="829"/>
      <c r="QRP32" s="829"/>
      <c r="QRQ32" s="829"/>
      <c r="QRR32" s="829"/>
      <c r="QRS32" s="829"/>
      <c r="QRT32" s="829"/>
      <c r="QRU32" s="829"/>
      <c r="QRV32" s="829"/>
      <c r="QRW32" s="829"/>
      <c r="QRX32" s="829"/>
      <c r="QRY32" s="829"/>
      <c r="QRZ32" s="829"/>
      <c r="QSA32" s="829"/>
      <c r="QSB32" s="829"/>
      <c r="QSC32" s="829"/>
      <c r="QSD32" s="829"/>
      <c r="QSE32" s="829"/>
      <c r="QSF32" s="829"/>
      <c r="QSG32" s="829"/>
      <c r="QSH32" s="829"/>
      <c r="QSI32" s="829"/>
      <c r="QSJ32" s="829"/>
      <c r="QSK32" s="829"/>
      <c r="QSL32" s="829"/>
      <c r="QSM32" s="829"/>
      <c r="QSN32" s="829"/>
      <c r="QSO32" s="829"/>
      <c r="QSP32" s="829"/>
      <c r="QSQ32" s="829"/>
      <c r="QSR32" s="829"/>
      <c r="QSS32" s="829"/>
      <c r="QST32" s="829"/>
      <c r="QSU32" s="829"/>
      <c r="QSV32" s="829"/>
      <c r="QSW32" s="829"/>
      <c r="QSX32" s="829"/>
      <c r="QSY32" s="829"/>
      <c r="QSZ32" s="829"/>
      <c r="QTA32" s="829"/>
      <c r="QTB32" s="829"/>
      <c r="QTC32" s="829"/>
      <c r="QTD32" s="829"/>
      <c r="QTE32" s="829"/>
      <c r="QTF32" s="829"/>
      <c r="QTG32" s="829"/>
      <c r="QTH32" s="829"/>
      <c r="QTI32" s="829"/>
      <c r="QTJ32" s="829"/>
      <c r="QTK32" s="829"/>
      <c r="QTL32" s="829"/>
      <c r="QTM32" s="829"/>
      <c r="QTN32" s="829"/>
      <c r="QTO32" s="829"/>
      <c r="QTP32" s="829"/>
      <c r="QTQ32" s="829"/>
      <c r="QTR32" s="829"/>
      <c r="QTS32" s="829"/>
      <c r="QTT32" s="829"/>
      <c r="QTU32" s="829"/>
      <c r="QTV32" s="829"/>
      <c r="QTW32" s="829"/>
      <c r="QTX32" s="829"/>
      <c r="QTY32" s="829"/>
      <c r="QTZ32" s="829"/>
      <c r="QUA32" s="829"/>
      <c r="QUB32" s="829"/>
      <c r="QUC32" s="829"/>
      <c r="QUD32" s="829"/>
      <c r="QUE32" s="829"/>
      <c r="QUF32" s="829"/>
      <c r="QUG32" s="829"/>
      <c r="QUH32" s="829"/>
      <c r="QUI32" s="829"/>
      <c r="QUJ32" s="829"/>
      <c r="QUK32" s="829"/>
      <c r="QUL32" s="829"/>
      <c r="QUM32" s="829"/>
      <c r="QUN32" s="829"/>
      <c r="QUO32" s="829"/>
      <c r="QUP32" s="829"/>
      <c r="QUQ32" s="829"/>
      <c r="QUR32" s="829"/>
      <c r="QUS32" s="829"/>
      <c r="QUT32" s="829"/>
      <c r="QUU32" s="829"/>
      <c r="QUV32" s="829"/>
      <c r="QUW32" s="829"/>
      <c r="QUX32" s="829"/>
      <c r="QUY32" s="829"/>
      <c r="QUZ32" s="829"/>
      <c r="QVA32" s="829"/>
      <c r="QVB32" s="829"/>
      <c r="QVC32" s="829"/>
      <c r="QVD32" s="829"/>
      <c r="QVE32" s="829"/>
      <c r="QVF32" s="829"/>
      <c r="QVG32" s="829"/>
      <c r="QVH32" s="829"/>
      <c r="QVI32" s="829"/>
      <c r="QVJ32" s="829"/>
      <c r="QVK32" s="829"/>
      <c r="QVL32" s="829"/>
      <c r="QVM32" s="829"/>
      <c r="QVN32" s="829"/>
      <c r="QVO32" s="829"/>
      <c r="QVP32" s="829"/>
      <c r="QVQ32" s="829"/>
      <c r="QVR32" s="829"/>
      <c r="QVS32" s="829"/>
      <c r="QVT32" s="829"/>
      <c r="QVU32" s="829"/>
      <c r="QVV32" s="829"/>
      <c r="QVW32" s="829"/>
      <c r="QVX32" s="829"/>
      <c r="QVY32" s="829"/>
      <c r="QVZ32" s="829"/>
      <c r="QWA32" s="829"/>
      <c r="QWB32" s="829"/>
      <c r="QWC32" s="829"/>
      <c r="QWD32" s="829"/>
      <c r="QWE32" s="829"/>
      <c r="QWF32" s="829"/>
      <c r="QWG32" s="829"/>
      <c r="QWH32" s="829"/>
      <c r="QWI32" s="829"/>
      <c r="QWJ32" s="829"/>
      <c r="QWK32" s="829"/>
      <c r="QWL32" s="829"/>
      <c r="QWM32" s="829"/>
      <c r="QWN32" s="829"/>
      <c r="QWO32" s="829"/>
      <c r="QWP32" s="829"/>
      <c r="QWQ32" s="829"/>
      <c r="QWR32" s="829"/>
      <c r="QWS32" s="829"/>
      <c r="QWT32" s="829"/>
      <c r="QWU32" s="829"/>
      <c r="QWV32" s="829"/>
      <c r="QWW32" s="829"/>
      <c r="QWX32" s="829"/>
      <c r="QWY32" s="829"/>
      <c r="QWZ32" s="829"/>
      <c r="QXA32" s="829"/>
      <c r="QXB32" s="829"/>
      <c r="QXC32" s="829"/>
      <c r="QXD32" s="829"/>
      <c r="QXE32" s="829"/>
      <c r="QXF32" s="829"/>
      <c r="QXG32" s="829"/>
      <c r="QXH32" s="829"/>
      <c r="QXI32" s="829"/>
      <c r="QXJ32" s="829"/>
      <c r="QXK32" s="829"/>
      <c r="QXL32" s="829"/>
      <c r="QXM32" s="829"/>
      <c r="QXN32" s="829"/>
      <c r="QXO32" s="829"/>
      <c r="QXP32" s="829"/>
      <c r="QXQ32" s="829"/>
      <c r="QXR32" s="829"/>
      <c r="QXS32" s="829"/>
      <c r="QXT32" s="829"/>
      <c r="QXU32" s="829"/>
      <c r="QXV32" s="829"/>
      <c r="QXW32" s="829"/>
      <c r="QXX32" s="829"/>
      <c r="QXY32" s="829"/>
      <c r="QXZ32" s="829"/>
      <c r="QYA32" s="829"/>
      <c r="QYB32" s="829"/>
      <c r="QYC32" s="829"/>
      <c r="QYD32" s="829"/>
      <c r="QYE32" s="829"/>
      <c r="QYF32" s="829"/>
      <c r="QYG32" s="829"/>
      <c r="QYH32" s="829"/>
      <c r="QYI32" s="829"/>
      <c r="QYJ32" s="829"/>
      <c r="QYK32" s="829"/>
      <c r="QYL32" s="829"/>
      <c r="QYM32" s="829"/>
      <c r="QYN32" s="829"/>
      <c r="QYO32" s="829"/>
      <c r="QYP32" s="829"/>
      <c r="QYQ32" s="829"/>
      <c r="QYR32" s="829"/>
      <c r="QYS32" s="829"/>
      <c r="QYT32" s="829"/>
      <c r="QYU32" s="829"/>
      <c r="QYV32" s="829"/>
      <c r="QYW32" s="829"/>
      <c r="QYX32" s="829"/>
      <c r="QYY32" s="829"/>
      <c r="QYZ32" s="829"/>
      <c r="QZA32" s="829"/>
      <c r="QZB32" s="829"/>
      <c r="QZC32" s="829"/>
      <c r="QZD32" s="829"/>
      <c r="QZE32" s="829"/>
      <c r="QZF32" s="829"/>
      <c r="QZG32" s="829"/>
      <c r="QZH32" s="829"/>
      <c r="QZI32" s="829"/>
      <c r="QZJ32" s="829"/>
      <c r="QZK32" s="829"/>
      <c r="QZL32" s="829"/>
      <c r="QZM32" s="829"/>
      <c r="QZN32" s="829"/>
      <c r="QZO32" s="829"/>
      <c r="QZP32" s="829"/>
      <c r="QZQ32" s="829"/>
      <c r="QZR32" s="829"/>
      <c r="QZS32" s="829"/>
      <c r="QZT32" s="829"/>
      <c r="QZU32" s="829"/>
      <c r="QZV32" s="829"/>
      <c r="QZW32" s="829"/>
      <c r="QZX32" s="829"/>
      <c r="QZY32" s="829"/>
      <c r="QZZ32" s="829"/>
      <c r="RAA32" s="829"/>
      <c r="RAB32" s="829"/>
      <c r="RAC32" s="829"/>
      <c r="RAD32" s="829"/>
      <c r="RAE32" s="829"/>
      <c r="RAF32" s="829"/>
      <c r="RAG32" s="829"/>
      <c r="RAH32" s="829"/>
      <c r="RAI32" s="829"/>
      <c r="RAJ32" s="829"/>
      <c r="RAK32" s="829"/>
      <c r="RAL32" s="829"/>
      <c r="RAM32" s="829"/>
      <c r="RAN32" s="829"/>
      <c r="RAO32" s="829"/>
      <c r="RAP32" s="829"/>
      <c r="RAQ32" s="829"/>
      <c r="RAR32" s="829"/>
      <c r="RAS32" s="829"/>
      <c r="RAT32" s="829"/>
      <c r="RAU32" s="829"/>
      <c r="RAV32" s="829"/>
      <c r="RAW32" s="829"/>
      <c r="RAX32" s="829"/>
      <c r="RAY32" s="829"/>
      <c r="RAZ32" s="829"/>
      <c r="RBA32" s="829"/>
      <c r="RBB32" s="829"/>
      <c r="RBC32" s="829"/>
      <c r="RBD32" s="829"/>
      <c r="RBE32" s="829"/>
      <c r="RBF32" s="829"/>
      <c r="RBG32" s="829"/>
      <c r="RBH32" s="829"/>
      <c r="RBI32" s="829"/>
      <c r="RBJ32" s="829"/>
      <c r="RBK32" s="829"/>
      <c r="RBL32" s="829"/>
      <c r="RBM32" s="829"/>
      <c r="RBN32" s="829"/>
      <c r="RBO32" s="829"/>
      <c r="RBP32" s="829"/>
      <c r="RBQ32" s="829"/>
      <c r="RBR32" s="829"/>
      <c r="RBS32" s="829"/>
      <c r="RBT32" s="829"/>
      <c r="RBU32" s="829"/>
      <c r="RBV32" s="829"/>
      <c r="RBW32" s="829"/>
      <c r="RBX32" s="829"/>
      <c r="RBY32" s="829"/>
      <c r="RBZ32" s="829"/>
      <c r="RCA32" s="829"/>
      <c r="RCB32" s="829"/>
      <c r="RCC32" s="829"/>
      <c r="RCD32" s="829"/>
      <c r="RCE32" s="829"/>
      <c r="RCF32" s="829"/>
      <c r="RCG32" s="829"/>
      <c r="RCH32" s="829"/>
      <c r="RCI32" s="829"/>
      <c r="RCJ32" s="829"/>
      <c r="RCK32" s="829"/>
      <c r="RCL32" s="829"/>
      <c r="RCM32" s="829"/>
      <c r="RCN32" s="829"/>
      <c r="RCO32" s="829"/>
      <c r="RCP32" s="829"/>
      <c r="RCQ32" s="829"/>
      <c r="RCR32" s="829"/>
      <c r="RCS32" s="829"/>
      <c r="RCT32" s="829"/>
      <c r="RCU32" s="829"/>
      <c r="RCV32" s="829"/>
      <c r="RCW32" s="829"/>
      <c r="RCX32" s="829"/>
      <c r="RCY32" s="829"/>
      <c r="RCZ32" s="829"/>
      <c r="RDA32" s="829"/>
      <c r="RDB32" s="829"/>
      <c r="RDC32" s="829"/>
      <c r="RDD32" s="829"/>
      <c r="RDE32" s="829"/>
      <c r="RDF32" s="829"/>
      <c r="RDG32" s="829"/>
      <c r="RDH32" s="829"/>
      <c r="RDI32" s="829"/>
      <c r="RDJ32" s="829"/>
      <c r="RDK32" s="829"/>
      <c r="RDL32" s="829"/>
      <c r="RDM32" s="829"/>
      <c r="RDN32" s="829"/>
      <c r="RDO32" s="829"/>
      <c r="RDP32" s="829"/>
      <c r="RDQ32" s="829"/>
      <c r="RDR32" s="829"/>
      <c r="RDS32" s="829"/>
      <c r="RDT32" s="829"/>
      <c r="RDU32" s="829"/>
      <c r="RDV32" s="829"/>
      <c r="RDW32" s="829"/>
      <c r="RDX32" s="829"/>
      <c r="RDY32" s="829"/>
      <c r="RDZ32" s="829"/>
      <c r="REA32" s="829"/>
      <c r="REB32" s="829"/>
      <c r="REC32" s="829"/>
      <c r="RED32" s="829"/>
      <c r="REE32" s="829"/>
      <c r="REF32" s="829"/>
      <c r="REG32" s="829"/>
      <c r="REH32" s="829"/>
      <c r="REI32" s="829"/>
      <c r="REJ32" s="829"/>
      <c r="REK32" s="829"/>
      <c r="REL32" s="829"/>
      <c r="REM32" s="829"/>
      <c r="REN32" s="829"/>
      <c r="REO32" s="829"/>
      <c r="REP32" s="829"/>
      <c r="REQ32" s="829"/>
      <c r="RER32" s="829"/>
      <c r="RES32" s="829"/>
      <c r="RET32" s="829"/>
      <c r="REU32" s="829"/>
      <c r="REV32" s="829"/>
      <c r="REW32" s="829"/>
      <c r="REX32" s="829"/>
      <c r="REY32" s="829"/>
      <c r="REZ32" s="829"/>
      <c r="RFA32" s="829"/>
      <c r="RFB32" s="829"/>
      <c r="RFC32" s="829"/>
      <c r="RFD32" s="829"/>
      <c r="RFE32" s="829"/>
      <c r="RFF32" s="829"/>
      <c r="RFG32" s="829"/>
      <c r="RFH32" s="829"/>
      <c r="RFI32" s="829"/>
      <c r="RFJ32" s="829"/>
      <c r="RFK32" s="829"/>
      <c r="RFL32" s="829"/>
      <c r="RFM32" s="829"/>
      <c r="RFN32" s="829"/>
      <c r="RFO32" s="829"/>
      <c r="RFP32" s="829"/>
      <c r="RFQ32" s="829"/>
      <c r="RFR32" s="829"/>
      <c r="RFS32" s="829"/>
      <c r="RFT32" s="829"/>
      <c r="RFU32" s="829"/>
      <c r="RFV32" s="829"/>
      <c r="RFW32" s="829"/>
      <c r="RFX32" s="829"/>
      <c r="RFY32" s="829"/>
      <c r="RFZ32" s="829"/>
      <c r="RGA32" s="829"/>
      <c r="RGB32" s="829"/>
      <c r="RGC32" s="829"/>
      <c r="RGD32" s="829"/>
      <c r="RGE32" s="829"/>
      <c r="RGF32" s="829"/>
      <c r="RGG32" s="829"/>
      <c r="RGH32" s="829"/>
      <c r="RGI32" s="829"/>
      <c r="RGJ32" s="829"/>
      <c r="RGK32" s="829"/>
      <c r="RGL32" s="829"/>
      <c r="RGM32" s="829"/>
      <c r="RGN32" s="829"/>
      <c r="RGO32" s="829"/>
      <c r="RGP32" s="829"/>
      <c r="RGQ32" s="829"/>
      <c r="RGR32" s="829"/>
      <c r="RGS32" s="829"/>
      <c r="RGT32" s="829"/>
      <c r="RGU32" s="829"/>
      <c r="RGV32" s="829"/>
      <c r="RGW32" s="829"/>
      <c r="RGX32" s="829"/>
      <c r="RGY32" s="829"/>
      <c r="RGZ32" s="829"/>
      <c r="RHA32" s="829"/>
      <c r="RHB32" s="829"/>
      <c r="RHC32" s="829"/>
      <c r="RHD32" s="829"/>
      <c r="RHE32" s="829"/>
      <c r="RHF32" s="829"/>
      <c r="RHG32" s="829"/>
      <c r="RHH32" s="829"/>
      <c r="RHI32" s="829"/>
      <c r="RHJ32" s="829"/>
      <c r="RHK32" s="829"/>
      <c r="RHL32" s="829"/>
      <c r="RHM32" s="829"/>
      <c r="RHN32" s="829"/>
      <c r="RHO32" s="829"/>
      <c r="RHP32" s="829"/>
      <c r="RHQ32" s="829"/>
      <c r="RHR32" s="829"/>
      <c r="RHS32" s="829"/>
      <c r="RHT32" s="829"/>
      <c r="RHU32" s="829"/>
      <c r="RHV32" s="829"/>
      <c r="RHW32" s="829"/>
      <c r="RHX32" s="829"/>
      <c r="RHY32" s="829"/>
      <c r="RHZ32" s="829"/>
      <c r="RIA32" s="829"/>
      <c r="RIB32" s="829"/>
      <c r="RIC32" s="829"/>
      <c r="RID32" s="829"/>
      <c r="RIE32" s="829"/>
      <c r="RIF32" s="829"/>
      <c r="RIG32" s="829"/>
      <c r="RIH32" s="829"/>
      <c r="RII32" s="829"/>
      <c r="RIJ32" s="829"/>
      <c r="RIK32" s="829"/>
      <c r="RIL32" s="829"/>
      <c r="RIM32" s="829"/>
      <c r="RIN32" s="829"/>
      <c r="RIO32" s="829"/>
      <c r="RIP32" s="829"/>
      <c r="RIQ32" s="829"/>
      <c r="RIR32" s="829"/>
      <c r="RIS32" s="829"/>
      <c r="RIT32" s="829"/>
      <c r="RIU32" s="829"/>
      <c r="RIV32" s="829"/>
      <c r="RIW32" s="829"/>
      <c r="RIX32" s="829"/>
      <c r="RIY32" s="829"/>
      <c r="RIZ32" s="829"/>
      <c r="RJA32" s="829"/>
      <c r="RJB32" s="829"/>
      <c r="RJC32" s="829"/>
      <c r="RJD32" s="829"/>
      <c r="RJE32" s="829"/>
      <c r="RJF32" s="829"/>
      <c r="RJG32" s="829"/>
      <c r="RJH32" s="829"/>
      <c r="RJI32" s="829"/>
      <c r="RJJ32" s="829"/>
      <c r="RJK32" s="829"/>
      <c r="RJL32" s="829"/>
      <c r="RJM32" s="829"/>
      <c r="RJN32" s="829"/>
      <c r="RJO32" s="829"/>
      <c r="RJP32" s="829"/>
      <c r="RJQ32" s="829"/>
      <c r="RJR32" s="829"/>
      <c r="RJS32" s="829"/>
      <c r="RJT32" s="829"/>
      <c r="RJU32" s="829"/>
      <c r="RJV32" s="829"/>
      <c r="RJW32" s="829"/>
      <c r="RJX32" s="829"/>
      <c r="RJY32" s="829"/>
      <c r="RJZ32" s="829"/>
      <c r="RKA32" s="829"/>
      <c r="RKB32" s="829"/>
      <c r="RKC32" s="829"/>
      <c r="RKD32" s="829"/>
      <c r="RKE32" s="829"/>
      <c r="RKF32" s="829"/>
      <c r="RKG32" s="829"/>
      <c r="RKH32" s="829"/>
      <c r="RKI32" s="829"/>
      <c r="RKJ32" s="829"/>
      <c r="RKK32" s="829"/>
      <c r="RKL32" s="829"/>
      <c r="RKM32" s="829"/>
      <c r="RKN32" s="829"/>
      <c r="RKO32" s="829"/>
      <c r="RKP32" s="829"/>
      <c r="RKQ32" s="829"/>
      <c r="RKR32" s="829"/>
      <c r="RKS32" s="829"/>
      <c r="RKT32" s="829"/>
      <c r="RKU32" s="829"/>
      <c r="RKV32" s="829"/>
      <c r="RKW32" s="829"/>
      <c r="RKX32" s="829"/>
      <c r="RKY32" s="829"/>
      <c r="RKZ32" s="829"/>
      <c r="RLA32" s="829"/>
      <c r="RLB32" s="829"/>
      <c r="RLC32" s="829"/>
      <c r="RLD32" s="829"/>
      <c r="RLE32" s="829"/>
      <c r="RLF32" s="829"/>
      <c r="RLG32" s="829"/>
      <c r="RLH32" s="829"/>
      <c r="RLI32" s="829"/>
      <c r="RLJ32" s="829"/>
      <c r="RLK32" s="829"/>
      <c r="RLL32" s="829"/>
      <c r="RLM32" s="829"/>
      <c r="RLN32" s="829"/>
      <c r="RLO32" s="829"/>
      <c r="RLP32" s="829"/>
      <c r="RLQ32" s="829"/>
      <c r="RLR32" s="829"/>
      <c r="RLS32" s="829"/>
      <c r="RLT32" s="829"/>
      <c r="RLU32" s="829"/>
      <c r="RLV32" s="829"/>
      <c r="RLW32" s="829"/>
      <c r="RLX32" s="829"/>
      <c r="RLY32" s="829"/>
      <c r="RLZ32" s="829"/>
      <c r="RMA32" s="829"/>
      <c r="RMB32" s="829"/>
      <c r="RMC32" s="829"/>
      <c r="RMD32" s="829"/>
      <c r="RME32" s="829"/>
      <c r="RMF32" s="829"/>
      <c r="RMG32" s="829"/>
      <c r="RMH32" s="829"/>
      <c r="RMI32" s="829"/>
      <c r="RMJ32" s="829"/>
      <c r="RMK32" s="829"/>
      <c r="RML32" s="829"/>
      <c r="RMM32" s="829"/>
      <c r="RMN32" s="829"/>
      <c r="RMO32" s="829"/>
      <c r="RMP32" s="829"/>
      <c r="RMQ32" s="829"/>
      <c r="RMR32" s="829"/>
      <c r="RMS32" s="829"/>
      <c r="RMT32" s="829"/>
      <c r="RMU32" s="829"/>
      <c r="RMV32" s="829"/>
      <c r="RMW32" s="829"/>
      <c r="RMX32" s="829"/>
      <c r="RMY32" s="829"/>
      <c r="RMZ32" s="829"/>
      <c r="RNA32" s="829"/>
      <c r="RNB32" s="829"/>
      <c r="RNC32" s="829"/>
      <c r="RND32" s="829"/>
      <c r="RNE32" s="829"/>
      <c r="RNF32" s="829"/>
      <c r="RNG32" s="829"/>
      <c r="RNH32" s="829"/>
      <c r="RNI32" s="829"/>
      <c r="RNJ32" s="829"/>
      <c r="RNK32" s="829"/>
      <c r="RNL32" s="829"/>
      <c r="RNM32" s="829"/>
      <c r="RNN32" s="829"/>
      <c r="RNO32" s="829"/>
      <c r="RNP32" s="829"/>
      <c r="RNQ32" s="829"/>
      <c r="RNR32" s="829"/>
      <c r="RNS32" s="829"/>
      <c r="RNT32" s="829"/>
      <c r="RNU32" s="829"/>
      <c r="RNV32" s="829"/>
      <c r="RNW32" s="829"/>
      <c r="RNX32" s="829"/>
      <c r="RNY32" s="829"/>
      <c r="RNZ32" s="829"/>
      <c r="ROA32" s="829"/>
      <c r="ROB32" s="829"/>
      <c r="ROC32" s="829"/>
      <c r="ROD32" s="829"/>
      <c r="ROE32" s="829"/>
      <c r="ROF32" s="829"/>
      <c r="ROG32" s="829"/>
      <c r="ROH32" s="829"/>
      <c r="ROI32" s="829"/>
      <c r="ROJ32" s="829"/>
      <c r="ROK32" s="829"/>
      <c r="ROL32" s="829"/>
      <c r="ROM32" s="829"/>
      <c r="RON32" s="829"/>
      <c r="ROO32" s="829"/>
      <c r="ROP32" s="829"/>
      <c r="ROQ32" s="829"/>
      <c r="ROR32" s="829"/>
      <c r="ROS32" s="829"/>
      <c r="ROT32" s="829"/>
      <c r="ROU32" s="829"/>
      <c r="ROV32" s="829"/>
      <c r="ROW32" s="829"/>
      <c r="ROX32" s="829"/>
      <c r="ROY32" s="829"/>
      <c r="ROZ32" s="829"/>
      <c r="RPA32" s="829"/>
      <c r="RPB32" s="829"/>
      <c r="RPC32" s="829"/>
      <c r="RPD32" s="829"/>
      <c r="RPE32" s="829"/>
      <c r="RPF32" s="829"/>
      <c r="RPG32" s="829"/>
      <c r="RPH32" s="829"/>
      <c r="RPI32" s="829"/>
      <c r="RPJ32" s="829"/>
      <c r="RPK32" s="829"/>
      <c r="RPL32" s="829"/>
      <c r="RPM32" s="829"/>
      <c r="RPN32" s="829"/>
      <c r="RPO32" s="829"/>
      <c r="RPP32" s="829"/>
      <c r="RPQ32" s="829"/>
      <c r="RPR32" s="829"/>
      <c r="RPS32" s="829"/>
      <c r="RPT32" s="829"/>
      <c r="RPU32" s="829"/>
      <c r="RPV32" s="829"/>
      <c r="RPW32" s="829"/>
      <c r="RPX32" s="829"/>
      <c r="RPY32" s="829"/>
      <c r="RPZ32" s="829"/>
      <c r="RQA32" s="829"/>
      <c r="RQB32" s="829"/>
      <c r="RQC32" s="829"/>
      <c r="RQD32" s="829"/>
      <c r="RQE32" s="829"/>
      <c r="RQF32" s="829"/>
      <c r="RQG32" s="829"/>
      <c r="RQH32" s="829"/>
      <c r="RQI32" s="829"/>
      <c r="RQJ32" s="829"/>
      <c r="RQK32" s="829"/>
      <c r="RQL32" s="829"/>
      <c r="RQM32" s="829"/>
      <c r="RQN32" s="829"/>
      <c r="RQO32" s="829"/>
      <c r="RQP32" s="829"/>
      <c r="RQQ32" s="829"/>
      <c r="RQR32" s="829"/>
      <c r="RQS32" s="829"/>
      <c r="RQT32" s="829"/>
      <c r="RQU32" s="829"/>
      <c r="RQV32" s="829"/>
      <c r="RQW32" s="829"/>
      <c r="RQX32" s="829"/>
      <c r="RQY32" s="829"/>
      <c r="RQZ32" s="829"/>
      <c r="RRA32" s="829"/>
      <c r="RRB32" s="829"/>
      <c r="RRC32" s="829"/>
      <c r="RRD32" s="829"/>
      <c r="RRE32" s="829"/>
      <c r="RRF32" s="829"/>
      <c r="RRG32" s="829"/>
      <c r="RRH32" s="829"/>
      <c r="RRI32" s="829"/>
      <c r="RRJ32" s="829"/>
      <c r="RRK32" s="829"/>
      <c r="RRL32" s="829"/>
      <c r="RRM32" s="829"/>
      <c r="RRN32" s="829"/>
      <c r="RRO32" s="829"/>
      <c r="RRP32" s="829"/>
      <c r="RRQ32" s="829"/>
      <c r="RRR32" s="829"/>
      <c r="RRS32" s="829"/>
      <c r="RRT32" s="829"/>
      <c r="RRU32" s="829"/>
      <c r="RRV32" s="829"/>
      <c r="RRW32" s="829"/>
      <c r="RRX32" s="829"/>
      <c r="RRY32" s="829"/>
      <c r="RRZ32" s="829"/>
      <c r="RSA32" s="829"/>
      <c r="RSB32" s="829"/>
      <c r="RSC32" s="829"/>
      <c r="RSD32" s="829"/>
      <c r="RSE32" s="829"/>
      <c r="RSF32" s="829"/>
      <c r="RSG32" s="829"/>
      <c r="RSH32" s="829"/>
      <c r="RSI32" s="829"/>
      <c r="RSJ32" s="829"/>
      <c r="RSK32" s="829"/>
      <c r="RSL32" s="829"/>
      <c r="RSM32" s="829"/>
      <c r="RSN32" s="829"/>
      <c r="RSO32" s="829"/>
      <c r="RSP32" s="829"/>
      <c r="RSQ32" s="829"/>
      <c r="RSR32" s="829"/>
      <c r="RSS32" s="829"/>
      <c r="RST32" s="829"/>
      <c r="RSU32" s="829"/>
      <c r="RSV32" s="829"/>
      <c r="RSW32" s="829"/>
      <c r="RSX32" s="829"/>
      <c r="RSY32" s="829"/>
      <c r="RSZ32" s="829"/>
      <c r="RTA32" s="829"/>
      <c r="RTB32" s="829"/>
      <c r="RTC32" s="829"/>
      <c r="RTD32" s="829"/>
      <c r="RTE32" s="829"/>
      <c r="RTF32" s="829"/>
      <c r="RTG32" s="829"/>
      <c r="RTH32" s="829"/>
      <c r="RTI32" s="829"/>
      <c r="RTJ32" s="829"/>
      <c r="RTK32" s="829"/>
      <c r="RTL32" s="829"/>
      <c r="RTM32" s="829"/>
      <c r="RTN32" s="829"/>
      <c r="RTO32" s="829"/>
      <c r="RTP32" s="829"/>
      <c r="RTQ32" s="829"/>
      <c r="RTR32" s="829"/>
      <c r="RTS32" s="829"/>
      <c r="RTT32" s="829"/>
      <c r="RTU32" s="829"/>
      <c r="RTV32" s="829"/>
      <c r="RTW32" s="829"/>
      <c r="RTX32" s="829"/>
      <c r="RTY32" s="829"/>
      <c r="RTZ32" s="829"/>
      <c r="RUA32" s="829"/>
      <c r="RUB32" s="829"/>
      <c r="RUC32" s="829"/>
      <c r="RUD32" s="829"/>
      <c r="RUE32" s="829"/>
      <c r="RUF32" s="829"/>
      <c r="RUG32" s="829"/>
      <c r="RUH32" s="829"/>
      <c r="RUI32" s="829"/>
      <c r="RUJ32" s="829"/>
      <c r="RUK32" s="829"/>
      <c r="RUL32" s="829"/>
      <c r="RUM32" s="829"/>
      <c r="RUN32" s="829"/>
      <c r="RUO32" s="829"/>
      <c r="RUP32" s="829"/>
      <c r="RUQ32" s="829"/>
      <c r="RUR32" s="829"/>
      <c r="RUS32" s="829"/>
      <c r="RUT32" s="829"/>
      <c r="RUU32" s="829"/>
      <c r="RUV32" s="829"/>
      <c r="RUW32" s="829"/>
      <c r="RUX32" s="829"/>
      <c r="RUY32" s="829"/>
      <c r="RUZ32" s="829"/>
      <c r="RVA32" s="829"/>
      <c r="RVB32" s="829"/>
      <c r="RVC32" s="829"/>
      <c r="RVD32" s="829"/>
      <c r="RVE32" s="829"/>
      <c r="RVF32" s="829"/>
      <c r="RVG32" s="829"/>
      <c r="RVH32" s="829"/>
      <c r="RVI32" s="829"/>
      <c r="RVJ32" s="829"/>
      <c r="RVK32" s="829"/>
      <c r="RVL32" s="829"/>
      <c r="RVM32" s="829"/>
      <c r="RVN32" s="829"/>
      <c r="RVO32" s="829"/>
      <c r="RVP32" s="829"/>
      <c r="RVQ32" s="829"/>
      <c r="RVR32" s="829"/>
      <c r="RVS32" s="829"/>
      <c r="RVT32" s="829"/>
      <c r="RVU32" s="829"/>
      <c r="RVV32" s="829"/>
      <c r="RVW32" s="829"/>
      <c r="RVX32" s="829"/>
      <c r="RVY32" s="829"/>
      <c r="RVZ32" s="829"/>
      <c r="RWA32" s="829"/>
      <c r="RWB32" s="829"/>
      <c r="RWC32" s="829"/>
      <c r="RWD32" s="829"/>
      <c r="RWE32" s="829"/>
      <c r="RWF32" s="829"/>
      <c r="RWG32" s="829"/>
      <c r="RWH32" s="829"/>
      <c r="RWI32" s="829"/>
      <c r="RWJ32" s="829"/>
      <c r="RWK32" s="829"/>
      <c r="RWL32" s="829"/>
      <c r="RWM32" s="829"/>
      <c r="RWN32" s="829"/>
      <c r="RWO32" s="829"/>
      <c r="RWP32" s="829"/>
      <c r="RWQ32" s="829"/>
      <c r="RWR32" s="829"/>
      <c r="RWS32" s="829"/>
      <c r="RWT32" s="829"/>
      <c r="RWU32" s="829"/>
      <c r="RWV32" s="829"/>
      <c r="RWW32" s="829"/>
      <c r="RWX32" s="829"/>
      <c r="RWY32" s="829"/>
      <c r="RWZ32" s="829"/>
      <c r="RXA32" s="829"/>
      <c r="RXB32" s="829"/>
      <c r="RXC32" s="829"/>
      <c r="RXD32" s="829"/>
      <c r="RXE32" s="829"/>
      <c r="RXF32" s="829"/>
      <c r="RXG32" s="829"/>
      <c r="RXH32" s="829"/>
      <c r="RXI32" s="829"/>
      <c r="RXJ32" s="829"/>
      <c r="RXK32" s="829"/>
      <c r="RXL32" s="829"/>
      <c r="RXM32" s="829"/>
      <c r="RXN32" s="829"/>
      <c r="RXO32" s="829"/>
      <c r="RXP32" s="829"/>
      <c r="RXQ32" s="829"/>
      <c r="RXR32" s="829"/>
      <c r="RXS32" s="829"/>
      <c r="RXT32" s="829"/>
      <c r="RXU32" s="829"/>
      <c r="RXV32" s="829"/>
      <c r="RXW32" s="829"/>
      <c r="RXX32" s="829"/>
      <c r="RXY32" s="829"/>
      <c r="RXZ32" s="829"/>
      <c r="RYA32" s="829"/>
      <c r="RYB32" s="829"/>
      <c r="RYC32" s="829"/>
      <c r="RYD32" s="829"/>
      <c r="RYE32" s="829"/>
      <c r="RYF32" s="829"/>
      <c r="RYG32" s="829"/>
      <c r="RYH32" s="829"/>
      <c r="RYI32" s="829"/>
      <c r="RYJ32" s="829"/>
      <c r="RYK32" s="829"/>
      <c r="RYL32" s="829"/>
      <c r="RYM32" s="829"/>
      <c r="RYN32" s="829"/>
      <c r="RYO32" s="829"/>
      <c r="RYP32" s="829"/>
      <c r="RYQ32" s="829"/>
      <c r="RYR32" s="829"/>
      <c r="RYS32" s="829"/>
      <c r="RYT32" s="829"/>
      <c r="RYU32" s="829"/>
      <c r="RYV32" s="829"/>
      <c r="RYW32" s="829"/>
      <c r="RYX32" s="829"/>
      <c r="RYY32" s="829"/>
      <c r="RYZ32" s="829"/>
      <c r="RZA32" s="829"/>
      <c r="RZB32" s="829"/>
      <c r="RZC32" s="829"/>
      <c r="RZD32" s="829"/>
      <c r="RZE32" s="829"/>
      <c r="RZF32" s="829"/>
      <c r="RZG32" s="829"/>
      <c r="RZH32" s="829"/>
      <c r="RZI32" s="829"/>
      <c r="RZJ32" s="829"/>
      <c r="RZK32" s="829"/>
      <c r="RZL32" s="829"/>
      <c r="RZM32" s="829"/>
      <c r="RZN32" s="829"/>
      <c r="RZO32" s="829"/>
      <c r="RZP32" s="829"/>
      <c r="RZQ32" s="829"/>
      <c r="RZR32" s="829"/>
      <c r="RZS32" s="829"/>
      <c r="RZT32" s="829"/>
      <c r="RZU32" s="829"/>
      <c r="RZV32" s="829"/>
      <c r="RZW32" s="829"/>
      <c r="RZX32" s="829"/>
      <c r="RZY32" s="829"/>
      <c r="RZZ32" s="829"/>
      <c r="SAA32" s="829"/>
      <c r="SAB32" s="829"/>
      <c r="SAC32" s="829"/>
      <c r="SAD32" s="829"/>
      <c r="SAE32" s="829"/>
      <c r="SAF32" s="829"/>
      <c r="SAG32" s="829"/>
      <c r="SAH32" s="829"/>
      <c r="SAI32" s="829"/>
      <c r="SAJ32" s="829"/>
      <c r="SAK32" s="829"/>
      <c r="SAL32" s="829"/>
      <c r="SAM32" s="829"/>
      <c r="SAN32" s="829"/>
      <c r="SAO32" s="829"/>
      <c r="SAP32" s="829"/>
      <c r="SAQ32" s="829"/>
      <c r="SAR32" s="829"/>
      <c r="SAS32" s="829"/>
      <c r="SAT32" s="829"/>
      <c r="SAU32" s="829"/>
      <c r="SAV32" s="829"/>
      <c r="SAW32" s="829"/>
      <c r="SAX32" s="829"/>
      <c r="SAY32" s="829"/>
      <c r="SAZ32" s="829"/>
      <c r="SBA32" s="829"/>
      <c r="SBB32" s="829"/>
      <c r="SBC32" s="829"/>
      <c r="SBD32" s="829"/>
      <c r="SBE32" s="829"/>
      <c r="SBF32" s="829"/>
      <c r="SBG32" s="829"/>
      <c r="SBH32" s="829"/>
      <c r="SBI32" s="829"/>
      <c r="SBJ32" s="829"/>
      <c r="SBK32" s="829"/>
      <c r="SBL32" s="829"/>
      <c r="SBM32" s="829"/>
      <c r="SBN32" s="829"/>
      <c r="SBO32" s="829"/>
      <c r="SBP32" s="829"/>
      <c r="SBQ32" s="829"/>
      <c r="SBR32" s="829"/>
      <c r="SBS32" s="829"/>
      <c r="SBT32" s="829"/>
      <c r="SBU32" s="829"/>
      <c r="SBV32" s="829"/>
      <c r="SBW32" s="829"/>
      <c r="SBX32" s="829"/>
      <c r="SBY32" s="829"/>
      <c r="SBZ32" s="829"/>
      <c r="SCA32" s="829"/>
      <c r="SCB32" s="829"/>
      <c r="SCC32" s="829"/>
      <c r="SCD32" s="829"/>
      <c r="SCE32" s="829"/>
      <c r="SCF32" s="829"/>
      <c r="SCG32" s="829"/>
      <c r="SCH32" s="829"/>
      <c r="SCI32" s="829"/>
      <c r="SCJ32" s="829"/>
      <c r="SCK32" s="829"/>
      <c r="SCL32" s="829"/>
      <c r="SCM32" s="829"/>
      <c r="SCN32" s="829"/>
      <c r="SCO32" s="829"/>
      <c r="SCP32" s="829"/>
      <c r="SCQ32" s="829"/>
      <c r="SCR32" s="829"/>
      <c r="SCS32" s="829"/>
      <c r="SCT32" s="829"/>
      <c r="SCU32" s="829"/>
      <c r="SCV32" s="829"/>
      <c r="SCW32" s="829"/>
      <c r="SCX32" s="829"/>
      <c r="SCY32" s="829"/>
      <c r="SCZ32" s="829"/>
      <c r="SDA32" s="829"/>
      <c r="SDB32" s="829"/>
      <c r="SDC32" s="829"/>
      <c r="SDD32" s="829"/>
      <c r="SDE32" s="829"/>
      <c r="SDF32" s="829"/>
      <c r="SDG32" s="829"/>
      <c r="SDH32" s="829"/>
      <c r="SDI32" s="829"/>
      <c r="SDJ32" s="829"/>
      <c r="SDK32" s="829"/>
      <c r="SDL32" s="829"/>
      <c r="SDM32" s="829"/>
      <c r="SDN32" s="829"/>
      <c r="SDO32" s="829"/>
      <c r="SDP32" s="829"/>
      <c r="SDQ32" s="829"/>
      <c r="SDR32" s="829"/>
      <c r="SDS32" s="829"/>
      <c r="SDT32" s="829"/>
      <c r="SDU32" s="829"/>
      <c r="SDV32" s="829"/>
      <c r="SDW32" s="829"/>
      <c r="SDX32" s="829"/>
      <c r="SDY32" s="829"/>
      <c r="SDZ32" s="829"/>
      <c r="SEA32" s="829"/>
      <c r="SEB32" s="829"/>
      <c r="SEC32" s="829"/>
      <c r="SED32" s="829"/>
      <c r="SEE32" s="829"/>
      <c r="SEF32" s="829"/>
      <c r="SEG32" s="829"/>
      <c r="SEH32" s="829"/>
      <c r="SEI32" s="829"/>
      <c r="SEJ32" s="829"/>
      <c r="SEK32" s="829"/>
      <c r="SEL32" s="829"/>
      <c r="SEM32" s="829"/>
      <c r="SEN32" s="829"/>
      <c r="SEO32" s="829"/>
      <c r="SEP32" s="829"/>
      <c r="SEQ32" s="829"/>
      <c r="SER32" s="829"/>
      <c r="SES32" s="829"/>
      <c r="SET32" s="829"/>
      <c r="SEU32" s="829"/>
      <c r="SEV32" s="829"/>
      <c r="SEW32" s="829"/>
      <c r="SEX32" s="829"/>
      <c r="SEY32" s="829"/>
      <c r="SEZ32" s="829"/>
      <c r="SFA32" s="829"/>
      <c r="SFB32" s="829"/>
      <c r="SFC32" s="829"/>
      <c r="SFD32" s="829"/>
      <c r="SFE32" s="829"/>
      <c r="SFF32" s="829"/>
      <c r="SFG32" s="829"/>
      <c r="SFH32" s="829"/>
      <c r="SFI32" s="829"/>
      <c r="SFJ32" s="829"/>
      <c r="SFK32" s="829"/>
      <c r="SFL32" s="829"/>
      <c r="SFM32" s="829"/>
      <c r="SFN32" s="829"/>
      <c r="SFO32" s="829"/>
      <c r="SFP32" s="829"/>
      <c r="SFQ32" s="829"/>
      <c r="SFR32" s="829"/>
      <c r="SFS32" s="829"/>
      <c r="SFT32" s="829"/>
      <c r="SFU32" s="829"/>
      <c r="SFV32" s="829"/>
      <c r="SFW32" s="829"/>
      <c r="SFX32" s="829"/>
      <c r="SFY32" s="829"/>
      <c r="SFZ32" s="829"/>
      <c r="SGA32" s="829"/>
      <c r="SGB32" s="829"/>
      <c r="SGC32" s="829"/>
      <c r="SGD32" s="829"/>
      <c r="SGE32" s="829"/>
      <c r="SGF32" s="829"/>
      <c r="SGG32" s="829"/>
      <c r="SGH32" s="829"/>
      <c r="SGI32" s="829"/>
      <c r="SGJ32" s="829"/>
      <c r="SGK32" s="829"/>
      <c r="SGL32" s="829"/>
      <c r="SGM32" s="829"/>
      <c r="SGN32" s="829"/>
      <c r="SGO32" s="829"/>
      <c r="SGP32" s="829"/>
      <c r="SGQ32" s="829"/>
      <c r="SGR32" s="829"/>
      <c r="SGS32" s="829"/>
      <c r="SGT32" s="829"/>
      <c r="SGU32" s="829"/>
      <c r="SGV32" s="829"/>
      <c r="SGW32" s="829"/>
      <c r="SGX32" s="829"/>
      <c r="SGY32" s="829"/>
      <c r="SGZ32" s="829"/>
      <c r="SHA32" s="829"/>
      <c r="SHB32" s="829"/>
      <c r="SHC32" s="829"/>
      <c r="SHD32" s="829"/>
      <c r="SHE32" s="829"/>
      <c r="SHF32" s="829"/>
      <c r="SHG32" s="829"/>
      <c r="SHH32" s="829"/>
      <c r="SHI32" s="829"/>
      <c r="SHJ32" s="829"/>
      <c r="SHK32" s="829"/>
      <c r="SHL32" s="829"/>
      <c r="SHM32" s="829"/>
      <c r="SHN32" s="829"/>
      <c r="SHO32" s="829"/>
      <c r="SHP32" s="829"/>
      <c r="SHQ32" s="829"/>
      <c r="SHR32" s="829"/>
      <c r="SHS32" s="829"/>
      <c r="SHT32" s="829"/>
      <c r="SHU32" s="829"/>
      <c r="SHV32" s="829"/>
      <c r="SHW32" s="829"/>
      <c r="SHX32" s="829"/>
      <c r="SHY32" s="829"/>
      <c r="SHZ32" s="829"/>
      <c r="SIA32" s="829"/>
      <c r="SIB32" s="829"/>
      <c r="SIC32" s="829"/>
      <c r="SID32" s="829"/>
      <c r="SIE32" s="829"/>
      <c r="SIF32" s="829"/>
      <c r="SIG32" s="829"/>
      <c r="SIH32" s="829"/>
      <c r="SII32" s="829"/>
      <c r="SIJ32" s="829"/>
      <c r="SIK32" s="829"/>
      <c r="SIL32" s="829"/>
      <c r="SIM32" s="829"/>
      <c r="SIN32" s="829"/>
      <c r="SIO32" s="829"/>
      <c r="SIP32" s="829"/>
      <c r="SIQ32" s="829"/>
      <c r="SIR32" s="829"/>
      <c r="SIS32" s="829"/>
      <c r="SIT32" s="829"/>
      <c r="SIU32" s="829"/>
      <c r="SIV32" s="829"/>
      <c r="SIW32" s="829"/>
      <c r="SIX32" s="829"/>
      <c r="SIY32" s="829"/>
      <c r="SIZ32" s="829"/>
      <c r="SJA32" s="829"/>
      <c r="SJB32" s="829"/>
      <c r="SJC32" s="829"/>
      <c r="SJD32" s="829"/>
      <c r="SJE32" s="829"/>
      <c r="SJF32" s="829"/>
      <c r="SJG32" s="829"/>
      <c r="SJH32" s="829"/>
      <c r="SJI32" s="829"/>
      <c r="SJJ32" s="829"/>
      <c r="SJK32" s="829"/>
      <c r="SJL32" s="829"/>
      <c r="SJM32" s="829"/>
      <c r="SJN32" s="829"/>
      <c r="SJO32" s="829"/>
      <c r="SJP32" s="829"/>
      <c r="SJQ32" s="829"/>
      <c r="SJR32" s="829"/>
      <c r="SJS32" s="829"/>
      <c r="SJT32" s="829"/>
      <c r="SJU32" s="829"/>
      <c r="SJV32" s="829"/>
      <c r="SJW32" s="829"/>
      <c r="SJX32" s="829"/>
      <c r="SJY32" s="829"/>
      <c r="SJZ32" s="829"/>
      <c r="SKA32" s="829"/>
      <c r="SKB32" s="829"/>
      <c r="SKC32" s="829"/>
      <c r="SKD32" s="829"/>
      <c r="SKE32" s="829"/>
      <c r="SKF32" s="829"/>
      <c r="SKG32" s="829"/>
      <c r="SKH32" s="829"/>
      <c r="SKI32" s="829"/>
      <c r="SKJ32" s="829"/>
      <c r="SKK32" s="829"/>
      <c r="SKL32" s="829"/>
      <c r="SKM32" s="829"/>
      <c r="SKN32" s="829"/>
      <c r="SKO32" s="829"/>
      <c r="SKP32" s="829"/>
      <c r="SKQ32" s="829"/>
      <c r="SKR32" s="829"/>
      <c r="SKS32" s="829"/>
      <c r="SKT32" s="829"/>
      <c r="SKU32" s="829"/>
      <c r="SKV32" s="829"/>
      <c r="SKW32" s="829"/>
      <c r="SKX32" s="829"/>
      <c r="SKY32" s="829"/>
      <c r="SKZ32" s="829"/>
      <c r="SLA32" s="829"/>
      <c r="SLB32" s="829"/>
      <c r="SLC32" s="829"/>
      <c r="SLD32" s="829"/>
      <c r="SLE32" s="829"/>
      <c r="SLF32" s="829"/>
      <c r="SLG32" s="829"/>
      <c r="SLH32" s="829"/>
      <c r="SLI32" s="829"/>
      <c r="SLJ32" s="829"/>
      <c r="SLK32" s="829"/>
      <c r="SLL32" s="829"/>
      <c r="SLM32" s="829"/>
      <c r="SLN32" s="829"/>
      <c r="SLO32" s="829"/>
      <c r="SLP32" s="829"/>
      <c r="SLQ32" s="829"/>
      <c r="SLR32" s="829"/>
      <c r="SLS32" s="829"/>
      <c r="SLT32" s="829"/>
      <c r="SLU32" s="829"/>
      <c r="SLV32" s="829"/>
      <c r="SLW32" s="829"/>
      <c r="SLX32" s="829"/>
      <c r="SLY32" s="829"/>
      <c r="SLZ32" s="829"/>
      <c r="SMA32" s="829"/>
      <c r="SMB32" s="829"/>
      <c r="SMC32" s="829"/>
      <c r="SMD32" s="829"/>
      <c r="SME32" s="829"/>
      <c r="SMF32" s="829"/>
      <c r="SMG32" s="829"/>
      <c r="SMH32" s="829"/>
      <c r="SMI32" s="829"/>
      <c r="SMJ32" s="829"/>
      <c r="SMK32" s="829"/>
      <c r="SML32" s="829"/>
      <c r="SMM32" s="829"/>
      <c r="SMN32" s="829"/>
      <c r="SMO32" s="829"/>
      <c r="SMP32" s="829"/>
      <c r="SMQ32" s="829"/>
      <c r="SMR32" s="829"/>
      <c r="SMS32" s="829"/>
      <c r="SMT32" s="829"/>
      <c r="SMU32" s="829"/>
      <c r="SMV32" s="829"/>
      <c r="SMW32" s="829"/>
      <c r="SMX32" s="829"/>
      <c r="SMY32" s="829"/>
      <c r="SMZ32" s="829"/>
      <c r="SNA32" s="829"/>
      <c r="SNB32" s="829"/>
      <c r="SNC32" s="829"/>
      <c r="SND32" s="829"/>
      <c r="SNE32" s="829"/>
      <c r="SNF32" s="829"/>
      <c r="SNG32" s="829"/>
      <c r="SNH32" s="829"/>
      <c r="SNI32" s="829"/>
      <c r="SNJ32" s="829"/>
      <c r="SNK32" s="829"/>
      <c r="SNL32" s="829"/>
      <c r="SNM32" s="829"/>
      <c r="SNN32" s="829"/>
      <c r="SNO32" s="829"/>
      <c r="SNP32" s="829"/>
      <c r="SNQ32" s="829"/>
      <c r="SNR32" s="829"/>
      <c r="SNS32" s="829"/>
      <c r="SNT32" s="829"/>
      <c r="SNU32" s="829"/>
      <c r="SNV32" s="829"/>
      <c r="SNW32" s="829"/>
      <c r="SNX32" s="829"/>
      <c r="SNY32" s="829"/>
      <c r="SNZ32" s="829"/>
      <c r="SOA32" s="829"/>
      <c r="SOB32" s="829"/>
      <c r="SOC32" s="829"/>
      <c r="SOD32" s="829"/>
      <c r="SOE32" s="829"/>
      <c r="SOF32" s="829"/>
      <c r="SOG32" s="829"/>
      <c r="SOH32" s="829"/>
      <c r="SOI32" s="829"/>
      <c r="SOJ32" s="829"/>
      <c r="SOK32" s="829"/>
      <c r="SOL32" s="829"/>
      <c r="SOM32" s="829"/>
      <c r="SON32" s="829"/>
      <c r="SOO32" s="829"/>
      <c r="SOP32" s="829"/>
      <c r="SOQ32" s="829"/>
      <c r="SOR32" s="829"/>
      <c r="SOS32" s="829"/>
      <c r="SOT32" s="829"/>
      <c r="SOU32" s="829"/>
      <c r="SOV32" s="829"/>
      <c r="SOW32" s="829"/>
      <c r="SOX32" s="829"/>
      <c r="SOY32" s="829"/>
      <c r="SOZ32" s="829"/>
      <c r="SPA32" s="829"/>
      <c r="SPB32" s="829"/>
      <c r="SPC32" s="829"/>
      <c r="SPD32" s="829"/>
      <c r="SPE32" s="829"/>
      <c r="SPF32" s="829"/>
      <c r="SPG32" s="829"/>
      <c r="SPH32" s="829"/>
      <c r="SPI32" s="829"/>
      <c r="SPJ32" s="829"/>
      <c r="SPK32" s="829"/>
      <c r="SPL32" s="829"/>
      <c r="SPM32" s="829"/>
      <c r="SPN32" s="829"/>
      <c r="SPO32" s="829"/>
      <c r="SPP32" s="829"/>
      <c r="SPQ32" s="829"/>
      <c r="SPR32" s="829"/>
      <c r="SPS32" s="829"/>
      <c r="SPT32" s="829"/>
      <c r="SPU32" s="829"/>
      <c r="SPV32" s="829"/>
      <c r="SPW32" s="829"/>
      <c r="SPX32" s="829"/>
      <c r="SPY32" s="829"/>
      <c r="SPZ32" s="829"/>
      <c r="SQA32" s="829"/>
      <c r="SQB32" s="829"/>
      <c r="SQC32" s="829"/>
      <c r="SQD32" s="829"/>
      <c r="SQE32" s="829"/>
      <c r="SQF32" s="829"/>
      <c r="SQG32" s="829"/>
      <c r="SQH32" s="829"/>
      <c r="SQI32" s="829"/>
      <c r="SQJ32" s="829"/>
      <c r="SQK32" s="829"/>
      <c r="SQL32" s="829"/>
      <c r="SQM32" s="829"/>
      <c r="SQN32" s="829"/>
      <c r="SQO32" s="829"/>
      <c r="SQP32" s="829"/>
      <c r="SQQ32" s="829"/>
      <c r="SQR32" s="829"/>
      <c r="SQS32" s="829"/>
      <c r="SQT32" s="829"/>
      <c r="SQU32" s="829"/>
      <c r="SQV32" s="829"/>
      <c r="SQW32" s="829"/>
      <c r="SQX32" s="829"/>
      <c r="SQY32" s="829"/>
      <c r="SQZ32" s="829"/>
      <c r="SRA32" s="829"/>
      <c r="SRB32" s="829"/>
      <c r="SRC32" s="829"/>
      <c r="SRD32" s="829"/>
      <c r="SRE32" s="829"/>
      <c r="SRF32" s="829"/>
      <c r="SRG32" s="829"/>
      <c r="SRH32" s="829"/>
      <c r="SRI32" s="829"/>
      <c r="SRJ32" s="829"/>
      <c r="SRK32" s="829"/>
      <c r="SRL32" s="829"/>
      <c r="SRM32" s="829"/>
      <c r="SRN32" s="829"/>
      <c r="SRO32" s="829"/>
      <c r="SRP32" s="829"/>
      <c r="SRQ32" s="829"/>
      <c r="SRR32" s="829"/>
      <c r="SRS32" s="829"/>
      <c r="SRT32" s="829"/>
      <c r="SRU32" s="829"/>
      <c r="SRV32" s="829"/>
      <c r="SRW32" s="829"/>
      <c r="SRX32" s="829"/>
      <c r="SRY32" s="829"/>
      <c r="SRZ32" s="829"/>
      <c r="SSA32" s="829"/>
      <c r="SSB32" s="829"/>
      <c r="SSC32" s="829"/>
      <c r="SSD32" s="829"/>
      <c r="SSE32" s="829"/>
      <c r="SSF32" s="829"/>
      <c r="SSG32" s="829"/>
      <c r="SSH32" s="829"/>
      <c r="SSI32" s="829"/>
      <c r="SSJ32" s="829"/>
      <c r="SSK32" s="829"/>
      <c r="SSL32" s="829"/>
      <c r="SSM32" s="829"/>
      <c r="SSN32" s="829"/>
      <c r="SSO32" s="829"/>
      <c r="SSP32" s="829"/>
      <c r="SSQ32" s="829"/>
      <c r="SSR32" s="829"/>
      <c r="SSS32" s="829"/>
      <c r="SST32" s="829"/>
      <c r="SSU32" s="829"/>
      <c r="SSV32" s="829"/>
      <c r="SSW32" s="829"/>
      <c r="SSX32" s="829"/>
      <c r="SSY32" s="829"/>
      <c r="SSZ32" s="829"/>
      <c r="STA32" s="829"/>
      <c r="STB32" s="829"/>
      <c r="STC32" s="829"/>
      <c r="STD32" s="829"/>
      <c r="STE32" s="829"/>
      <c r="STF32" s="829"/>
      <c r="STG32" s="829"/>
      <c r="STH32" s="829"/>
      <c r="STI32" s="829"/>
      <c r="STJ32" s="829"/>
      <c r="STK32" s="829"/>
      <c r="STL32" s="829"/>
      <c r="STM32" s="829"/>
      <c r="STN32" s="829"/>
      <c r="STO32" s="829"/>
      <c r="STP32" s="829"/>
      <c r="STQ32" s="829"/>
      <c r="STR32" s="829"/>
      <c r="STS32" s="829"/>
      <c r="STT32" s="829"/>
      <c r="STU32" s="829"/>
      <c r="STV32" s="829"/>
      <c r="STW32" s="829"/>
      <c r="STX32" s="829"/>
      <c r="STY32" s="829"/>
      <c r="STZ32" s="829"/>
      <c r="SUA32" s="829"/>
      <c r="SUB32" s="829"/>
      <c r="SUC32" s="829"/>
      <c r="SUD32" s="829"/>
      <c r="SUE32" s="829"/>
      <c r="SUF32" s="829"/>
      <c r="SUG32" s="829"/>
      <c r="SUH32" s="829"/>
      <c r="SUI32" s="829"/>
      <c r="SUJ32" s="829"/>
      <c r="SUK32" s="829"/>
      <c r="SUL32" s="829"/>
      <c r="SUM32" s="829"/>
      <c r="SUN32" s="829"/>
      <c r="SUO32" s="829"/>
      <c r="SUP32" s="829"/>
      <c r="SUQ32" s="829"/>
      <c r="SUR32" s="829"/>
      <c r="SUS32" s="829"/>
      <c r="SUT32" s="829"/>
      <c r="SUU32" s="829"/>
      <c r="SUV32" s="829"/>
      <c r="SUW32" s="829"/>
      <c r="SUX32" s="829"/>
      <c r="SUY32" s="829"/>
      <c r="SUZ32" s="829"/>
      <c r="SVA32" s="829"/>
      <c r="SVB32" s="829"/>
      <c r="SVC32" s="829"/>
      <c r="SVD32" s="829"/>
      <c r="SVE32" s="829"/>
      <c r="SVF32" s="829"/>
      <c r="SVG32" s="829"/>
      <c r="SVH32" s="829"/>
      <c r="SVI32" s="829"/>
      <c r="SVJ32" s="829"/>
      <c r="SVK32" s="829"/>
      <c r="SVL32" s="829"/>
      <c r="SVM32" s="829"/>
      <c r="SVN32" s="829"/>
      <c r="SVO32" s="829"/>
      <c r="SVP32" s="829"/>
      <c r="SVQ32" s="829"/>
      <c r="SVR32" s="829"/>
      <c r="SVS32" s="829"/>
      <c r="SVT32" s="829"/>
      <c r="SVU32" s="829"/>
      <c r="SVV32" s="829"/>
      <c r="SVW32" s="829"/>
      <c r="SVX32" s="829"/>
      <c r="SVY32" s="829"/>
      <c r="SVZ32" s="829"/>
      <c r="SWA32" s="829"/>
      <c r="SWB32" s="829"/>
      <c r="SWC32" s="829"/>
      <c r="SWD32" s="829"/>
      <c r="SWE32" s="829"/>
      <c r="SWF32" s="829"/>
      <c r="SWG32" s="829"/>
      <c r="SWH32" s="829"/>
      <c r="SWI32" s="829"/>
      <c r="SWJ32" s="829"/>
      <c r="SWK32" s="829"/>
      <c r="SWL32" s="829"/>
      <c r="SWM32" s="829"/>
      <c r="SWN32" s="829"/>
      <c r="SWO32" s="829"/>
      <c r="SWP32" s="829"/>
      <c r="SWQ32" s="829"/>
      <c r="SWR32" s="829"/>
      <c r="SWS32" s="829"/>
      <c r="SWT32" s="829"/>
      <c r="SWU32" s="829"/>
      <c r="SWV32" s="829"/>
      <c r="SWW32" s="829"/>
      <c r="SWX32" s="829"/>
      <c r="SWY32" s="829"/>
      <c r="SWZ32" s="829"/>
      <c r="SXA32" s="829"/>
      <c r="SXB32" s="829"/>
      <c r="SXC32" s="829"/>
      <c r="SXD32" s="829"/>
      <c r="SXE32" s="829"/>
      <c r="SXF32" s="829"/>
      <c r="SXG32" s="829"/>
      <c r="SXH32" s="829"/>
      <c r="SXI32" s="829"/>
      <c r="SXJ32" s="829"/>
      <c r="SXK32" s="829"/>
      <c r="SXL32" s="829"/>
      <c r="SXM32" s="829"/>
      <c r="SXN32" s="829"/>
      <c r="SXO32" s="829"/>
      <c r="SXP32" s="829"/>
      <c r="SXQ32" s="829"/>
      <c r="SXR32" s="829"/>
      <c r="SXS32" s="829"/>
      <c r="SXT32" s="829"/>
      <c r="SXU32" s="829"/>
      <c r="SXV32" s="829"/>
      <c r="SXW32" s="829"/>
      <c r="SXX32" s="829"/>
      <c r="SXY32" s="829"/>
      <c r="SXZ32" s="829"/>
      <c r="SYA32" s="829"/>
      <c r="SYB32" s="829"/>
      <c r="SYC32" s="829"/>
      <c r="SYD32" s="829"/>
      <c r="SYE32" s="829"/>
      <c r="SYF32" s="829"/>
      <c r="SYG32" s="829"/>
      <c r="SYH32" s="829"/>
      <c r="SYI32" s="829"/>
      <c r="SYJ32" s="829"/>
      <c r="SYK32" s="829"/>
      <c r="SYL32" s="829"/>
      <c r="SYM32" s="829"/>
      <c r="SYN32" s="829"/>
      <c r="SYO32" s="829"/>
      <c r="SYP32" s="829"/>
      <c r="SYQ32" s="829"/>
      <c r="SYR32" s="829"/>
      <c r="SYS32" s="829"/>
      <c r="SYT32" s="829"/>
      <c r="SYU32" s="829"/>
      <c r="SYV32" s="829"/>
      <c r="SYW32" s="829"/>
      <c r="SYX32" s="829"/>
      <c r="SYY32" s="829"/>
      <c r="SYZ32" s="829"/>
      <c r="SZA32" s="829"/>
      <c r="SZB32" s="829"/>
      <c r="SZC32" s="829"/>
      <c r="SZD32" s="829"/>
      <c r="SZE32" s="829"/>
      <c r="SZF32" s="829"/>
      <c r="SZG32" s="829"/>
      <c r="SZH32" s="829"/>
      <c r="SZI32" s="829"/>
      <c r="SZJ32" s="829"/>
      <c r="SZK32" s="829"/>
      <c r="SZL32" s="829"/>
      <c r="SZM32" s="829"/>
      <c r="SZN32" s="829"/>
      <c r="SZO32" s="829"/>
      <c r="SZP32" s="829"/>
      <c r="SZQ32" s="829"/>
      <c r="SZR32" s="829"/>
      <c r="SZS32" s="829"/>
      <c r="SZT32" s="829"/>
      <c r="SZU32" s="829"/>
      <c r="SZV32" s="829"/>
      <c r="SZW32" s="829"/>
      <c r="SZX32" s="829"/>
      <c r="SZY32" s="829"/>
      <c r="SZZ32" s="829"/>
      <c r="TAA32" s="829"/>
      <c r="TAB32" s="829"/>
      <c r="TAC32" s="829"/>
      <c r="TAD32" s="829"/>
      <c r="TAE32" s="829"/>
      <c r="TAF32" s="829"/>
      <c r="TAG32" s="829"/>
      <c r="TAH32" s="829"/>
      <c r="TAI32" s="829"/>
      <c r="TAJ32" s="829"/>
      <c r="TAK32" s="829"/>
      <c r="TAL32" s="829"/>
      <c r="TAM32" s="829"/>
      <c r="TAN32" s="829"/>
      <c r="TAO32" s="829"/>
      <c r="TAP32" s="829"/>
      <c r="TAQ32" s="829"/>
      <c r="TAR32" s="829"/>
      <c r="TAS32" s="829"/>
      <c r="TAT32" s="829"/>
      <c r="TAU32" s="829"/>
      <c r="TAV32" s="829"/>
      <c r="TAW32" s="829"/>
      <c r="TAX32" s="829"/>
      <c r="TAY32" s="829"/>
      <c r="TAZ32" s="829"/>
      <c r="TBA32" s="829"/>
      <c r="TBB32" s="829"/>
      <c r="TBC32" s="829"/>
      <c r="TBD32" s="829"/>
      <c r="TBE32" s="829"/>
      <c r="TBF32" s="829"/>
      <c r="TBG32" s="829"/>
      <c r="TBH32" s="829"/>
      <c r="TBI32" s="829"/>
      <c r="TBJ32" s="829"/>
      <c r="TBK32" s="829"/>
      <c r="TBL32" s="829"/>
      <c r="TBM32" s="829"/>
      <c r="TBN32" s="829"/>
      <c r="TBO32" s="829"/>
      <c r="TBP32" s="829"/>
      <c r="TBQ32" s="829"/>
      <c r="TBR32" s="829"/>
      <c r="TBS32" s="829"/>
      <c r="TBT32" s="829"/>
      <c r="TBU32" s="829"/>
      <c r="TBV32" s="829"/>
      <c r="TBW32" s="829"/>
      <c r="TBX32" s="829"/>
      <c r="TBY32" s="829"/>
      <c r="TBZ32" s="829"/>
      <c r="TCA32" s="829"/>
      <c r="TCB32" s="829"/>
      <c r="TCC32" s="829"/>
      <c r="TCD32" s="829"/>
      <c r="TCE32" s="829"/>
      <c r="TCF32" s="829"/>
      <c r="TCG32" s="829"/>
      <c r="TCH32" s="829"/>
      <c r="TCI32" s="829"/>
      <c r="TCJ32" s="829"/>
      <c r="TCK32" s="829"/>
      <c r="TCL32" s="829"/>
      <c r="TCM32" s="829"/>
      <c r="TCN32" s="829"/>
      <c r="TCO32" s="829"/>
      <c r="TCP32" s="829"/>
      <c r="TCQ32" s="829"/>
      <c r="TCR32" s="829"/>
      <c r="TCS32" s="829"/>
      <c r="TCT32" s="829"/>
      <c r="TCU32" s="829"/>
      <c r="TCV32" s="829"/>
      <c r="TCW32" s="829"/>
      <c r="TCX32" s="829"/>
      <c r="TCY32" s="829"/>
      <c r="TCZ32" s="829"/>
      <c r="TDA32" s="829"/>
      <c r="TDB32" s="829"/>
      <c r="TDC32" s="829"/>
      <c r="TDD32" s="829"/>
      <c r="TDE32" s="829"/>
      <c r="TDF32" s="829"/>
      <c r="TDG32" s="829"/>
      <c r="TDH32" s="829"/>
      <c r="TDI32" s="829"/>
      <c r="TDJ32" s="829"/>
      <c r="TDK32" s="829"/>
      <c r="TDL32" s="829"/>
      <c r="TDM32" s="829"/>
      <c r="TDN32" s="829"/>
      <c r="TDO32" s="829"/>
      <c r="TDP32" s="829"/>
      <c r="TDQ32" s="829"/>
      <c r="TDR32" s="829"/>
      <c r="TDS32" s="829"/>
      <c r="TDT32" s="829"/>
      <c r="TDU32" s="829"/>
      <c r="TDV32" s="829"/>
      <c r="TDW32" s="829"/>
      <c r="TDX32" s="829"/>
      <c r="TDY32" s="829"/>
      <c r="TDZ32" s="829"/>
      <c r="TEA32" s="829"/>
      <c r="TEB32" s="829"/>
      <c r="TEC32" s="829"/>
      <c r="TED32" s="829"/>
      <c r="TEE32" s="829"/>
      <c r="TEF32" s="829"/>
      <c r="TEG32" s="829"/>
      <c r="TEH32" s="829"/>
      <c r="TEI32" s="829"/>
      <c r="TEJ32" s="829"/>
      <c r="TEK32" s="829"/>
      <c r="TEL32" s="829"/>
      <c r="TEM32" s="829"/>
      <c r="TEN32" s="829"/>
      <c r="TEO32" s="829"/>
      <c r="TEP32" s="829"/>
      <c r="TEQ32" s="829"/>
      <c r="TER32" s="829"/>
      <c r="TES32" s="829"/>
      <c r="TET32" s="829"/>
      <c r="TEU32" s="829"/>
      <c r="TEV32" s="829"/>
      <c r="TEW32" s="829"/>
      <c r="TEX32" s="829"/>
      <c r="TEY32" s="829"/>
      <c r="TEZ32" s="829"/>
      <c r="TFA32" s="829"/>
      <c r="TFB32" s="829"/>
      <c r="TFC32" s="829"/>
      <c r="TFD32" s="829"/>
      <c r="TFE32" s="829"/>
      <c r="TFF32" s="829"/>
      <c r="TFG32" s="829"/>
      <c r="TFH32" s="829"/>
      <c r="TFI32" s="829"/>
      <c r="TFJ32" s="829"/>
      <c r="TFK32" s="829"/>
      <c r="TFL32" s="829"/>
      <c r="TFM32" s="829"/>
      <c r="TFN32" s="829"/>
      <c r="TFO32" s="829"/>
      <c r="TFP32" s="829"/>
      <c r="TFQ32" s="829"/>
      <c r="TFR32" s="829"/>
      <c r="TFS32" s="829"/>
      <c r="TFT32" s="829"/>
      <c r="TFU32" s="829"/>
      <c r="TFV32" s="829"/>
      <c r="TFW32" s="829"/>
      <c r="TFX32" s="829"/>
      <c r="TFY32" s="829"/>
      <c r="TFZ32" s="829"/>
      <c r="TGA32" s="829"/>
      <c r="TGB32" s="829"/>
      <c r="TGC32" s="829"/>
      <c r="TGD32" s="829"/>
      <c r="TGE32" s="829"/>
      <c r="TGF32" s="829"/>
      <c r="TGG32" s="829"/>
      <c r="TGH32" s="829"/>
      <c r="TGI32" s="829"/>
      <c r="TGJ32" s="829"/>
      <c r="TGK32" s="829"/>
      <c r="TGL32" s="829"/>
      <c r="TGM32" s="829"/>
      <c r="TGN32" s="829"/>
      <c r="TGO32" s="829"/>
      <c r="TGP32" s="829"/>
      <c r="TGQ32" s="829"/>
      <c r="TGR32" s="829"/>
      <c r="TGS32" s="829"/>
      <c r="TGT32" s="829"/>
      <c r="TGU32" s="829"/>
      <c r="TGV32" s="829"/>
      <c r="TGW32" s="829"/>
      <c r="TGX32" s="829"/>
      <c r="TGY32" s="829"/>
      <c r="TGZ32" s="829"/>
      <c r="THA32" s="829"/>
      <c r="THB32" s="829"/>
      <c r="THC32" s="829"/>
      <c r="THD32" s="829"/>
      <c r="THE32" s="829"/>
      <c r="THF32" s="829"/>
      <c r="THG32" s="829"/>
      <c r="THH32" s="829"/>
      <c r="THI32" s="829"/>
      <c r="THJ32" s="829"/>
      <c r="THK32" s="829"/>
      <c r="THL32" s="829"/>
      <c r="THM32" s="829"/>
      <c r="THN32" s="829"/>
      <c r="THO32" s="829"/>
      <c r="THP32" s="829"/>
      <c r="THQ32" s="829"/>
      <c r="THR32" s="829"/>
      <c r="THS32" s="829"/>
      <c r="THT32" s="829"/>
      <c r="THU32" s="829"/>
      <c r="THV32" s="829"/>
      <c r="THW32" s="829"/>
      <c r="THX32" s="829"/>
      <c r="THY32" s="829"/>
      <c r="THZ32" s="829"/>
      <c r="TIA32" s="829"/>
      <c r="TIB32" s="829"/>
      <c r="TIC32" s="829"/>
      <c r="TID32" s="829"/>
      <c r="TIE32" s="829"/>
      <c r="TIF32" s="829"/>
      <c r="TIG32" s="829"/>
      <c r="TIH32" s="829"/>
      <c r="TII32" s="829"/>
      <c r="TIJ32" s="829"/>
      <c r="TIK32" s="829"/>
      <c r="TIL32" s="829"/>
      <c r="TIM32" s="829"/>
      <c r="TIN32" s="829"/>
      <c r="TIO32" s="829"/>
      <c r="TIP32" s="829"/>
      <c r="TIQ32" s="829"/>
      <c r="TIR32" s="829"/>
      <c r="TIS32" s="829"/>
      <c r="TIT32" s="829"/>
      <c r="TIU32" s="829"/>
      <c r="TIV32" s="829"/>
      <c r="TIW32" s="829"/>
      <c r="TIX32" s="829"/>
      <c r="TIY32" s="829"/>
      <c r="TIZ32" s="829"/>
      <c r="TJA32" s="829"/>
      <c r="TJB32" s="829"/>
      <c r="TJC32" s="829"/>
      <c r="TJD32" s="829"/>
      <c r="TJE32" s="829"/>
      <c r="TJF32" s="829"/>
      <c r="TJG32" s="829"/>
      <c r="TJH32" s="829"/>
      <c r="TJI32" s="829"/>
      <c r="TJJ32" s="829"/>
      <c r="TJK32" s="829"/>
      <c r="TJL32" s="829"/>
      <c r="TJM32" s="829"/>
      <c r="TJN32" s="829"/>
      <c r="TJO32" s="829"/>
      <c r="TJP32" s="829"/>
      <c r="TJQ32" s="829"/>
      <c r="TJR32" s="829"/>
      <c r="TJS32" s="829"/>
      <c r="TJT32" s="829"/>
      <c r="TJU32" s="829"/>
      <c r="TJV32" s="829"/>
      <c r="TJW32" s="829"/>
      <c r="TJX32" s="829"/>
      <c r="TJY32" s="829"/>
      <c r="TJZ32" s="829"/>
      <c r="TKA32" s="829"/>
      <c r="TKB32" s="829"/>
      <c r="TKC32" s="829"/>
      <c r="TKD32" s="829"/>
      <c r="TKE32" s="829"/>
      <c r="TKF32" s="829"/>
      <c r="TKG32" s="829"/>
      <c r="TKH32" s="829"/>
      <c r="TKI32" s="829"/>
      <c r="TKJ32" s="829"/>
      <c r="TKK32" s="829"/>
      <c r="TKL32" s="829"/>
      <c r="TKM32" s="829"/>
      <c r="TKN32" s="829"/>
      <c r="TKO32" s="829"/>
      <c r="TKP32" s="829"/>
      <c r="TKQ32" s="829"/>
      <c r="TKR32" s="829"/>
      <c r="TKS32" s="829"/>
      <c r="TKT32" s="829"/>
      <c r="TKU32" s="829"/>
      <c r="TKV32" s="829"/>
      <c r="TKW32" s="829"/>
      <c r="TKX32" s="829"/>
      <c r="TKY32" s="829"/>
      <c r="TKZ32" s="829"/>
      <c r="TLA32" s="829"/>
      <c r="TLB32" s="829"/>
      <c r="TLC32" s="829"/>
      <c r="TLD32" s="829"/>
      <c r="TLE32" s="829"/>
      <c r="TLF32" s="829"/>
      <c r="TLG32" s="829"/>
      <c r="TLH32" s="829"/>
      <c r="TLI32" s="829"/>
      <c r="TLJ32" s="829"/>
      <c r="TLK32" s="829"/>
      <c r="TLL32" s="829"/>
      <c r="TLM32" s="829"/>
      <c r="TLN32" s="829"/>
      <c r="TLO32" s="829"/>
      <c r="TLP32" s="829"/>
      <c r="TLQ32" s="829"/>
      <c r="TLR32" s="829"/>
      <c r="TLS32" s="829"/>
      <c r="TLT32" s="829"/>
      <c r="TLU32" s="829"/>
      <c r="TLV32" s="829"/>
      <c r="TLW32" s="829"/>
      <c r="TLX32" s="829"/>
      <c r="TLY32" s="829"/>
      <c r="TLZ32" s="829"/>
      <c r="TMA32" s="829"/>
      <c r="TMB32" s="829"/>
      <c r="TMC32" s="829"/>
      <c r="TMD32" s="829"/>
      <c r="TME32" s="829"/>
      <c r="TMF32" s="829"/>
      <c r="TMG32" s="829"/>
      <c r="TMH32" s="829"/>
      <c r="TMI32" s="829"/>
      <c r="TMJ32" s="829"/>
      <c r="TMK32" s="829"/>
      <c r="TML32" s="829"/>
      <c r="TMM32" s="829"/>
      <c r="TMN32" s="829"/>
      <c r="TMO32" s="829"/>
      <c r="TMP32" s="829"/>
      <c r="TMQ32" s="829"/>
      <c r="TMR32" s="829"/>
      <c r="TMS32" s="829"/>
      <c r="TMT32" s="829"/>
      <c r="TMU32" s="829"/>
      <c r="TMV32" s="829"/>
      <c r="TMW32" s="829"/>
      <c r="TMX32" s="829"/>
      <c r="TMY32" s="829"/>
      <c r="TMZ32" s="829"/>
      <c r="TNA32" s="829"/>
      <c r="TNB32" s="829"/>
      <c r="TNC32" s="829"/>
      <c r="TND32" s="829"/>
      <c r="TNE32" s="829"/>
      <c r="TNF32" s="829"/>
      <c r="TNG32" s="829"/>
      <c r="TNH32" s="829"/>
      <c r="TNI32" s="829"/>
      <c r="TNJ32" s="829"/>
      <c r="TNK32" s="829"/>
      <c r="TNL32" s="829"/>
      <c r="TNM32" s="829"/>
      <c r="TNN32" s="829"/>
      <c r="TNO32" s="829"/>
      <c r="TNP32" s="829"/>
      <c r="TNQ32" s="829"/>
      <c r="TNR32" s="829"/>
      <c r="TNS32" s="829"/>
      <c r="TNT32" s="829"/>
      <c r="TNU32" s="829"/>
      <c r="TNV32" s="829"/>
      <c r="TNW32" s="829"/>
      <c r="TNX32" s="829"/>
      <c r="TNY32" s="829"/>
      <c r="TNZ32" s="829"/>
      <c r="TOA32" s="829"/>
      <c r="TOB32" s="829"/>
      <c r="TOC32" s="829"/>
      <c r="TOD32" s="829"/>
      <c r="TOE32" s="829"/>
      <c r="TOF32" s="829"/>
      <c r="TOG32" s="829"/>
      <c r="TOH32" s="829"/>
      <c r="TOI32" s="829"/>
      <c r="TOJ32" s="829"/>
      <c r="TOK32" s="829"/>
      <c r="TOL32" s="829"/>
      <c r="TOM32" s="829"/>
      <c r="TON32" s="829"/>
      <c r="TOO32" s="829"/>
      <c r="TOP32" s="829"/>
      <c r="TOQ32" s="829"/>
      <c r="TOR32" s="829"/>
      <c r="TOS32" s="829"/>
      <c r="TOT32" s="829"/>
      <c r="TOU32" s="829"/>
      <c r="TOV32" s="829"/>
      <c r="TOW32" s="829"/>
      <c r="TOX32" s="829"/>
      <c r="TOY32" s="829"/>
      <c r="TOZ32" s="829"/>
      <c r="TPA32" s="829"/>
      <c r="TPB32" s="829"/>
      <c r="TPC32" s="829"/>
      <c r="TPD32" s="829"/>
      <c r="TPE32" s="829"/>
      <c r="TPF32" s="829"/>
      <c r="TPG32" s="829"/>
      <c r="TPH32" s="829"/>
      <c r="TPI32" s="829"/>
      <c r="TPJ32" s="829"/>
      <c r="TPK32" s="829"/>
      <c r="TPL32" s="829"/>
      <c r="TPM32" s="829"/>
      <c r="TPN32" s="829"/>
      <c r="TPO32" s="829"/>
      <c r="TPP32" s="829"/>
      <c r="TPQ32" s="829"/>
      <c r="TPR32" s="829"/>
      <c r="TPS32" s="829"/>
      <c r="TPT32" s="829"/>
      <c r="TPU32" s="829"/>
      <c r="TPV32" s="829"/>
      <c r="TPW32" s="829"/>
      <c r="TPX32" s="829"/>
      <c r="TPY32" s="829"/>
      <c r="TPZ32" s="829"/>
      <c r="TQA32" s="829"/>
      <c r="TQB32" s="829"/>
      <c r="TQC32" s="829"/>
      <c r="TQD32" s="829"/>
      <c r="TQE32" s="829"/>
      <c r="TQF32" s="829"/>
      <c r="TQG32" s="829"/>
      <c r="TQH32" s="829"/>
      <c r="TQI32" s="829"/>
      <c r="TQJ32" s="829"/>
      <c r="TQK32" s="829"/>
      <c r="TQL32" s="829"/>
      <c r="TQM32" s="829"/>
      <c r="TQN32" s="829"/>
      <c r="TQO32" s="829"/>
      <c r="TQP32" s="829"/>
      <c r="TQQ32" s="829"/>
      <c r="TQR32" s="829"/>
      <c r="TQS32" s="829"/>
      <c r="TQT32" s="829"/>
      <c r="TQU32" s="829"/>
      <c r="TQV32" s="829"/>
      <c r="TQW32" s="829"/>
      <c r="TQX32" s="829"/>
      <c r="TQY32" s="829"/>
      <c r="TQZ32" s="829"/>
      <c r="TRA32" s="829"/>
      <c r="TRB32" s="829"/>
      <c r="TRC32" s="829"/>
      <c r="TRD32" s="829"/>
      <c r="TRE32" s="829"/>
      <c r="TRF32" s="829"/>
      <c r="TRG32" s="829"/>
      <c r="TRH32" s="829"/>
      <c r="TRI32" s="829"/>
      <c r="TRJ32" s="829"/>
      <c r="TRK32" s="829"/>
      <c r="TRL32" s="829"/>
      <c r="TRM32" s="829"/>
      <c r="TRN32" s="829"/>
      <c r="TRO32" s="829"/>
      <c r="TRP32" s="829"/>
      <c r="TRQ32" s="829"/>
      <c r="TRR32" s="829"/>
      <c r="TRS32" s="829"/>
      <c r="TRT32" s="829"/>
      <c r="TRU32" s="829"/>
      <c r="TRV32" s="829"/>
      <c r="TRW32" s="829"/>
      <c r="TRX32" s="829"/>
      <c r="TRY32" s="829"/>
      <c r="TRZ32" s="829"/>
      <c r="TSA32" s="829"/>
      <c r="TSB32" s="829"/>
      <c r="TSC32" s="829"/>
      <c r="TSD32" s="829"/>
      <c r="TSE32" s="829"/>
      <c r="TSF32" s="829"/>
      <c r="TSG32" s="829"/>
      <c r="TSH32" s="829"/>
      <c r="TSI32" s="829"/>
      <c r="TSJ32" s="829"/>
      <c r="TSK32" s="829"/>
      <c r="TSL32" s="829"/>
      <c r="TSM32" s="829"/>
      <c r="TSN32" s="829"/>
      <c r="TSO32" s="829"/>
      <c r="TSP32" s="829"/>
      <c r="TSQ32" s="829"/>
      <c r="TSR32" s="829"/>
      <c r="TSS32" s="829"/>
      <c r="TST32" s="829"/>
      <c r="TSU32" s="829"/>
      <c r="TSV32" s="829"/>
      <c r="TSW32" s="829"/>
      <c r="TSX32" s="829"/>
      <c r="TSY32" s="829"/>
      <c r="TSZ32" s="829"/>
      <c r="TTA32" s="829"/>
      <c r="TTB32" s="829"/>
      <c r="TTC32" s="829"/>
      <c r="TTD32" s="829"/>
      <c r="TTE32" s="829"/>
      <c r="TTF32" s="829"/>
      <c r="TTG32" s="829"/>
      <c r="TTH32" s="829"/>
      <c r="TTI32" s="829"/>
      <c r="TTJ32" s="829"/>
      <c r="TTK32" s="829"/>
      <c r="TTL32" s="829"/>
      <c r="TTM32" s="829"/>
      <c r="TTN32" s="829"/>
      <c r="TTO32" s="829"/>
      <c r="TTP32" s="829"/>
      <c r="TTQ32" s="829"/>
      <c r="TTR32" s="829"/>
      <c r="TTS32" s="829"/>
      <c r="TTT32" s="829"/>
      <c r="TTU32" s="829"/>
      <c r="TTV32" s="829"/>
      <c r="TTW32" s="829"/>
      <c r="TTX32" s="829"/>
      <c r="TTY32" s="829"/>
      <c r="TTZ32" s="829"/>
      <c r="TUA32" s="829"/>
      <c r="TUB32" s="829"/>
      <c r="TUC32" s="829"/>
      <c r="TUD32" s="829"/>
      <c r="TUE32" s="829"/>
      <c r="TUF32" s="829"/>
      <c r="TUG32" s="829"/>
      <c r="TUH32" s="829"/>
      <c r="TUI32" s="829"/>
      <c r="TUJ32" s="829"/>
      <c r="TUK32" s="829"/>
      <c r="TUL32" s="829"/>
      <c r="TUM32" s="829"/>
      <c r="TUN32" s="829"/>
      <c r="TUO32" s="829"/>
      <c r="TUP32" s="829"/>
      <c r="TUQ32" s="829"/>
      <c r="TUR32" s="829"/>
      <c r="TUS32" s="829"/>
      <c r="TUT32" s="829"/>
      <c r="TUU32" s="829"/>
      <c r="TUV32" s="829"/>
      <c r="TUW32" s="829"/>
      <c r="TUX32" s="829"/>
      <c r="TUY32" s="829"/>
      <c r="TUZ32" s="829"/>
      <c r="TVA32" s="829"/>
      <c r="TVB32" s="829"/>
      <c r="TVC32" s="829"/>
      <c r="TVD32" s="829"/>
      <c r="TVE32" s="829"/>
      <c r="TVF32" s="829"/>
      <c r="TVG32" s="829"/>
      <c r="TVH32" s="829"/>
      <c r="TVI32" s="829"/>
      <c r="TVJ32" s="829"/>
      <c r="TVK32" s="829"/>
      <c r="TVL32" s="829"/>
      <c r="TVM32" s="829"/>
      <c r="TVN32" s="829"/>
      <c r="TVO32" s="829"/>
      <c r="TVP32" s="829"/>
      <c r="TVQ32" s="829"/>
      <c r="TVR32" s="829"/>
      <c r="TVS32" s="829"/>
      <c r="TVT32" s="829"/>
      <c r="TVU32" s="829"/>
      <c r="TVV32" s="829"/>
      <c r="TVW32" s="829"/>
      <c r="TVX32" s="829"/>
      <c r="TVY32" s="829"/>
      <c r="TVZ32" s="829"/>
      <c r="TWA32" s="829"/>
      <c r="TWB32" s="829"/>
      <c r="TWC32" s="829"/>
      <c r="TWD32" s="829"/>
      <c r="TWE32" s="829"/>
      <c r="TWF32" s="829"/>
      <c r="TWG32" s="829"/>
      <c r="TWH32" s="829"/>
      <c r="TWI32" s="829"/>
      <c r="TWJ32" s="829"/>
      <c r="TWK32" s="829"/>
      <c r="TWL32" s="829"/>
      <c r="TWM32" s="829"/>
      <c r="TWN32" s="829"/>
      <c r="TWO32" s="829"/>
      <c r="TWP32" s="829"/>
      <c r="TWQ32" s="829"/>
      <c r="TWR32" s="829"/>
      <c r="TWS32" s="829"/>
      <c r="TWT32" s="829"/>
      <c r="TWU32" s="829"/>
      <c r="TWV32" s="829"/>
      <c r="TWW32" s="829"/>
      <c r="TWX32" s="829"/>
      <c r="TWY32" s="829"/>
      <c r="TWZ32" s="829"/>
      <c r="TXA32" s="829"/>
      <c r="TXB32" s="829"/>
      <c r="TXC32" s="829"/>
      <c r="TXD32" s="829"/>
      <c r="TXE32" s="829"/>
      <c r="TXF32" s="829"/>
      <c r="TXG32" s="829"/>
      <c r="TXH32" s="829"/>
      <c r="TXI32" s="829"/>
      <c r="TXJ32" s="829"/>
      <c r="TXK32" s="829"/>
      <c r="TXL32" s="829"/>
      <c r="TXM32" s="829"/>
      <c r="TXN32" s="829"/>
      <c r="TXO32" s="829"/>
      <c r="TXP32" s="829"/>
      <c r="TXQ32" s="829"/>
      <c r="TXR32" s="829"/>
      <c r="TXS32" s="829"/>
      <c r="TXT32" s="829"/>
      <c r="TXU32" s="829"/>
      <c r="TXV32" s="829"/>
      <c r="TXW32" s="829"/>
      <c r="TXX32" s="829"/>
      <c r="TXY32" s="829"/>
      <c r="TXZ32" s="829"/>
      <c r="TYA32" s="829"/>
      <c r="TYB32" s="829"/>
      <c r="TYC32" s="829"/>
      <c r="TYD32" s="829"/>
      <c r="TYE32" s="829"/>
      <c r="TYF32" s="829"/>
      <c r="TYG32" s="829"/>
      <c r="TYH32" s="829"/>
      <c r="TYI32" s="829"/>
      <c r="TYJ32" s="829"/>
      <c r="TYK32" s="829"/>
      <c r="TYL32" s="829"/>
      <c r="TYM32" s="829"/>
      <c r="TYN32" s="829"/>
      <c r="TYO32" s="829"/>
      <c r="TYP32" s="829"/>
      <c r="TYQ32" s="829"/>
      <c r="TYR32" s="829"/>
      <c r="TYS32" s="829"/>
      <c r="TYT32" s="829"/>
      <c r="TYU32" s="829"/>
      <c r="TYV32" s="829"/>
      <c r="TYW32" s="829"/>
      <c r="TYX32" s="829"/>
      <c r="TYY32" s="829"/>
      <c r="TYZ32" s="829"/>
      <c r="TZA32" s="829"/>
      <c r="TZB32" s="829"/>
      <c r="TZC32" s="829"/>
      <c r="TZD32" s="829"/>
      <c r="TZE32" s="829"/>
      <c r="TZF32" s="829"/>
      <c r="TZG32" s="829"/>
      <c r="TZH32" s="829"/>
      <c r="TZI32" s="829"/>
      <c r="TZJ32" s="829"/>
      <c r="TZK32" s="829"/>
      <c r="TZL32" s="829"/>
      <c r="TZM32" s="829"/>
      <c r="TZN32" s="829"/>
      <c r="TZO32" s="829"/>
      <c r="TZP32" s="829"/>
      <c r="TZQ32" s="829"/>
      <c r="TZR32" s="829"/>
      <c r="TZS32" s="829"/>
      <c r="TZT32" s="829"/>
      <c r="TZU32" s="829"/>
      <c r="TZV32" s="829"/>
      <c r="TZW32" s="829"/>
      <c r="TZX32" s="829"/>
      <c r="TZY32" s="829"/>
      <c r="TZZ32" s="829"/>
      <c r="UAA32" s="829"/>
      <c r="UAB32" s="829"/>
      <c r="UAC32" s="829"/>
      <c r="UAD32" s="829"/>
      <c r="UAE32" s="829"/>
      <c r="UAF32" s="829"/>
      <c r="UAG32" s="829"/>
      <c r="UAH32" s="829"/>
      <c r="UAI32" s="829"/>
      <c r="UAJ32" s="829"/>
      <c r="UAK32" s="829"/>
      <c r="UAL32" s="829"/>
      <c r="UAM32" s="829"/>
      <c r="UAN32" s="829"/>
      <c r="UAO32" s="829"/>
      <c r="UAP32" s="829"/>
      <c r="UAQ32" s="829"/>
      <c r="UAR32" s="829"/>
      <c r="UAS32" s="829"/>
      <c r="UAT32" s="829"/>
      <c r="UAU32" s="829"/>
      <c r="UAV32" s="829"/>
      <c r="UAW32" s="829"/>
      <c r="UAX32" s="829"/>
      <c r="UAY32" s="829"/>
      <c r="UAZ32" s="829"/>
      <c r="UBA32" s="829"/>
      <c r="UBB32" s="829"/>
      <c r="UBC32" s="829"/>
      <c r="UBD32" s="829"/>
      <c r="UBE32" s="829"/>
      <c r="UBF32" s="829"/>
      <c r="UBG32" s="829"/>
      <c r="UBH32" s="829"/>
      <c r="UBI32" s="829"/>
      <c r="UBJ32" s="829"/>
      <c r="UBK32" s="829"/>
      <c r="UBL32" s="829"/>
      <c r="UBM32" s="829"/>
      <c r="UBN32" s="829"/>
      <c r="UBO32" s="829"/>
      <c r="UBP32" s="829"/>
      <c r="UBQ32" s="829"/>
      <c r="UBR32" s="829"/>
      <c r="UBS32" s="829"/>
      <c r="UBT32" s="829"/>
      <c r="UBU32" s="829"/>
      <c r="UBV32" s="829"/>
      <c r="UBW32" s="829"/>
      <c r="UBX32" s="829"/>
      <c r="UBY32" s="829"/>
      <c r="UBZ32" s="829"/>
      <c r="UCA32" s="829"/>
      <c r="UCB32" s="829"/>
      <c r="UCC32" s="829"/>
      <c r="UCD32" s="829"/>
      <c r="UCE32" s="829"/>
      <c r="UCF32" s="829"/>
      <c r="UCG32" s="829"/>
      <c r="UCH32" s="829"/>
      <c r="UCI32" s="829"/>
      <c r="UCJ32" s="829"/>
      <c r="UCK32" s="829"/>
      <c r="UCL32" s="829"/>
      <c r="UCM32" s="829"/>
      <c r="UCN32" s="829"/>
      <c r="UCO32" s="829"/>
      <c r="UCP32" s="829"/>
      <c r="UCQ32" s="829"/>
      <c r="UCR32" s="829"/>
      <c r="UCS32" s="829"/>
      <c r="UCT32" s="829"/>
      <c r="UCU32" s="829"/>
      <c r="UCV32" s="829"/>
      <c r="UCW32" s="829"/>
      <c r="UCX32" s="829"/>
      <c r="UCY32" s="829"/>
      <c r="UCZ32" s="829"/>
      <c r="UDA32" s="829"/>
      <c r="UDB32" s="829"/>
      <c r="UDC32" s="829"/>
      <c r="UDD32" s="829"/>
      <c r="UDE32" s="829"/>
      <c r="UDF32" s="829"/>
      <c r="UDG32" s="829"/>
      <c r="UDH32" s="829"/>
      <c r="UDI32" s="829"/>
      <c r="UDJ32" s="829"/>
      <c r="UDK32" s="829"/>
      <c r="UDL32" s="829"/>
      <c r="UDM32" s="829"/>
      <c r="UDN32" s="829"/>
      <c r="UDO32" s="829"/>
      <c r="UDP32" s="829"/>
      <c r="UDQ32" s="829"/>
      <c r="UDR32" s="829"/>
      <c r="UDS32" s="829"/>
      <c r="UDT32" s="829"/>
      <c r="UDU32" s="829"/>
      <c r="UDV32" s="829"/>
      <c r="UDW32" s="829"/>
      <c r="UDX32" s="829"/>
      <c r="UDY32" s="829"/>
      <c r="UDZ32" s="829"/>
      <c r="UEA32" s="829"/>
      <c r="UEB32" s="829"/>
      <c r="UEC32" s="829"/>
      <c r="UED32" s="829"/>
      <c r="UEE32" s="829"/>
      <c r="UEF32" s="829"/>
      <c r="UEG32" s="829"/>
      <c r="UEH32" s="829"/>
      <c r="UEI32" s="829"/>
      <c r="UEJ32" s="829"/>
      <c r="UEK32" s="829"/>
      <c r="UEL32" s="829"/>
      <c r="UEM32" s="829"/>
      <c r="UEN32" s="829"/>
      <c r="UEO32" s="829"/>
      <c r="UEP32" s="829"/>
      <c r="UEQ32" s="829"/>
      <c r="UER32" s="829"/>
      <c r="UES32" s="829"/>
      <c r="UET32" s="829"/>
      <c r="UEU32" s="829"/>
      <c r="UEV32" s="829"/>
      <c r="UEW32" s="829"/>
      <c r="UEX32" s="829"/>
      <c r="UEY32" s="829"/>
      <c r="UEZ32" s="829"/>
      <c r="UFA32" s="829"/>
      <c r="UFB32" s="829"/>
      <c r="UFC32" s="829"/>
      <c r="UFD32" s="829"/>
      <c r="UFE32" s="829"/>
      <c r="UFF32" s="829"/>
      <c r="UFG32" s="829"/>
      <c r="UFH32" s="829"/>
      <c r="UFI32" s="829"/>
      <c r="UFJ32" s="829"/>
      <c r="UFK32" s="829"/>
      <c r="UFL32" s="829"/>
      <c r="UFM32" s="829"/>
      <c r="UFN32" s="829"/>
      <c r="UFO32" s="829"/>
      <c r="UFP32" s="829"/>
      <c r="UFQ32" s="829"/>
      <c r="UFR32" s="829"/>
      <c r="UFS32" s="829"/>
      <c r="UFT32" s="829"/>
      <c r="UFU32" s="829"/>
      <c r="UFV32" s="829"/>
      <c r="UFW32" s="829"/>
      <c r="UFX32" s="829"/>
      <c r="UFY32" s="829"/>
      <c r="UFZ32" s="829"/>
      <c r="UGA32" s="829"/>
      <c r="UGB32" s="829"/>
      <c r="UGC32" s="829"/>
      <c r="UGD32" s="829"/>
      <c r="UGE32" s="829"/>
      <c r="UGF32" s="829"/>
      <c r="UGG32" s="829"/>
      <c r="UGH32" s="829"/>
      <c r="UGI32" s="829"/>
      <c r="UGJ32" s="829"/>
      <c r="UGK32" s="829"/>
      <c r="UGL32" s="829"/>
      <c r="UGM32" s="829"/>
      <c r="UGN32" s="829"/>
      <c r="UGO32" s="829"/>
      <c r="UGP32" s="829"/>
      <c r="UGQ32" s="829"/>
      <c r="UGR32" s="829"/>
      <c r="UGS32" s="829"/>
      <c r="UGT32" s="829"/>
      <c r="UGU32" s="829"/>
      <c r="UGV32" s="829"/>
      <c r="UGW32" s="829"/>
      <c r="UGX32" s="829"/>
      <c r="UGY32" s="829"/>
      <c r="UGZ32" s="829"/>
      <c r="UHA32" s="829"/>
      <c r="UHB32" s="829"/>
      <c r="UHC32" s="829"/>
      <c r="UHD32" s="829"/>
      <c r="UHE32" s="829"/>
      <c r="UHF32" s="829"/>
      <c r="UHG32" s="829"/>
      <c r="UHH32" s="829"/>
      <c r="UHI32" s="829"/>
      <c r="UHJ32" s="829"/>
      <c r="UHK32" s="829"/>
      <c r="UHL32" s="829"/>
      <c r="UHM32" s="829"/>
      <c r="UHN32" s="829"/>
      <c r="UHO32" s="829"/>
      <c r="UHP32" s="829"/>
      <c r="UHQ32" s="829"/>
      <c r="UHR32" s="829"/>
      <c r="UHS32" s="829"/>
      <c r="UHT32" s="829"/>
      <c r="UHU32" s="829"/>
      <c r="UHV32" s="829"/>
      <c r="UHW32" s="829"/>
      <c r="UHX32" s="829"/>
      <c r="UHY32" s="829"/>
      <c r="UHZ32" s="829"/>
      <c r="UIA32" s="829"/>
      <c r="UIB32" s="829"/>
      <c r="UIC32" s="829"/>
      <c r="UID32" s="829"/>
      <c r="UIE32" s="829"/>
      <c r="UIF32" s="829"/>
      <c r="UIG32" s="829"/>
      <c r="UIH32" s="829"/>
      <c r="UII32" s="829"/>
      <c r="UIJ32" s="829"/>
      <c r="UIK32" s="829"/>
      <c r="UIL32" s="829"/>
      <c r="UIM32" s="829"/>
      <c r="UIN32" s="829"/>
      <c r="UIO32" s="829"/>
      <c r="UIP32" s="829"/>
      <c r="UIQ32" s="829"/>
      <c r="UIR32" s="829"/>
      <c r="UIS32" s="829"/>
      <c r="UIT32" s="829"/>
      <c r="UIU32" s="829"/>
      <c r="UIV32" s="829"/>
      <c r="UIW32" s="829"/>
      <c r="UIX32" s="829"/>
      <c r="UIY32" s="829"/>
      <c r="UIZ32" s="829"/>
      <c r="UJA32" s="829"/>
      <c r="UJB32" s="829"/>
      <c r="UJC32" s="829"/>
      <c r="UJD32" s="829"/>
      <c r="UJE32" s="829"/>
      <c r="UJF32" s="829"/>
      <c r="UJG32" s="829"/>
      <c r="UJH32" s="829"/>
      <c r="UJI32" s="829"/>
      <c r="UJJ32" s="829"/>
      <c r="UJK32" s="829"/>
      <c r="UJL32" s="829"/>
      <c r="UJM32" s="829"/>
      <c r="UJN32" s="829"/>
      <c r="UJO32" s="829"/>
      <c r="UJP32" s="829"/>
      <c r="UJQ32" s="829"/>
      <c r="UJR32" s="829"/>
      <c r="UJS32" s="829"/>
      <c r="UJT32" s="829"/>
      <c r="UJU32" s="829"/>
      <c r="UJV32" s="829"/>
      <c r="UJW32" s="829"/>
      <c r="UJX32" s="829"/>
      <c r="UJY32" s="829"/>
      <c r="UJZ32" s="829"/>
      <c r="UKA32" s="829"/>
      <c r="UKB32" s="829"/>
      <c r="UKC32" s="829"/>
      <c r="UKD32" s="829"/>
      <c r="UKE32" s="829"/>
      <c r="UKF32" s="829"/>
      <c r="UKG32" s="829"/>
      <c r="UKH32" s="829"/>
      <c r="UKI32" s="829"/>
      <c r="UKJ32" s="829"/>
      <c r="UKK32" s="829"/>
      <c r="UKL32" s="829"/>
      <c r="UKM32" s="829"/>
      <c r="UKN32" s="829"/>
      <c r="UKO32" s="829"/>
      <c r="UKP32" s="829"/>
      <c r="UKQ32" s="829"/>
      <c r="UKR32" s="829"/>
      <c r="UKS32" s="829"/>
      <c r="UKT32" s="829"/>
      <c r="UKU32" s="829"/>
      <c r="UKV32" s="829"/>
      <c r="UKW32" s="829"/>
      <c r="UKX32" s="829"/>
      <c r="UKY32" s="829"/>
      <c r="UKZ32" s="829"/>
      <c r="ULA32" s="829"/>
      <c r="ULB32" s="829"/>
      <c r="ULC32" s="829"/>
      <c r="ULD32" s="829"/>
      <c r="ULE32" s="829"/>
      <c r="ULF32" s="829"/>
      <c r="ULG32" s="829"/>
      <c r="ULH32" s="829"/>
      <c r="ULI32" s="829"/>
      <c r="ULJ32" s="829"/>
      <c r="ULK32" s="829"/>
      <c r="ULL32" s="829"/>
      <c r="ULM32" s="829"/>
      <c r="ULN32" s="829"/>
      <c r="ULO32" s="829"/>
      <c r="ULP32" s="829"/>
      <c r="ULQ32" s="829"/>
      <c r="ULR32" s="829"/>
      <c r="ULS32" s="829"/>
      <c r="ULT32" s="829"/>
      <c r="ULU32" s="829"/>
      <c r="ULV32" s="829"/>
      <c r="ULW32" s="829"/>
      <c r="ULX32" s="829"/>
      <c r="ULY32" s="829"/>
      <c r="ULZ32" s="829"/>
      <c r="UMA32" s="829"/>
      <c r="UMB32" s="829"/>
      <c r="UMC32" s="829"/>
      <c r="UMD32" s="829"/>
      <c r="UME32" s="829"/>
      <c r="UMF32" s="829"/>
      <c r="UMG32" s="829"/>
      <c r="UMH32" s="829"/>
      <c r="UMI32" s="829"/>
      <c r="UMJ32" s="829"/>
      <c r="UMK32" s="829"/>
      <c r="UML32" s="829"/>
      <c r="UMM32" s="829"/>
      <c r="UMN32" s="829"/>
      <c r="UMO32" s="829"/>
      <c r="UMP32" s="829"/>
      <c r="UMQ32" s="829"/>
      <c r="UMR32" s="829"/>
      <c r="UMS32" s="829"/>
      <c r="UMT32" s="829"/>
      <c r="UMU32" s="829"/>
      <c r="UMV32" s="829"/>
      <c r="UMW32" s="829"/>
      <c r="UMX32" s="829"/>
      <c r="UMY32" s="829"/>
      <c r="UMZ32" s="829"/>
      <c r="UNA32" s="829"/>
      <c r="UNB32" s="829"/>
      <c r="UNC32" s="829"/>
      <c r="UND32" s="829"/>
      <c r="UNE32" s="829"/>
      <c r="UNF32" s="829"/>
      <c r="UNG32" s="829"/>
      <c r="UNH32" s="829"/>
      <c r="UNI32" s="829"/>
      <c r="UNJ32" s="829"/>
      <c r="UNK32" s="829"/>
      <c r="UNL32" s="829"/>
      <c r="UNM32" s="829"/>
      <c r="UNN32" s="829"/>
      <c r="UNO32" s="829"/>
      <c r="UNP32" s="829"/>
      <c r="UNQ32" s="829"/>
      <c r="UNR32" s="829"/>
      <c r="UNS32" s="829"/>
      <c r="UNT32" s="829"/>
      <c r="UNU32" s="829"/>
      <c r="UNV32" s="829"/>
      <c r="UNW32" s="829"/>
      <c r="UNX32" s="829"/>
      <c r="UNY32" s="829"/>
      <c r="UNZ32" s="829"/>
      <c r="UOA32" s="829"/>
      <c r="UOB32" s="829"/>
      <c r="UOC32" s="829"/>
      <c r="UOD32" s="829"/>
      <c r="UOE32" s="829"/>
      <c r="UOF32" s="829"/>
      <c r="UOG32" s="829"/>
      <c r="UOH32" s="829"/>
      <c r="UOI32" s="829"/>
      <c r="UOJ32" s="829"/>
      <c r="UOK32" s="829"/>
      <c r="UOL32" s="829"/>
      <c r="UOM32" s="829"/>
      <c r="UON32" s="829"/>
      <c r="UOO32" s="829"/>
      <c r="UOP32" s="829"/>
      <c r="UOQ32" s="829"/>
      <c r="UOR32" s="829"/>
      <c r="UOS32" s="829"/>
      <c r="UOT32" s="829"/>
      <c r="UOU32" s="829"/>
      <c r="UOV32" s="829"/>
      <c r="UOW32" s="829"/>
      <c r="UOX32" s="829"/>
      <c r="UOY32" s="829"/>
      <c r="UOZ32" s="829"/>
      <c r="UPA32" s="829"/>
      <c r="UPB32" s="829"/>
      <c r="UPC32" s="829"/>
      <c r="UPD32" s="829"/>
      <c r="UPE32" s="829"/>
      <c r="UPF32" s="829"/>
      <c r="UPG32" s="829"/>
      <c r="UPH32" s="829"/>
      <c r="UPI32" s="829"/>
      <c r="UPJ32" s="829"/>
      <c r="UPK32" s="829"/>
      <c r="UPL32" s="829"/>
      <c r="UPM32" s="829"/>
      <c r="UPN32" s="829"/>
      <c r="UPO32" s="829"/>
      <c r="UPP32" s="829"/>
      <c r="UPQ32" s="829"/>
      <c r="UPR32" s="829"/>
      <c r="UPS32" s="829"/>
      <c r="UPT32" s="829"/>
      <c r="UPU32" s="829"/>
      <c r="UPV32" s="829"/>
      <c r="UPW32" s="829"/>
      <c r="UPX32" s="829"/>
      <c r="UPY32" s="829"/>
      <c r="UPZ32" s="829"/>
      <c r="UQA32" s="829"/>
      <c r="UQB32" s="829"/>
      <c r="UQC32" s="829"/>
      <c r="UQD32" s="829"/>
      <c r="UQE32" s="829"/>
      <c r="UQF32" s="829"/>
      <c r="UQG32" s="829"/>
      <c r="UQH32" s="829"/>
      <c r="UQI32" s="829"/>
      <c r="UQJ32" s="829"/>
      <c r="UQK32" s="829"/>
      <c r="UQL32" s="829"/>
      <c r="UQM32" s="829"/>
      <c r="UQN32" s="829"/>
      <c r="UQO32" s="829"/>
      <c r="UQP32" s="829"/>
      <c r="UQQ32" s="829"/>
      <c r="UQR32" s="829"/>
      <c r="UQS32" s="829"/>
      <c r="UQT32" s="829"/>
      <c r="UQU32" s="829"/>
      <c r="UQV32" s="829"/>
      <c r="UQW32" s="829"/>
      <c r="UQX32" s="829"/>
      <c r="UQY32" s="829"/>
      <c r="UQZ32" s="829"/>
      <c r="URA32" s="829"/>
      <c r="URB32" s="829"/>
      <c r="URC32" s="829"/>
      <c r="URD32" s="829"/>
      <c r="URE32" s="829"/>
      <c r="URF32" s="829"/>
      <c r="URG32" s="829"/>
      <c r="URH32" s="829"/>
      <c r="URI32" s="829"/>
      <c r="URJ32" s="829"/>
      <c r="URK32" s="829"/>
      <c r="URL32" s="829"/>
      <c r="URM32" s="829"/>
      <c r="URN32" s="829"/>
      <c r="URO32" s="829"/>
      <c r="URP32" s="829"/>
      <c r="URQ32" s="829"/>
      <c r="URR32" s="829"/>
      <c r="URS32" s="829"/>
      <c r="URT32" s="829"/>
      <c r="URU32" s="829"/>
      <c r="URV32" s="829"/>
      <c r="URW32" s="829"/>
      <c r="URX32" s="829"/>
      <c r="URY32" s="829"/>
      <c r="URZ32" s="829"/>
      <c r="USA32" s="829"/>
      <c r="USB32" s="829"/>
      <c r="USC32" s="829"/>
      <c r="USD32" s="829"/>
      <c r="USE32" s="829"/>
      <c r="USF32" s="829"/>
      <c r="USG32" s="829"/>
      <c r="USH32" s="829"/>
      <c r="USI32" s="829"/>
      <c r="USJ32" s="829"/>
      <c r="USK32" s="829"/>
      <c r="USL32" s="829"/>
      <c r="USM32" s="829"/>
      <c r="USN32" s="829"/>
      <c r="USO32" s="829"/>
      <c r="USP32" s="829"/>
      <c r="USQ32" s="829"/>
      <c r="USR32" s="829"/>
      <c r="USS32" s="829"/>
      <c r="UST32" s="829"/>
      <c r="USU32" s="829"/>
      <c r="USV32" s="829"/>
      <c r="USW32" s="829"/>
      <c r="USX32" s="829"/>
      <c r="USY32" s="829"/>
      <c r="USZ32" s="829"/>
      <c r="UTA32" s="829"/>
      <c r="UTB32" s="829"/>
      <c r="UTC32" s="829"/>
      <c r="UTD32" s="829"/>
      <c r="UTE32" s="829"/>
      <c r="UTF32" s="829"/>
      <c r="UTG32" s="829"/>
      <c r="UTH32" s="829"/>
      <c r="UTI32" s="829"/>
      <c r="UTJ32" s="829"/>
      <c r="UTK32" s="829"/>
      <c r="UTL32" s="829"/>
      <c r="UTM32" s="829"/>
      <c r="UTN32" s="829"/>
      <c r="UTO32" s="829"/>
      <c r="UTP32" s="829"/>
      <c r="UTQ32" s="829"/>
      <c r="UTR32" s="829"/>
      <c r="UTS32" s="829"/>
      <c r="UTT32" s="829"/>
      <c r="UTU32" s="829"/>
      <c r="UTV32" s="829"/>
      <c r="UTW32" s="829"/>
      <c r="UTX32" s="829"/>
      <c r="UTY32" s="829"/>
      <c r="UTZ32" s="829"/>
      <c r="UUA32" s="829"/>
      <c r="UUB32" s="829"/>
      <c r="UUC32" s="829"/>
      <c r="UUD32" s="829"/>
      <c r="UUE32" s="829"/>
      <c r="UUF32" s="829"/>
      <c r="UUG32" s="829"/>
      <c r="UUH32" s="829"/>
      <c r="UUI32" s="829"/>
      <c r="UUJ32" s="829"/>
      <c r="UUK32" s="829"/>
      <c r="UUL32" s="829"/>
      <c r="UUM32" s="829"/>
      <c r="UUN32" s="829"/>
      <c r="UUO32" s="829"/>
      <c r="UUP32" s="829"/>
      <c r="UUQ32" s="829"/>
      <c r="UUR32" s="829"/>
      <c r="UUS32" s="829"/>
      <c r="UUT32" s="829"/>
      <c r="UUU32" s="829"/>
      <c r="UUV32" s="829"/>
      <c r="UUW32" s="829"/>
      <c r="UUX32" s="829"/>
      <c r="UUY32" s="829"/>
      <c r="UUZ32" s="829"/>
      <c r="UVA32" s="829"/>
      <c r="UVB32" s="829"/>
      <c r="UVC32" s="829"/>
      <c r="UVD32" s="829"/>
      <c r="UVE32" s="829"/>
      <c r="UVF32" s="829"/>
      <c r="UVG32" s="829"/>
      <c r="UVH32" s="829"/>
      <c r="UVI32" s="829"/>
      <c r="UVJ32" s="829"/>
      <c r="UVK32" s="829"/>
      <c r="UVL32" s="829"/>
      <c r="UVM32" s="829"/>
      <c r="UVN32" s="829"/>
      <c r="UVO32" s="829"/>
      <c r="UVP32" s="829"/>
      <c r="UVQ32" s="829"/>
      <c r="UVR32" s="829"/>
      <c r="UVS32" s="829"/>
      <c r="UVT32" s="829"/>
      <c r="UVU32" s="829"/>
      <c r="UVV32" s="829"/>
      <c r="UVW32" s="829"/>
      <c r="UVX32" s="829"/>
      <c r="UVY32" s="829"/>
      <c r="UVZ32" s="829"/>
      <c r="UWA32" s="829"/>
      <c r="UWB32" s="829"/>
      <c r="UWC32" s="829"/>
      <c r="UWD32" s="829"/>
      <c r="UWE32" s="829"/>
      <c r="UWF32" s="829"/>
      <c r="UWG32" s="829"/>
      <c r="UWH32" s="829"/>
      <c r="UWI32" s="829"/>
      <c r="UWJ32" s="829"/>
      <c r="UWK32" s="829"/>
      <c r="UWL32" s="829"/>
      <c r="UWM32" s="829"/>
      <c r="UWN32" s="829"/>
      <c r="UWO32" s="829"/>
      <c r="UWP32" s="829"/>
      <c r="UWQ32" s="829"/>
      <c r="UWR32" s="829"/>
      <c r="UWS32" s="829"/>
      <c r="UWT32" s="829"/>
      <c r="UWU32" s="829"/>
      <c r="UWV32" s="829"/>
      <c r="UWW32" s="829"/>
      <c r="UWX32" s="829"/>
      <c r="UWY32" s="829"/>
      <c r="UWZ32" s="829"/>
      <c r="UXA32" s="829"/>
      <c r="UXB32" s="829"/>
      <c r="UXC32" s="829"/>
      <c r="UXD32" s="829"/>
      <c r="UXE32" s="829"/>
      <c r="UXF32" s="829"/>
      <c r="UXG32" s="829"/>
      <c r="UXH32" s="829"/>
      <c r="UXI32" s="829"/>
      <c r="UXJ32" s="829"/>
      <c r="UXK32" s="829"/>
      <c r="UXL32" s="829"/>
      <c r="UXM32" s="829"/>
      <c r="UXN32" s="829"/>
      <c r="UXO32" s="829"/>
      <c r="UXP32" s="829"/>
      <c r="UXQ32" s="829"/>
      <c r="UXR32" s="829"/>
      <c r="UXS32" s="829"/>
      <c r="UXT32" s="829"/>
      <c r="UXU32" s="829"/>
      <c r="UXV32" s="829"/>
      <c r="UXW32" s="829"/>
      <c r="UXX32" s="829"/>
      <c r="UXY32" s="829"/>
      <c r="UXZ32" s="829"/>
      <c r="UYA32" s="829"/>
      <c r="UYB32" s="829"/>
      <c r="UYC32" s="829"/>
      <c r="UYD32" s="829"/>
      <c r="UYE32" s="829"/>
      <c r="UYF32" s="829"/>
      <c r="UYG32" s="829"/>
      <c r="UYH32" s="829"/>
      <c r="UYI32" s="829"/>
      <c r="UYJ32" s="829"/>
      <c r="UYK32" s="829"/>
      <c r="UYL32" s="829"/>
      <c r="UYM32" s="829"/>
      <c r="UYN32" s="829"/>
      <c r="UYO32" s="829"/>
      <c r="UYP32" s="829"/>
      <c r="UYQ32" s="829"/>
      <c r="UYR32" s="829"/>
      <c r="UYS32" s="829"/>
      <c r="UYT32" s="829"/>
      <c r="UYU32" s="829"/>
      <c r="UYV32" s="829"/>
      <c r="UYW32" s="829"/>
      <c r="UYX32" s="829"/>
      <c r="UYY32" s="829"/>
      <c r="UYZ32" s="829"/>
      <c r="UZA32" s="829"/>
      <c r="UZB32" s="829"/>
      <c r="UZC32" s="829"/>
      <c r="UZD32" s="829"/>
      <c r="UZE32" s="829"/>
      <c r="UZF32" s="829"/>
      <c r="UZG32" s="829"/>
      <c r="UZH32" s="829"/>
      <c r="UZI32" s="829"/>
      <c r="UZJ32" s="829"/>
      <c r="UZK32" s="829"/>
      <c r="UZL32" s="829"/>
      <c r="UZM32" s="829"/>
      <c r="UZN32" s="829"/>
      <c r="UZO32" s="829"/>
      <c r="UZP32" s="829"/>
      <c r="UZQ32" s="829"/>
      <c r="UZR32" s="829"/>
      <c r="UZS32" s="829"/>
      <c r="UZT32" s="829"/>
      <c r="UZU32" s="829"/>
      <c r="UZV32" s="829"/>
      <c r="UZW32" s="829"/>
      <c r="UZX32" s="829"/>
      <c r="UZY32" s="829"/>
      <c r="UZZ32" s="829"/>
      <c r="VAA32" s="829"/>
      <c r="VAB32" s="829"/>
      <c r="VAC32" s="829"/>
      <c r="VAD32" s="829"/>
      <c r="VAE32" s="829"/>
      <c r="VAF32" s="829"/>
      <c r="VAG32" s="829"/>
      <c r="VAH32" s="829"/>
      <c r="VAI32" s="829"/>
      <c r="VAJ32" s="829"/>
      <c r="VAK32" s="829"/>
      <c r="VAL32" s="829"/>
      <c r="VAM32" s="829"/>
      <c r="VAN32" s="829"/>
      <c r="VAO32" s="829"/>
      <c r="VAP32" s="829"/>
      <c r="VAQ32" s="829"/>
      <c r="VAR32" s="829"/>
      <c r="VAS32" s="829"/>
      <c r="VAT32" s="829"/>
      <c r="VAU32" s="829"/>
      <c r="VAV32" s="829"/>
      <c r="VAW32" s="829"/>
      <c r="VAX32" s="829"/>
      <c r="VAY32" s="829"/>
      <c r="VAZ32" s="829"/>
      <c r="VBA32" s="829"/>
      <c r="VBB32" s="829"/>
      <c r="VBC32" s="829"/>
      <c r="VBD32" s="829"/>
      <c r="VBE32" s="829"/>
      <c r="VBF32" s="829"/>
      <c r="VBG32" s="829"/>
      <c r="VBH32" s="829"/>
      <c r="VBI32" s="829"/>
      <c r="VBJ32" s="829"/>
      <c r="VBK32" s="829"/>
      <c r="VBL32" s="829"/>
      <c r="VBM32" s="829"/>
      <c r="VBN32" s="829"/>
      <c r="VBO32" s="829"/>
      <c r="VBP32" s="829"/>
      <c r="VBQ32" s="829"/>
      <c r="VBR32" s="829"/>
      <c r="VBS32" s="829"/>
      <c r="VBT32" s="829"/>
      <c r="VBU32" s="829"/>
      <c r="VBV32" s="829"/>
      <c r="VBW32" s="829"/>
      <c r="VBX32" s="829"/>
      <c r="VBY32" s="829"/>
      <c r="VBZ32" s="829"/>
      <c r="VCA32" s="829"/>
      <c r="VCB32" s="829"/>
      <c r="VCC32" s="829"/>
      <c r="VCD32" s="829"/>
      <c r="VCE32" s="829"/>
      <c r="VCF32" s="829"/>
      <c r="VCG32" s="829"/>
      <c r="VCH32" s="829"/>
      <c r="VCI32" s="829"/>
      <c r="VCJ32" s="829"/>
      <c r="VCK32" s="829"/>
      <c r="VCL32" s="829"/>
      <c r="VCM32" s="829"/>
      <c r="VCN32" s="829"/>
      <c r="VCO32" s="829"/>
      <c r="VCP32" s="829"/>
      <c r="VCQ32" s="829"/>
      <c r="VCR32" s="829"/>
      <c r="VCS32" s="829"/>
      <c r="VCT32" s="829"/>
      <c r="VCU32" s="829"/>
      <c r="VCV32" s="829"/>
      <c r="VCW32" s="829"/>
      <c r="VCX32" s="829"/>
      <c r="VCY32" s="829"/>
      <c r="VCZ32" s="829"/>
      <c r="VDA32" s="829"/>
      <c r="VDB32" s="829"/>
      <c r="VDC32" s="829"/>
      <c r="VDD32" s="829"/>
      <c r="VDE32" s="829"/>
      <c r="VDF32" s="829"/>
      <c r="VDG32" s="829"/>
      <c r="VDH32" s="829"/>
      <c r="VDI32" s="829"/>
      <c r="VDJ32" s="829"/>
      <c r="VDK32" s="829"/>
      <c r="VDL32" s="829"/>
      <c r="VDM32" s="829"/>
      <c r="VDN32" s="829"/>
      <c r="VDO32" s="829"/>
      <c r="VDP32" s="829"/>
      <c r="VDQ32" s="829"/>
      <c r="VDR32" s="829"/>
      <c r="VDS32" s="829"/>
      <c r="VDT32" s="829"/>
      <c r="VDU32" s="829"/>
      <c r="VDV32" s="829"/>
      <c r="VDW32" s="829"/>
      <c r="VDX32" s="829"/>
      <c r="VDY32" s="829"/>
      <c r="VDZ32" s="829"/>
      <c r="VEA32" s="829"/>
      <c r="VEB32" s="829"/>
      <c r="VEC32" s="829"/>
      <c r="VED32" s="829"/>
      <c r="VEE32" s="829"/>
      <c r="VEF32" s="829"/>
      <c r="VEG32" s="829"/>
      <c r="VEH32" s="829"/>
      <c r="VEI32" s="829"/>
      <c r="VEJ32" s="829"/>
      <c r="VEK32" s="829"/>
      <c r="VEL32" s="829"/>
      <c r="VEM32" s="829"/>
      <c r="VEN32" s="829"/>
      <c r="VEO32" s="829"/>
      <c r="VEP32" s="829"/>
      <c r="VEQ32" s="829"/>
      <c r="VER32" s="829"/>
      <c r="VES32" s="829"/>
      <c r="VET32" s="829"/>
      <c r="VEU32" s="829"/>
      <c r="VEV32" s="829"/>
      <c r="VEW32" s="829"/>
      <c r="VEX32" s="829"/>
      <c r="VEY32" s="829"/>
      <c r="VEZ32" s="829"/>
      <c r="VFA32" s="829"/>
      <c r="VFB32" s="829"/>
      <c r="VFC32" s="829"/>
      <c r="VFD32" s="829"/>
      <c r="VFE32" s="829"/>
      <c r="VFF32" s="829"/>
      <c r="VFG32" s="829"/>
      <c r="VFH32" s="829"/>
      <c r="VFI32" s="829"/>
      <c r="VFJ32" s="829"/>
      <c r="VFK32" s="829"/>
      <c r="VFL32" s="829"/>
      <c r="VFM32" s="829"/>
      <c r="VFN32" s="829"/>
      <c r="VFO32" s="829"/>
      <c r="VFP32" s="829"/>
      <c r="VFQ32" s="829"/>
      <c r="VFR32" s="829"/>
      <c r="VFS32" s="829"/>
      <c r="VFT32" s="829"/>
      <c r="VFU32" s="829"/>
      <c r="VFV32" s="829"/>
      <c r="VFW32" s="829"/>
      <c r="VFX32" s="829"/>
      <c r="VFY32" s="829"/>
      <c r="VFZ32" s="829"/>
      <c r="VGA32" s="829"/>
      <c r="VGB32" s="829"/>
      <c r="VGC32" s="829"/>
      <c r="VGD32" s="829"/>
      <c r="VGE32" s="829"/>
      <c r="VGF32" s="829"/>
      <c r="VGG32" s="829"/>
      <c r="VGH32" s="829"/>
      <c r="VGI32" s="829"/>
      <c r="VGJ32" s="829"/>
      <c r="VGK32" s="829"/>
      <c r="VGL32" s="829"/>
      <c r="VGM32" s="829"/>
      <c r="VGN32" s="829"/>
      <c r="VGO32" s="829"/>
      <c r="VGP32" s="829"/>
      <c r="VGQ32" s="829"/>
      <c r="VGR32" s="829"/>
      <c r="VGS32" s="829"/>
      <c r="VGT32" s="829"/>
      <c r="VGU32" s="829"/>
      <c r="VGV32" s="829"/>
      <c r="VGW32" s="829"/>
      <c r="VGX32" s="829"/>
      <c r="VGY32" s="829"/>
      <c r="VGZ32" s="829"/>
      <c r="VHA32" s="829"/>
      <c r="VHB32" s="829"/>
      <c r="VHC32" s="829"/>
      <c r="VHD32" s="829"/>
      <c r="VHE32" s="829"/>
      <c r="VHF32" s="829"/>
      <c r="VHG32" s="829"/>
      <c r="VHH32" s="829"/>
      <c r="VHI32" s="829"/>
      <c r="VHJ32" s="829"/>
      <c r="VHK32" s="829"/>
      <c r="VHL32" s="829"/>
      <c r="VHM32" s="829"/>
      <c r="VHN32" s="829"/>
      <c r="VHO32" s="829"/>
      <c r="VHP32" s="829"/>
      <c r="VHQ32" s="829"/>
      <c r="VHR32" s="829"/>
      <c r="VHS32" s="829"/>
      <c r="VHT32" s="829"/>
      <c r="VHU32" s="829"/>
      <c r="VHV32" s="829"/>
      <c r="VHW32" s="829"/>
      <c r="VHX32" s="829"/>
      <c r="VHY32" s="829"/>
      <c r="VHZ32" s="829"/>
      <c r="VIA32" s="829"/>
      <c r="VIB32" s="829"/>
      <c r="VIC32" s="829"/>
      <c r="VID32" s="829"/>
      <c r="VIE32" s="829"/>
      <c r="VIF32" s="829"/>
      <c r="VIG32" s="829"/>
      <c r="VIH32" s="829"/>
      <c r="VII32" s="829"/>
      <c r="VIJ32" s="829"/>
      <c r="VIK32" s="829"/>
      <c r="VIL32" s="829"/>
      <c r="VIM32" s="829"/>
      <c r="VIN32" s="829"/>
      <c r="VIO32" s="829"/>
      <c r="VIP32" s="829"/>
      <c r="VIQ32" s="829"/>
      <c r="VIR32" s="829"/>
      <c r="VIS32" s="829"/>
      <c r="VIT32" s="829"/>
      <c r="VIU32" s="829"/>
      <c r="VIV32" s="829"/>
      <c r="VIW32" s="829"/>
      <c r="VIX32" s="829"/>
      <c r="VIY32" s="829"/>
      <c r="VIZ32" s="829"/>
      <c r="VJA32" s="829"/>
      <c r="VJB32" s="829"/>
      <c r="VJC32" s="829"/>
      <c r="VJD32" s="829"/>
      <c r="VJE32" s="829"/>
      <c r="VJF32" s="829"/>
      <c r="VJG32" s="829"/>
      <c r="VJH32" s="829"/>
      <c r="VJI32" s="829"/>
      <c r="VJJ32" s="829"/>
      <c r="VJK32" s="829"/>
      <c r="VJL32" s="829"/>
      <c r="VJM32" s="829"/>
      <c r="VJN32" s="829"/>
      <c r="VJO32" s="829"/>
      <c r="VJP32" s="829"/>
      <c r="VJQ32" s="829"/>
      <c r="VJR32" s="829"/>
      <c r="VJS32" s="829"/>
      <c r="VJT32" s="829"/>
      <c r="VJU32" s="829"/>
      <c r="VJV32" s="829"/>
      <c r="VJW32" s="829"/>
      <c r="VJX32" s="829"/>
      <c r="VJY32" s="829"/>
      <c r="VJZ32" s="829"/>
      <c r="VKA32" s="829"/>
      <c r="VKB32" s="829"/>
      <c r="VKC32" s="829"/>
      <c r="VKD32" s="829"/>
      <c r="VKE32" s="829"/>
      <c r="VKF32" s="829"/>
      <c r="VKG32" s="829"/>
      <c r="VKH32" s="829"/>
      <c r="VKI32" s="829"/>
      <c r="VKJ32" s="829"/>
      <c r="VKK32" s="829"/>
      <c r="VKL32" s="829"/>
      <c r="VKM32" s="829"/>
      <c r="VKN32" s="829"/>
      <c r="VKO32" s="829"/>
      <c r="VKP32" s="829"/>
      <c r="VKQ32" s="829"/>
      <c r="VKR32" s="829"/>
      <c r="VKS32" s="829"/>
      <c r="VKT32" s="829"/>
      <c r="VKU32" s="829"/>
      <c r="VKV32" s="829"/>
      <c r="VKW32" s="829"/>
      <c r="VKX32" s="829"/>
      <c r="VKY32" s="829"/>
      <c r="VKZ32" s="829"/>
      <c r="VLA32" s="829"/>
      <c r="VLB32" s="829"/>
      <c r="VLC32" s="829"/>
      <c r="VLD32" s="829"/>
      <c r="VLE32" s="829"/>
      <c r="VLF32" s="829"/>
      <c r="VLG32" s="829"/>
      <c r="VLH32" s="829"/>
      <c r="VLI32" s="829"/>
      <c r="VLJ32" s="829"/>
      <c r="VLK32" s="829"/>
      <c r="VLL32" s="829"/>
      <c r="VLM32" s="829"/>
      <c r="VLN32" s="829"/>
      <c r="VLO32" s="829"/>
      <c r="VLP32" s="829"/>
      <c r="VLQ32" s="829"/>
      <c r="VLR32" s="829"/>
      <c r="VLS32" s="829"/>
      <c r="VLT32" s="829"/>
      <c r="VLU32" s="829"/>
      <c r="VLV32" s="829"/>
      <c r="VLW32" s="829"/>
      <c r="VLX32" s="829"/>
      <c r="VLY32" s="829"/>
      <c r="VLZ32" s="829"/>
      <c r="VMA32" s="829"/>
      <c r="VMB32" s="829"/>
      <c r="VMC32" s="829"/>
      <c r="VMD32" s="829"/>
      <c r="VME32" s="829"/>
      <c r="VMF32" s="829"/>
      <c r="VMG32" s="829"/>
      <c r="VMH32" s="829"/>
      <c r="VMI32" s="829"/>
      <c r="VMJ32" s="829"/>
      <c r="VMK32" s="829"/>
      <c r="VML32" s="829"/>
      <c r="VMM32" s="829"/>
      <c r="VMN32" s="829"/>
      <c r="VMO32" s="829"/>
      <c r="VMP32" s="829"/>
      <c r="VMQ32" s="829"/>
      <c r="VMR32" s="829"/>
      <c r="VMS32" s="829"/>
      <c r="VMT32" s="829"/>
      <c r="VMU32" s="829"/>
      <c r="VMV32" s="829"/>
      <c r="VMW32" s="829"/>
      <c r="VMX32" s="829"/>
      <c r="VMY32" s="829"/>
      <c r="VMZ32" s="829"/>
      <c r="VNA32" s="829"/>
      <c r="VNB32" s="829"/>
      <c r="VNC32" s="829"/>
      <c r="VND32" s="829"/>
      <c r="VNE32" s="829"/>
      <c r="VNF32" s="829"/>
      <c r="VNG32" s="829"/>
      <c r="VNH32" s="829"/>
      <c r="VNI32" s="829"/>
      <c r="VNJ32" s="829"/>
      <c r="VNK32" s="829"/>
      <c r="VNL32" s="829"/>
      <c r="VNM32" s="829"/>
      <c r="VNN32" s="829"/>
      <c r="VNO32" s="829"/>
      <c r="VNP32" s="829"/>
      <c r="VNQ32" s="829"/>
      <c r="VNR32" s="829"/>
      <c r="VNS32" s="829"/>
      <c r="VNT32" s="829"/>
      <c r="VNU32" s="829"/>
      <c r="VNV32" s="829"/>
      <c r="VNW32" s="829"/>
      <c r="VNX32" s="829"/>
      <c r="VNY32" s="829"/>
      <c r="VNZ32" s="829"/>
      <c r="VOA32" s="829"/>
      <c r="VOB32" s="829"/>
      <c r="VOC32" s="829"/>
      <c r="VOD32" s="829"/>
      <c r="VOE32" s="829"/>
      <c r="VOF32" s="829"/>
      <c r="VOG32" s="829"/>
      <c r="VOH32" s="829"/>
      <c r="VOI32" s="829"/>
      <c r="VOJ32" s="829"/>
      <c r="VOK32" s="829"/>
      <c r="VOL32" s="829"/>
      <c r="VOM32" s="829"/>
      <c r="VON32" s="829"/>
      <c r="VOO32" s="829"/>
      <c r="VOP32" s="829"/>
      <c r="VOQ32" s="829"/>
      <c r="VOR32" s="829"/>
      <c r="VOS32" s="829"/>
      <c r="VOT32" s="829"/>
      <c r="VOU32" s="829"/>
      <c r="VOV32" s="829"/>
      <c r="VOW32" s="829"/>
      <c r="VOX32" s="829"/>
      <c r="VOY32" s="829"/>
      <c r="VOZ32" s="829"/>
      <c r="VPA32" s="829"/>
      <c r="VPB32" s="829"/>
      <c r="VPC32" s="829"/>
      <c r="VPD32" s="829"/>
      <c r="VPE32" s="829"/>
      <c r="VPF32" s="829"/>
      <c r="VPG32" s="829"/>
      <c r="VPH32" s="829"/>
      <c r="VPI32" s="829"/>
      <c r="VPJ32" s="829"/>
      <c r="VPK32" s="829"/>
      <c r="VPL32" s="829"/>
      <c r="VPM32" s="829"/>
      <c r="VPN32" s="829"/>
      <c r="VPO32" s="829"/>
      <c r="VPP32" s="829"/>
      <c r="VPQ32" s="829"/>
      <c r="VPR32" s="829"/>
      <c r="VPS32" s="829"/>
      <c r="VPT32" s="829"/>
      <c r="VPU32" s="829"/>
      <c r="VPV32" s="829"/>
      <c r="VPW32" s="829"/>
      <c r="VPX32" s="829"/>
      <c r="VPY32" s="829"/>
      <c r="VPZ32" s="829"/>
      <c r="VQA32" s="829"/>
      <c r="VQB32" s="829"/>
      <c r="VQC32" s="829"/>
      <c r="VQD32" s="829"/>
      <c r="VQE32" s="829"/>
      <c r="VQF32" s="829"/>
      <c r="VQG32" s="829"/>
      <c r="VQH32" s="829"/>
      <c r="VQI32" s="829"/>
      <c r="VQJ32" s="829"/>
      <c r="VQK32" s="829"/>
      <c r="VQL32" s="829"/>
      <c r="VQM32" s="829"/>
      <c r="VQN32" s="829"/>
      <c r="VQO32" s="829"/>
      <c r="VQP32" s="829"/>
      <c r="VQQ32" s="829"/>
      <c r="VQR32" s="829"/>
      <c r="VQS32" s="829"/>
      <c r="VQT32" s="829"/>
      <c r="VQU32" s="829"/>
      <c r="VQV32" s="829"/>
      <c r="VQW32" s="829"/>
      <c r="VQX32" s="829"/>
      <c r="VQY32" s="829"/>
      <c r="VQZ32" s="829"/>
      <c r="VRA32" s="829"/>
      <c r="VRB32" s="829"/>
      <c r="VRC32" s="829"/>
      <c r="VRD32" s="829"/>
      <c r="VRE32" s="829"/>
      <c r="VRF32" s="829"/>
      <c r="VRG32" s="829"/>
      <c r="VRH32" s="829"/>
      <c r="VRI32" s="829"/>
      <c r="VRJ32" s="829"/>
      <c r="VRK32" s="829"/>
      <c r="VRL32" s="829"/>
      <c r="VRM32" s="829"/>
      <c r="VRN32" s="829"/>
      <c r="VRO32" s="829"/>
      <c r="VRP32" s="829"/>
      <c r="VRQ32" s="829"/>
      <c r="VRR32" s="829"/>
      <c r="VRS32" s="829"/>
      <c r="VRT32" s="829"/>
      <c r="VRU32" s="829"/>
      <c r="VRV32" s="829"/>
      <c r="VRW32" s="829"/>
      <c r="VRX32" s="829"/>
      <c r="VRY32" s="829"/>
      <c r="VRZ32" s="829"/>
      <c r="VSA32" s="829"/>
      <c r="VSB32" s="829"/>
      <c r="VSC32" s="829"/>
      <c r="VSD32" s="829"/>
      <c r="VSE32" s="829"/>
      <c r="VSF32" s="829"/>
      <c r="VSG32" s="829"/>
      <c r="VSH32" s="829"/>
      <c r="VSI32" s="829"/>
      <c r="VSJ32" s="829"/>
      <c r="VSK32" s="829"/>
      <c r="VSL32" s="829"/>
      <c r="VSM32" s="829"/>
      <c r="VSN32" s="829"/>
      <c r="VSO32" s="829"/>
      <c r="VSP32" s="829"/>
      <c r="VSQ32" s="829"/>
      <c r="VSR32" s="829"/>
      <c r="VSS32" s="829"/>
      <c r="VST32" s="829"/>
      <c r="VSU32" s="829"/>
      <c r="VSV32" s="829"/>
      <c r="VSW32" s="829"/>
      <c r="VSX32" s="829"/>
      <c r="VSY32" s="829"/>
      <c r="VSZ32" s="829"/>
      <c r="VTA32" s="829"/>
      <c r="VTB32" s="829"/>
      <c r="VTC32" s="829"/>
      <c r="VTD32" s="829"/>
      <c r="VTE32" s="829"/>
      <c r="VTF32" s="829"/>
      <c r="VTG32" s="829"/>
      <c r="VTH32" s="829"/>
      <c r="VTI32" s="829"/>
      <c r="VTJ32" s="829"/>
      <c r="VTK32" s="829"/>
      <c r="VTL32" s="829"/>
      <c r="VTM32" s="829"/>
      <c r="VTN32" s="829"/>
      <c r="VTO32" s="829"/>
      <c r="VTP32" s="829"/>
      <c r="VTQ32" s="829"/>
      <c r="VTR32" s="829"/>
      <c r="VTS32" s="829"/>
      <c r="VTT32" s="829"/>
      <c r="VTU32" s="829"/>
      <c r="VTV32" s="829"/>
      <c r="VTW32" s="829"/>
      <c r="VTX32" s="829"/>
      <c r="VTY32" s="829"/>
      <c r="VTZ32" s="829"/>
      <c r="VUA32" s="829"/>
      <c r="VUB32" s="829"/>
      <c r="VUC32" s="829"/>
      <c r="VUD32" s="829"/>
      <c r="VUE32" s="829"/>
      <c r="VUF32" s="829"/>
      <c r="VUG32" s="829"/>
      <c r="VUH32" s="829"/>
      <c r="VUI32" s="829"/>
      <c r="VUJ32" s="829"/>
      <c r="VUK32" s="829"/>
      <c r="VUL32" s="829"/>
      <c r="VUM32" s="829"/>
      <c r="VUN32" s="829"/>
      <c r="VUO32" s="829"/>
      <c r="VUP32" s="829"/>
      <c r="VUQ32" s="829"/>
      <c r="VUR32" s="829"/>
      <c r="VUS32" s="829"/>
      <c r="VUT32" s="829"/>
      <c r="VUU32" s="829"/>
      <c r="VUV32" s="829"/>
      <c r="VUW32" s="829"/>
      <c r="VUX32" s="829"/>
      <c r="VUY32" s="829"/>
      <c r="VUZ32" s="829"/>
      <c r="VVA32" s="829"/>
      <c r="VVB32" s="829"/>
      <c r="VVC32" s="829"/>
      <c r="VVD32" s="829"/>
      <c r="VVE32" s="829"/>
      <c r="VVF32" s="829"/>
      <c r="VVG32" s="829"/>
      <c r="VVH32" s="829"/>
      <c r="VVI32" s="829"/>
      <c r="VVJ32" s="829"/>
      <c r="VVK32" s="829"/>
      <c r="VVL32" s="829"/>
      <c r="VVM32" s="829"/>
      <c r="VVN32" s="829"/>
      <c r="VVO32" s="829"/>
      <c r="VVP32" s="829"/>
      <c r="VVQ32" s="829"/>
      <c r="VVR32" s="829"/>
      <c r="VVS32" s="829"/>
      <c r="VVT32" s="829"/>
      <c r="VVU32" s="829"/>
      <c r="VVV32" s="829"/>
      <c r="VVW32" s="829"/>
      <c r="VVX32" s="829"/>
      <c r="VVY32" s="829"/>
      <c r="VVZ32" s="829"/>
      <c r="VWA32" s="829"/>
      <c r="VWB32" s="829"/>
      <c r="VWC32" s="829"/>
      <c r="VWD32" s="829"/>
      <c r="VWE32" s="829"/>
      <c r="VWF32" s="829"/>
      <c r="VWG32" s="829"/>
      <c r="VWH32" s="829"/>
      <c r="VWI32" s="829"/>
      <c r="VWJ32" s="829"/>
      <c r="VWK32" s="829"/>
      <c r="VWL32" s="829"/>
      <c r="VWM32" s="829"/>
      <c r="VWN32" s="829"/>
      <c r="VWO32" s="829"/>
      <c r="VWP32" s="829"/>
      <c r="VWQ32" s="829"/>
      <c r="VWR32" s="829"/>
      <c r="VWS32" s="829"/>
      <c r="VWT32" s="829"/>
      <c r="VWU32" s="829"/>
      <c r="VWV32" s="829"/>
      <c r="VWW32" s="829"/>
      <c r="VWX32" s="829"/>
      <c r="VWY32" s="829"/>
      <c r="VWZ32" s="829"/>
      <c r="VXA32" s="829"/>
      <c r="VXB32" s="829"/>
      <c r="VXC32" s="829"/>
      <c r="VXD32" s="829"/>
      <c r="VXE32" s="829"/>
      <c r="VXF32" s="829"/>
      <c r="VXG32" s="829"/>
      <c r="VXH32" s="829"/>
      <c r="VXI32" s="829"/>
      <c r="VXJ32" s="829"/>
      <c r="VXK32" s="829"/>
      <c r="VXL32" s="829"/>
      <c r="VXM32" s="829"/>
      <c r="VXN32" s="829"/>
      <c r="VXO32" s="829"/>
      <c r="VXP32" s="829"/>
      <c r="VXQ32" s="829"/>
      <c r="VXR32" s="829"/>
      <c r="VXS32" s="829"/>
      <c r="VXT32" s="829"/>
      <c r="VXU32" s="829"/>
      <c r="VXV32" s="829"/>
      <c r="VXW32" s="829"/>
      <c r="VXX32" s="829"/>
      <c r="VXY32" s="829"/>
      <c r="VXZ32" s="829"/>
      <c r="VYA32" s="829"/>
      <c r="VYB32" s="829"/>
      <c r="VYC32" s="829"/>
      <c r="VYD32" s="829"/>
      <c r="VYE32" s="829"/>
      <c r="VYF32" s="829"/>
      <c r="VYG32" s="829"/>
      <c r="VYH32" s="829"/>
      <c r="VYI32" s="829"/>
      <c r="VYJ32" s="829"/>
      <c r="VYK32" s="829"/>
      <c r="VYL32" s="829"/>
      <c r="VYM32" s="829"/>
      <c r="VYN32" s="829"/>
      <c r="VYO32" s="829"/>
      <c r="VYP32" s="829"/>
      <c r="VYQ32" s="829"/>
      <c r="VYR32" s="829"/>
      <c r="VYS32" s="829"/>
      <c r="VYT32" s="829"/>
      <c r="VYU32" s="829"/>
      <c r="VYV32" s="829"/>
      <c r="VYW32" s="829"/>
      <c r="VYX32" s="829"/>
      <c r="VYY32" s="829"/>
      <c r="VYZ32" s="829"/>
      <c r="VZA32" s="829"/>
      <c r="VZB32" s="829"/>
      <c r="VZC32" s="829"/>
      <c r="VZD32" s="829"/>
      <c r="VZE32" s="829"/>
      <c r="VZF32" s="829"/>
      <c r="VZG32" s="829"/>
      <c r="VZH32" s="829"/>
      <c r="VZI32" s="829"/>
      <c r="VZJ32" s="829"/>
      <c r="VZK32" s="829"/>
      <c r="VZL32" s="829"/>
      <c r="VZM32" s="829"/>
      <c r="VZN32" s="829"/>
      <c r="VZO32" s="829"/>
      <c r="VZP32" s="829"/>
      <c r="VZQ32" s="829"/>
      <c r="VZR32" s="829"/>
      <c r="VZS32" s="829"/>
      <c r="VZT32" s="829"/>
      <c r="VZU32" s="829"/>
      <c r="VZV32" s="829"/>
      <c r="VZW32" s="829"/>
      <c r="VZX32" s="829"/>
      <c r="VZY32" s="829"/>
      <c r="VZZ32" s="829"/>
      <c r="WAA32" s="829"/>
      <c r="WAB32" s="829"/>
      <c r="WAC32" s="829"/>
      <c r="WAD32" s="829"/>
      <c r="WAE32" s="829"/>
      <c r="WAF32" s="829"/>
      <c r="WAG32" s="829"/>
      <c r="WAH32" s="829"/>
      <c r="WAI32" s="829"/>
      <c r="WAJ32" s="829"/>
      <c r="WAK32" s="829"/>
      <c r="WAL32" s="829"/>
      <c r="WAM32" s="829"/>
      <c r="WAN32" s="829"/>
      <c r="WAO32" s="829"/>
      <c r="WAP32" s="829"/>
      <c r="WAQ32" s="829"/>
      <c r="WAR32" s="829"/>
      <c r="WAS32" s="829"/>
      <c r="WAT32" s="829"/>
      <c r="WAU32" s="829"/>
      <c r="WAV32" s="829"/>
      <c r="WAW32" s="829"/>
      <c r="WAX32" s="829"/>
      <c r="WAY32" s="829"/>
      <c r="WAZ32" s="829"/>
      <c r="WBA32" s="829"/>
      <c r="WBB32" s="829"/>
      <c r="WBC32" s="829"/>
      <c r="WBD32" s="829"/>
      <c r="WBE32" s="829"/>
      <c r="WBF32" s="829"/>
      <c r="WBG32" s="829"/>
      <c r="WBH32" s="829"/>
      <c r="WBI32" s="829"/>
      <c r="WBJ32" s="829"/>
      <c r="WBK32" s="829"/>
      <c r="WBL32" s="829"/>
      <c r="WBM32" s="829"/>
      <c r="WBN32" s="829"/>
      <c r="WBO32" s="829"/>
      <c r="WBP32" s="829"/>
      <c r="WBQ32" s="829"/>
      <c r="WBR32" s="829"/>
      <c r="WBS32" s="829"/>
      <c r="WBT32" s="829"/>
      <c r="WBU32" s="829"/>
      <c r="WBV32" s="829"/>
      <c r="WBW32" s="829"/>
      <c r="WBX32" s="829"/>
      <c r="WBY32" s="829"/>
      <c r="WBZ32" s="829"/>
      <c r="WCA32" s="829"/>
      <c r="WCB32" s="829"/>
      <c r="WCC32" s="829"/>
      <c r="WCD32" s="829"/>
      <c r="WCE32" s="829"/>
      <c r="WCF32" s="829"/>
      <c r="WCG32" s="829"/>
      <c r="WCH32" s="829"/>
      <c r="WCI32" s="829"/>
      <c r="WCJ32" s="829"/>
      <c r="WCK32" s="829"/>
      <c r="WCL32" s="829"/>
      <c r="WCM32" s="829"/>
      <c r="WCN32" s="829"/>
      <c r="WCO32" s="829"/>
      <c r="WCP32" s="829"/>
      <c r="WCQ32" s="829"/>
      <c r="WCR32" s="829"/>
      <c r="WCS32" s="829"/>
      <c r="WCT32" s="829"/>
      <c r="WCU32" s="829"/>
      <c r="WCV32" s="829"/>
      <c r="WCW32" s="829"/>
      <c r="WCX32" s="829"/>
      <c r="WCY32" s="829"/>
      <c r="WCZ32" s="829"/>
      <c r="WDA32" s="829"/>
      <c r="WDB32" s="829"/>
      <c r="WDC32" s="829"/>
      <c r="WDD32" s="829"/>
      <c r="WDE32" s="829"/>
      <c r="WDF32" s="829"/>
      <c r="WDG32" s="829"/>
      <c r="WDH32" s="829"/>
      <c r="WDI32" s="829"/>
      <c r="WDJ32" s="829"/>
      <c r="WDK32" s="829"/>
      <c r="WDL32" s="829"/>
      <c r="WDM32" s="829"/>
      <c r="WDN32" s="829"/>
      <c r="WDO32" s="829"/>
      <c r="WDP32" s="829"/>
      <c r="WDQ32" s="829"/>
      <c r="WDR32" s="829"/>
      <c r="WDS32" s="829"/>
      <c r="WDT32" s="829"/>
      <c r="WDU32" s="829"/>
      <c r="WDV32" s="829"/>
      <c r="WDW32" s="829"/>
      <c r="WDX32" s="829"/>
      <c r="WDY32" s="829"/>
      <c r="WDZ32" s="829"/>
      <c r="WEA32" s="829"/>
      <c r="WEB32" s="829"/>
      <c r="WEC32" s="829"/>
      <c r="WED32" s="829"/>
      <c r="WEE32" s="829"/>
      <c r="WEF32" s="829"/>
      <c r="WEG32" s="829"/>
      <c r="WEH32" s="829"/>
      <c r="WEI32" s="829"/>
      <c r="WEJ32" s="829"/>
      <c r="WEK32" s="829"/>
      <c r="WEL32" s="829"/>
      <c r="WEM32" s="829"/>
      <c r="WEN32" s="829"/>
      <c r="WEO32" s="829"/>
      <c r="WEP32" s="829"/>
      <c r="WEQ32" s="829"/>
      <c r="WER32" s="829"/>
      <c r="WES32" s="829"/>
      <c r="WET32" s="829"/>
      <c r="WEU32" s="829"/>
      <c r="WEV32" s="829"/>
      <c r="WEW32" s="829"/>
      <c r="WEX32" s="829"/>
      <c r="WEY32" s="829"/>
      <c r="WEZ32" s="829"/>
      <c r="WFA32" s="829"/>
      <c r="WFB32" s="829"/>
      <c r="WFC32" s="829"/>
      <c r="WFD32" s="829"/>
      <c r="WFE32" s="829"/>
      <c r="WFF32" s="829"/>
      <c r="WFG32" s="829"/>
      <c r="WFH32" s="829"/>
      <c r="WFI32" s="829"/>
      <c r="WFJ32" s="829"/>
      <c r="WFK32" s="829"/>
      <c r="WFL32" s="829"/>
      <c r="WFM32" s="829"/>
      <c r="WFN32" s="829"/>
      <c r="WFO32" s="829"/>
      <c r="WFP32" s="829"/>
      <c r="WFQ32" s="829"/>
      <c r="WFR32" s="829"/>
      <c r="WFS32" s="829"/>
      <c r="WFT32" s="829"/>
      <c r="WFU32" s="829"/>
      <c r="WFV32" s="829"/>
      <c r="WFW32" s="829"/>
      <c r="WFX32" s="829"/>
      <c r="WFY32" s="829"/>
      <c r="WFZ32" s="829"/>
      <c r="WGA32" s="829"/>
      <c r="WGB32" s="829"/>
      <c r="WGC32" s="829"/>
      <c r="WGD32" s="829"/>
      <c r="WGE32" s="829"/>
      <c r="WGF32" s="829"/>
      <c r="WGG32" s="829"/>
      <c r="WGH32" s="829"/>
      <c r="WGI32" s="829"/>
      <c r="WGJ32" s="829"/>
      <c r="WGK32" s="829"/>
      <c r="WGL32" s="829"/>
      <c r="WGM32" s="829"/>
      <c r="WGN32" s="829"/>
      <c r="WGO32" s="829"/>
      <c r="WGP32" s="829"/>
      <c r="WGQ32" s="829"/>
      <c r="WGR32" s="829"/>
      <c r="WGS32" s="829"/>
      <c r="WGT32" s="829"/>
      <c r="WGU32" s="829"/>
      <c r="WGV32" s="829"/>
      <c r="WGW32" s="829"/>
      <c r="WGX32" s="829"/>
      <c r="WGY32" s="829"/>
      <c r="WGZ32" s="829"/>
      <c r="WHA32" s="829"/>
      <c r="WHB32" s="829"/>
      <c r="WHC32" s="829"/>
      <c r="WHD32" s="829"/>
      <c r="WHE32" s="829"/>
      <c r="WHF32" s="829"/>
      <c r="WHG32" s="829"/>
      <c r="WHH32" s="829"/>
      <c r="WHI32" s="829"/>
      <c r="WHJ32" s="829"/>
      <c r="WHK32" s="829"/>
      <c r="WHL32" s="829"/>
      <c r="WHM32" s="829"/>
      <c r="WHN32" s="829"/>
      <c r="WHO32" s="829"/>
      <c r="WHP32" s="829"/>
      <c r="WHQ32" s="829"/>
      <c r="WHR32" s="829"/>
      <c r="WHS32" s="829"/>
      <c r="WHT32" s="829"/>
      <c r="WHU32" s="829"/>
      <c r="WHV32" s="829"/>
      <c r="WHW32" s="829"/>
      <c r="WHX32" s="829"/>
      <c r="WHY32" s="829"/>
      <c r="WHZ32" s="829"/>
      <c r="WIA32" s="829"/>
      <c r="WIB32" s="829"/>
      <c r="WIC32" s="829"/>
      <c r="WID32" s="829"/>
      <c r="WIE32" s="829"/>
      <c r="WIF32" s="829"/>
      <c r="WIG32" s="829"/>
      <c r="WIH32" s="829"/>
      <c r="WII32" s="829"/>
      <c r="WIJ32" s="829"/>
      <c r="WIK32" s="829"/>
      <c r="WIL32" s="829"/>
      <c r="WIM32" s="829"/>
      <c r="WIN32" s="829"/>
      <c r="WIO32" s="829"/>
      <c r="WIP32" s="829"/>
      <c r="WIQ32" s="829"/>
      <c r="WIR32" s="829"/>
      <c r="WIS32" s="829"/>
      <c r="WIT32" s="829"/>
      <c r="WIU32" s="829"/>
      <c r="WIV32" s="829"/>
      <c r="WIW32" s="829"/>
      <c r="WIX32" s="829"/>
      <c r="WIY32" s="829"/>
      <c r="WIZ32" s="829"/>
      <c r="WJA32" s="829"/>
      <c r="WJB32" s="829"/>
      <c r="WJC32" s="829"/>
      <c r="WJD32" s="829"/>
      <c r="WJE32" s="829"/>
      <c r="WJF32" s="829"/>
      <c r="WJG32" s="829"/>
      <c r="WJH32" s="829"/>
      <c r="WJI32" s="829"/>
      <c r="WJJ32" s="829"/>
      <c r="WJK32" s="829"/>
      <c r="WJL32" s="829"/>
      <c r="WJM32" s="829"/>
      <c r="WJN32" s="829"/>
      <c r="WJO32" s="829"/>
      <c r="WJP32" s="829"/>
      <c r="WJQ32" s="829"/>
      <c r="WJR32" s="829"/>
      <c r="WJS32" s="829"/>
      <c r="WJT32" s="829"/>
      <c r="WJU32" s="829"/>
      <c r="WJV32" s="829"/>
      <c r="WJW32" s="829"/>
      <c r="WJX32" s="829"/>
      <c r="WJY32" s="829"/>
      <c r="WJZ32" s="829"/>
      <c r="WKA32" s="829"/>
      <c r="WKB32" s="829"/>
      <c r="WKC32" s="829"/>
      <c r="WKD32" s="829"/>
      <c r="WKE32" s="829"/>
      <c r="WKF32" s="829"/>
      <c r="WKG32" s="829"/>
      <c r="WKH32" s="829"/>
      <c r="WKI32" s="829"/>
      <c r="WKJ32" s="829"/>
      <c r="WKK32" s="829"/>
      <c r="WKL32" s="829"/>
      <c r="WKM32" s="829"/>
      <c r="WKN32" s="829"/>
      <c r="WKO32" s="829"/>
      <c r="WKP32" s="829"/>
      <c r="WKQ32" s="829"/>
      <c r="WKR32" s="829"/>
      <c r="WKS32" s="829"/>
      <c r="WKT32" s="829"/>
      <c r="WKU32" s="829"/>
      <c r="WKV32" s="829"/>
      <c r="WKW32" s="829"/>
      <c r="WKX32" s="829"/>
      <c r="WKY32" s="829"/>
      <c r="WKZ32" s="829"/>
      <c r="WLA32" s="829"/>
      <c r="WLB32" s="829"/>
      <c r="WLC32" s="829"/>
      <c r="WLD32" s="829"/>
      <c r="WLE32" s="829"/>
      <c r="WLF32" s="829"/>
      <c r="WLG32" s="829"/>
      <c r="WLH32" s="829"/>
      <c r="WLI32" s="829"/>
      <c r="WLJ32" s="829"/>
      <c r="WLK32" s="829"/>
      <c r="WLL32" s="829"/>
      <c r="WLM32" s="829"/>
      <c r="WLN32" s="829"/>
      <c r="WLO32" s="829"/>
      <c r="WLP32" s="829"/>
      <c r="WLQ32" s="829"/>
      <c r="WLR32" s="829"/>
      <c r="WLS32" s="829"/>
      <c r="WLT32" s="829"/>
      <c r="WLU32" s="829"/>
      <c r="WLV32" s="829"/>
      <c r="WLW32" s="829"/>
      <c r="WLX32" s="829"/>
      <c r="WLY32" s="829"/>
      <c r="WLZ32" s="829"/>
      <c r="WMA32" s="829"/>
      <c r="WMB32" s="829"/>
      <c r="WMC32" s="829"/>
      <c r="WMD32" s="829"/>
      <c r="WME32" s="829"/>
      <c r="WMF32" s="829"/>
      <c r="WMG32" s="829"/>
      <c r="WMH32" s="829"/>
      <c r="WMI32" s="829"/>
      <c r="WMJ32" s="829"/>
      <c r="WMK32" s="829"/>
      <c r="WML32" s="829"/>
      <c r="WMM32" s="829"/>
      <c r="WMN32" s="829"/>
      <c r="WMO32" s="829"/>
      <c r="WMP32" s="829"/>
      <c r="WMQ32" s="829"/>
      <c r="WMR32" s="829"/>
      <c r="WMS32" s="829"/>
      <c r="WMT32" s="829"/>
      <c r="WMU32" s="829"/>
      <c r="WMV32" s="829"/>
      <c r="WMW32" s="829"/>
      <c r="WMX32" s="829"/>
      <c r="WMY32" s="829"/>
      <c r="WMZ32" s="829"/>
      <c r="WNA32" s="829"/>
      <c r="WNB32" s="829"/>
      <c r="WNC32" s="829"/>
      <c r="WND32" s="829"/>
      <c r="WNE32" s="829"/>
      <c r="WNF32" s="829"/>
      <c r="WNG32" s="829"/>
      <c r="WNH32" s="829"/>
      <c r="WNI32" s="829"/>
      <c r="WNJ32" s="829"/>
      <c r="WNK32" s="829"/>
      <c r="WNL32" s="829"/>
      <c r="WNM32" s="829"/>
      <c r="WNN32" s="829"/>
      <c r="WNO32" s="829"/>
      <c r="WNP32" s="829"/>
      <c r="WNQ32" s="829"/>
      <c r="WNR32" s="829"/>
      <c r="WNS32" s="829"/>
      <c r="WNT32" s="829"/>
      <c r="WNU32" s="829"/>
      <c r="WNV32" s="829"/>
      <c r="WNW32" s="829"/>
      <c r="WNX32" s="829"/>
      <c r="WNY32" s="829"/>
      <c r="WNZ32" s="829"/>
      <c r="WOA32" s="829"/>
      <c r="WOB32" s="829"/>
      <c r="WOC32" s="829"/>
      <c r="WOD32" s="829"/>
      <c r="WOE32" s="829"/>
      <c r="WOF32" s="829"/>
      <c r="WOG32" s="829"/>
      <c r="WOH32" s="829"/>
      <c r="WOI32" s="829"/>
      <c r="WOJ32" s="829"/>
      <c r="WOK32" s="829"/>
      <c r="WOL32" s="829"/>
      <c r="WOM32" s="829"/>
      <c r="WON32" s="829"/>
      <c r="WOO32" s="829"/>
      <c r="WOP32" s="829"/>
      <c r="WOQ32" s="829"/>
      <c r="WOR32" s="829"/>
      <c r="WOS32" s="829"/>
      <c r="WOT32" s="829"/>
      <c r="WOU32" s="829"/>
      <c r="WOV32" s="829"/>
      <c r="WOW32" s="829"/>
      <c r="WOX32" s="829"/>
      <c r="WOY32" s="829"/>
      <c r="WOZ32" s="829"/>
      <c r="WPA32" s="829"/>
      <c r="WPB32" s="829"/>
      <c r="WPC32" s="829"/>
      <c r="WPD32" s="829"/>
      <c r="WPE32" s="829"/>
      <c r="WPF32" s="829"/>
      <c r="WPG32" s="829"/>
      <c r="WPH32" s="829"/>
      <c r="WPI32" s="829"/>
      <c r="WPJ32" s="829"/>
      <c r="WPK32" s="829"/>
      <c r="WPL32" s="829"/>
      <c r="WPM32" s="829"/>
      <c r="WPN32" s="829"/>
      <c r="WPO32" s="829"/>
      <c r="WPP32" s="829"/>
      <c r="WPQ32" s="829"/>
      <c r="WPR32" s="829"/>
      <c r="WPS32" s="829"/>
      <c r="WPT32" s="829"/>
      <c r="WPU32" s="829"/>
      <c r="WPV32" s="829"/>
      <c r="WPW32" s="829"/>
      <c r="WPX32" s="829"/>
      <c r="WPY32" s="829"/>
      <c r="WPZ32" s="829"/>
      <c r="WQA32" s="829"/>
      <c r="WQB32" s="829"/>
      <c r="WQC32" s="829"/>
      <c r="WQD32" s="829"/>
      <c r="WQE32" s="829"/>
      <c r="WQF32" s="829"/>
      <c r="WQG32" s="829"/>
      <c r="WQH32" s="829"/>
      <c r="WQI32" s="829"/>
      <c r="WQJ32" s="829"/>
      <c r="WQK32" s="829"/>
      <c r="WQL32" s="829"/>
      <c r="WQM32" s="829"/>
      <c r="WQN32" s="829"/>
      <c r="WQO32" s="829"/>
      <c r="WQP32" s="829"/>
      <c r="WQQ32" s="829"/>
      <c r="WQR32" s="829"/>
      <c r="WQS32" s="829"/>
      <c r="WQT32" s="829"/>
      <c r="WQU32" s="829"/>
      <c r="WQV32" s="829"/>
      <c r="WQW32" s="829"/>
      <c r="WQX32" s="829"/>
      <c r="WQY32" s="829"/>
      <c r="WQZ32" s="829"/>
      <c r="WRA32" s="829"/>
      <c r="WRB32" s="829"/>
      <c r="WRC32" s="829"/>
      <c r="WRD32" s="829"/>
      <c r="WRE32" s="829"/>
      <c r="WRF32" s="829"/>
      <c r="WRG32" s="829"/>
      <c r="WRH32" s="829"/>
      <c r="WRI32" s="829"/>
      <c r="WRJ32" s="829"/>
      <c r="WRK32" s="829"/>
      <c r="WRL32" s="829"/>
      <c r="WRM32" s="829"/>
      <c r="WRN32" s="829"/>
      <c r="WRO32" s="829"/>
      <c r="WRP32" s="829"/>
      <c r="WRQ32" s="829"/>
      <c r="WRR32" s="829"/>
      <c r="WRS32" s="829"/>
      <c r="WRT32" s="829"/>
      <c r="WRU32" s="829"/>
      <c r="WRV32" s="829"/>
      <c r="WRW32" s="829"/>
      <c r="WRX32" s="829"/>
      <c r="WRY32" s="829"/>
      <c r="WRZ32" s="829"/>
      <c r="WSA32" s="829"/>
      <c r="WSB32" s="829"/>
      <c r="WSC32" s="829"/>
      <c r="WSD32" s="829"/>
      <c r="WSE32" s="829"/>
      <c r="WSF32" s="829"/>
      <c r="WSG32" s="829"/>
      <c r="WSH32" s="829"/>
      <c r="WSI32" s="829"/>
      <c r="WSJ32" s="829"/>
      <c r="WSK32" s="829"/>
      <c r="WSL32" s="829"/>
      <c r="WSM32" s="829"/>
      <c r="WSN32" s="829"/>
      <c r="WSO32" s="829"/>
      <c r="WSP32" s="829"/>
      <c r="WSQ32" s="829"/>
      <c r="WSR32" s="829"/>
      <c r="WSS32" s="829"/>
      <c r="WST32" s="829"/>
      <c r="WSU32" s="829"/>
      <c r="WSV32" s="829"/>
      <c r="WSW32" s="829"/>
      <c r="WSX32" s="829"/>
      <c r="WSY32" s="829"/>
      <c r="WSZ32" s="829"/>
      <c r="WTA32" s="829"/>
      <c r="WTB32" s="829"/>
      <c r="WTC32" s="829"/>
      <c r="WTD32" s="829"/>
      <c r="WTE32" s="829"/>
      <c r="WTF32" s="829"/>
      <c r="WTG32" s="829"/>
      <c r="WTH32" s="829"/>
      <c r="WTI32" s="829"/>
      <c r="WTJ32" s="829"/>
      <c r="WTK32" s="829"/>
      <c r="WTL32" s="829"/>
      <c r="WTM32" s="829"/>
      <c r="WTN32" s="829"/>
      <c r="WTO32" s="829"/>
      <c r="WTP32" s="829"/>
      <c r="WTQ32" s="829"/>
      <c r="WTR32" s="829"/>
      <c r="WTS32" s="829"/>
      <c r="WTT32" s="829"/>
      <c r="WTU32" s="829"/>
      <c r="WTV32" s="829"/>
      <c r="WTW32" s="829"/>
      <c r="WTX32" s="829"/>
      <c r="WTY32" s="829"/>
      <c r="WTZ32" s="829"/>
      <c r="WUA32" s="829"/>
      <c r="WUB32" s="829"/>
      <c r="WUC32" s="829"/>
      <c r="WUD32" s="829"/>
      <c r="WUE32" s="829"/>
      <c r="WUF32" s="829"/>
      <c r="WUG32" s="829"/>
      <c r="WUH32" s="829"/>
      <c r="WUI32" s="829"/>
      <c r="WUJ32" s="829"/>
      <c r="WUK32" s="829"/>
      <c r="WUL32" s="829"/>
      <c r="WUM32" s="829"/>
      <c r="WUN32" s="829"/>
      <c r="WUO32" s="829"/>
      <c r="WUP32" s="829"/>
      <c r="WUQ32" s="829"/>
      <c r="WUR32" s="829"/>
      <c r="WUS32" s="829"/>
      <c r="WUT32" s="829"/>
      <c r="WUU32" s="829"/>
      <c r="WUV32" s="829"/>
      <c r="WUW32" s="829"/>
      <c r="WUX32" s="829"/>
      <c r="WUY32" s="829"/>
      <c r="WUZ32" s="829"/>
      <c r="WVA32" s="829"/>
      <c r="WVB32" s="829"/>
      <c r="WVC32" s="829"/>
      <c r="WVD32" s="829"/>
      <c r="WVE32" s="829"/>
      <c r="WVF32" s="829"/>
      <c r="WVG32" s="829"/>
      <c r="WVH32" s="829"/>
      <c r="WVI32" s="829"/>
      <c r="WVJ32" s="829"/>
      <c r="WVK32" s="829"/>
      <c r="WVL32" s="829"/>
      <c r="WVM32" s="829"/>
      <c r="WVN32" s="829"/>
      <c r="WVO32" s="829"/>
      <c r="WVP32" s="829"/>
      <c r="WVQ32" s="829"/>
      <c r="WVR32" s="829"/>
      <c r="WVS32" s="829"/>
      <c r="WVT32" s="829"/>
      <c r="WVU32" s="829"/>
      <c r="WVV32" s="829"/>
      <c r="WVW32" s="829"/>
      <c r="WVX32" s="829"/>
      <c r="WVY32" s="829"/>
      <c r="WVZ32" s="829"/>
      <c r="WWA32" s="829"/>
      <c r="WWB32" s="829"/>
      <c r="WWC32" s="829"/>
      <c r="WWD32" s="829"/>
      <c r="WWE32" s="829"/>
      <c r="WWF32" s="829"/>
      <c r="WWG32" s="829"/>
      <c r="WWH32" s="829"/>
      <c r="WWI32" s="829"/>
      <c r="WWJ32" s="829"/>
      <c r="WWK32" s="829"/>
      <c r="WWL32" s="829"/>
      <c r="WWM32" s="829"/>
      <c r="WWN32" s="829"/>
      <c r="WWO32" s="829"/>
      <c r="WWP32" s="829"/>
      <c r="WWQ32" s="829"/>
      <c r="WWR32" s="829"/>
      <c r="WWS32" s="829"/>
      <c r="WWT32" s="829"/>
      <c r="WWU32" s="829"/>
      <c r="WWV32" s="829"/>
      <c r="WWW32" s="829"/>
      <c r="WWX32" s="829"/>
      <c r="WWY32" s="829"/>
      <c r="WWZ32" s="829"/>
      <c r="WXA32" s="829"/>
      <c r="WXB32" s="829"/>
      <c r="WXC32" s="829"/>
      <c r="WXD32" s="829"/>
      <c r="WXE32" s="829"/>
      <c r="WXF32" s="829"/>
      <c r="WXG32" s="829"/>
      <c r="WXH32" s="829"/>
      <c r="WXI32" s="829"/>
      <c r="WXJ32" s="829"/>
      <c r="WXK32" s="829"/>
      <c r="WXL32" s="829"/>
      <c r="WXM32" s="829"/>
      <c r="WXN32" s="829"/>
      <c r="WXO32" s="829"/>
      <c r="WXP32" s="829"/>
      <c r="WXQ32" s="829"/>
      <c r="WXR32" s="829"/>
      <c r="WXS32" s="829"/>
      <c r="WXT32" s="829"/>
      <c r="WXU32" s="829"/>
      <c r="WXV32" s="829"/>
      <c r="WXW32" s="829"/>
      <c r="WXX32" s="829"/>
      <c r="WXY32" s="829"/>
      <c r="WXZ32" s="829"/>
      <c r="WYA32" s="829"/>
      <c r="WYB32" s="829"/>
      <c r="WYC32" s="829"/>
      <c r="WYD32" s="829"/>
      <c r="WYE32" s="829"/>
      <c r="WYF32" s="829"/>
      <c r="WYG32" s="829"/>
      <c r="WYH32" s="829"/>
      <c r="WYI32" s="829"/>
      <c r="WYJ32" s="829"/>
      <c r="WYK32" s="829"/>
      <c r="WYL32" s="829"/>
      <c r="WYM32" s="829"/>
      <c r="WYN32" s="829"/>
      <c r="WYO32" s="829"/>
      <c r="WYP32" s="829"/>
      <c r="WYQ32" s="829"/>
      <c r="WYR32" s="829"/>
      <c r="WYS32" s="829"/>
      <c r="WYT32" s="829"/>
      <c r="WYU32" s="829"/>
      <c r="WYV32" s="829"/>
      <c r="WYW32" s="829"/>
      <c r="WYX32" s="829"/>
      <c r="WYY32" s="829"/>
      <c r="WYZ32" s="829"/>
      <c r="WZA32" s="829"/>
      <c r="WZB32" s="829"/>
      <c r="WZC32" s="829"/>
      <c r="WZD32" s="829"/>
      <c r="WZE32" s="829"/>
      <c r="WZF32" s="829"/>
      <c r="WZG32" s="829"/>
      <c r="WZH32" s="829"/>
      <c r="WZI32" s="829"/>
      <c r="WZJ32" s="829"/>
      <c r="WZK32" s="829"/>
      <c r="WZL32" s="829"/>
      <c r="WZM32" s="829"/>
      <c r="WZN32" s="829"/>
      <c r="WZO32" s="829"/>
      <c r="WZP32" s="829"/>
      <c r="WZQ32" s="829"/>
      <c r="WZR32" s="829"/>
      <c r="WZS32" s="829"/>
      <c r="WZT32" s="829"/>
      <c r="WZU32" s="829"/>
      <c r="WZV32" s="829"/>
      <c r="WZW32" s="829"/>
      <c r="WZX32" s="829"/>
      <c r="WZY32" s="829"/>
      <c r="WZZ32" s="829"/>
      <c r="XAA32" s="829"/>
      <c r="XAB32" s="829"/>
      <c r="XAC32" s="829"/>
      <c r="XAD32" s="829"/>
      <c r="XAE32" s="829"/>
      <c r="XAF32" s="829"/>
      <c r="XAG32" s="829"/>
      <c r="XAH32" s="829"/>
      <c r="XAI32" s="829"/>
      <c r="XAJ32" s="829"/>
      <c r="XAK32" s="829"/>
      <c r="XAL32" s="829"/>
      <c r="XAM32" s="829"/>
      <c r="XAN32" s="829"/>
      <c r="XAO32" s="829"/>
      <c r="XAP32" s="829"/>
      <c r="XAQ32" s="829"/>
      <c r="XAR32" s="829"/>
      <c r="XAS32" s="829"/>
      <c r="XAT32" s="829"/>
      <c r="XAU32" s="829"/>
      <c r="XAV32" s="829"/>
      <c r="XAW32" s="829"/>
      <c r="XAX32" s="829"/>
      <c r="XAY32" s="829"/>
      <c r="XAZ32" s="829"/>
      <c r="XBA32" s="829"/>
      <c r="XBB32" s="829"/>
      <c r="XBC32" s="829"/>
      <c r="XBD32" s="829"/>
      <c r="XBE32" s="829"/>
      <c r="XBF32" s="829"/>
      <c r="XBG32" s="829"/>
      <c r="XBH32" s="829"/>
      <c r="XBI32" s="829"/>
      <c r="XBJ32" s="829"/>
      <c r="XBK32" s="829"/>
      <c r="XBL32" s="829"/>
      <c r="XBM32" s="829"/>
      <c r="XBN32" s="829"/>
      <c r="XBO32" s="829"/>
      <c r="XBP32" s="829"/>
      <c r="XBQ32" s="829"/>
      <c r="XBR32" s="829"/>
      <c r="XBS32" s="829"/>
      <c r="XBT32" s="829"/>
      <c r="XBU32" s="829"/>
      <c r="XBV32" s="829"/>
      <c r="XBW32" s="829"/>
      <c r="XBX32" s="829"/>
      <c r="XBY32" s="829"/>
      <c r="XBZ32" s="829"/>
      <c r="XCA32" s="829"/>
      <c r="XCB32" s="829"/>
      <c r="XCC32" s="829"/>
      <c r="XCD32" s="829"/>
      <c r="XCE32" s="829"/>
      <c r="XCF32" s="829"/>
      <c r="XCG32" s="829"/>
      <c r="XCH32" s="829"/>
      <c r="XCI32" s="829"/>
      <c r="XCJ32" s="829"/>
      <c r="XCK32" s="829"/>
      <c r="XCL32" s="829"/>
      <c r="XCM32" s="829"/>
      <c r="XCN32" s="829"/>
      <c r="XCO32" s="829"/>
      <c r="XCP32" s="829"/>
      <c r="XCQ32" s="829"/>
      <c r="XCR32" s="829"/>
      <c r="XCS32" s="829"/>
      <c r="XCT32" s="829"/>
      <c r="XCU32" s="829"/>
      <c r="XCV32" s="829"/>
      <c r="XCW32" s="829"/>
      <c r="XCX32" s="829"/>
      <c r="XCY32" s="829"/>
      <c r="XCZ32" s="829"/>
      <c r="XDA32" s="829"/>
      <c r="XDB32" s="829"/>
      <c r="XDC32" s="829"/>
      <c r="XDD32" s="829"/>
      <c r="XDE32" s="829"/>
      <c r="XDF32" s="829"/>
      <c r="XDG32" s="829"/>
      <c r="XDH32" s="829"/>
      <c r="XDI32" s="829"/>
      <c r="XDJ32" s="829"/>
      <c r="XDK32" s="829"/>
      <c r="XDL32" s="829"/>
      <c r="XDM32" s="829"/>
      <c r="XDN32" s="829"/>
      <c r="XDO32" s="829"/>
      <c r="XDP32" s="829"/>
      <c r="XDQ32" s="829"/>
      <c r="XDR32" s="829"/>
      <c r="XDS32" s="829"/>
      <c r="XDT32" s="829"/>
      <c r="XDU32" s="829"/>
      <c r="XDV32" s="829"/>
      <c r="XDW32" s="829"/>
      <c r="XDX32" s="829"/>
      <c r="XDY32" s="829"/>
      <c r="XDZ32" s="829"/>
      <c r="XEA32" s="829"/>
      <c r="XEB32" s="829"/>
      <c r="XEC32" s="829"/>
      <c r="XED32" s="829"/>
      <c r="XEE32" s="829"/>
      <c r="XEF32" s="829"/>
      <c r="XEG32" s="829"/>
      <c r="XEH32" s="829"/>
      <c r="XEI32" s="829"/>
      <c r="XEJ32" s="829"/>
      <c r="XEK32" s="829"/>
      <c r="XEL32" s="829"/>
      <c r="XEM32" s="829"/>
      <c r="XEN32" s="829"/>
      <c r="XEO32" s="829"/>
      <c r="XEP32" s="829"/>
      <c r="XEQ32" s="829"/>
      <c r="XER32" s="829"/>
      <c r="XES32" s="829"/>
      <c r="XET32" s="829"/>
      <c r="XEU32" s="829"/>
      <c r="XEV32" s="829"/>
      <c r="XEW32" s="829"/>
      <c r="XEX32" s="829"/>
      <c r="XEY32" s="829"/>
      <c r="XEZ32" s="829"/>
      <c r="XFA32" s="829"/>
      <c r="XFB32" s="829"/>
    </row>
    <row r="33" spans="11:260" s="156" customFormat="1" ht="12" customHeight="1">
      <c r="K33" s="842" t="s">
        <v>317</v>
      </c>
      <c r="L33" s="805"/>
      <c r="M33" s="805"/>
      <c r="N33" s="805"/>
      <c r="O33" s="805"/>
      <c r="P33"/>
      <c r="Q33" s="153"/>
      <c r="R33" s="153"/>
      <c r="S33" s="319" t="s">
        <v>294</v>
      </c>
      <c r="T33" s="154"/>
      <c r="U33" s="319" t="s">
        <v>295</v>
      </c>
      <c r="V33" s="154"/>
      <c r="W33" s="162"/>
      <c r="X33" s="818" t="s">
        <v>316</v>
      </c>
      <c r="Y33" s="818"/>
      <c r="Z33" s="819"/>
      <c r="AA33" s="795"/>
      <c r="AB33" s="796"/>
      <c r="AC33" s="796"/>
      <c r="AD33" s="796"/>
      <c r="AE33" s="843"/>
      <c r="AF33" s="843"/>
    </row>
    <row r="34" spans="11:260" s="156" customFormat="1" ht="6" customHeight="1">
      <c r="K34" s="148"/>
      <c r="L34" s="153"/>
      <c r="M34" s="153"/>
      <c r="N34" s="153"/>
      <c r="O34" s="153"/>
      <c r="P34" s="153"/>
      <c r="Q34" s="153"/>
      <c r="R34" s="153"/>
      <c r="S34" s="153"/>
      <c r="T34" s="153"/>
      <c r="U34" s="153"/>
      <c r="V34" s="153"/>
      <c r="W34" s="153"/>
      <c r="X34" s="153"/>
      <c r="Y34" s="153"/>
      <c r="Z34" s="153"/>
      <c r="AA34" s="153"/>
      <c r="AB34" s="153"/>
      <c r="AC34" s="153"/>
      <c r="AD34" s="153"/>
      <c r="AE34" s="153"/>
      <c r="AF34" s="153"/>
    </row>
    <row r="35" spans="11:260" s="156" customFormat="1" ht="19.5" customHeight="1">
      <c r="K35" s="793" t="s">
        <v>318</v>
      </c>
      <c r="L35" s="794"/>
      <c r="M35" s="794"/>
      <c r="N35" s="795"/>
      <c r="O35" s="844"/>
      <c r="P35" s="844"/>
      <c r="Q35" s="844"/>
      <c r="R35" s="844"/>
      <c r="S35" s="844"/>
      <c r="T35" s="844"/>
      <c r="U35" s="844"/>
      <c r="V35" s="844"/>
      <c r="W35" s="844"/>
      <c r="X35" s="844"/>
      <c r="Y35" s="844"/>
      <c r="Z35" s="844"/>
      <c r="AA35" s="844"/>
      <c r="AB35" s="844"/>
      <c r="AC35" s="844"/>
      <c r="AD35" s="844"/>
      <c r="AE35" s="844"/>
      <c r="AF35" s="844"/>
    </row>
    <row r="36" spans="11:260" s="156" customFormat="1" ht="6" customHeight="1">
      <c r="K36" s="148"/>
      <c r="L36" s="153"/>
      <c r="M36" s="153"/>
      <c r="N36" s="153"/>
      <c r="O36" s="153"/>
      <c r="P36" s="153"/>
      <c r="Q36" s="153"/>
      <c r="R36" s="153"/>
      <c r="S36" s="153"/>
      <c r="T36" s="153"/>
      <c r="U36" s="153"/>
      <c r="V36" s="153"/>
      <c r="W36" s="153"/>
      <c r="X36" s="153"/>
      <c r="Y36" s="153"/>
      <c r="Z36" s="153"/>
      <c r="AA36" s="153"/>
      <c r="AB36" s="153"/>
      <c r="AC36" s="153"/>
      <c r="AD36" s="153"/>
      <c r="AE36" s="153"/>
      <c r="AF36" s="153"/>
    </row>
    <row r="37" spans="11:260" s="156" customFormat="1" ht="12" customHeight="1">
      <c r="K37" s="793" t="s">
        <v>319</v>
      </c>
      <c r="L37" s="794"/>
      <c r="M37" s="153"/>
      <c r="N37" s="795"/>
      <c r="O37" s="835"/>
      <c r="P37" s="162"/>
      <c r="Q37" s="836" t="s">
        <v>320</v>
      </c>
      <c r="R37" s="837"/>
      <c r="S37" s="837"/>
      <c r="T37" s="838"/>
      <c r="U37" s="839"/>
      <c r="V37" s="839"/>
      <c r="W37" s="839"/>
      <c r="X37" s="839"/>
      <c r="Y37" s="839"/>
      <c r="Z37" s="839"/>
      <c r="AA37" s="839"/>
      <c r="AB37" s="839"/>
      <c r="AC37" s="840"/>
      <c r="AD37" s="823" t="s">
        <v>321</v>
      </c>
      <c r="AE37" s="824"/>
      <c r="AF37" s="825"/>
    </row>
    <row r="38" spans="11:260" s="156" customFormat="1" ht="12" customHeight="1">
      <c r="K38" s="148"/>
      <c r="L38" s="153"/>
      <c r="M38" s="153"/>
      <c r="N38" s="841" t="s">
        <v>322</v>
      </c>
      <c r="O38" s="841"/>
      <c r="P38" s="515"/>
      <c r="Q38" s="153"/>
      <c r="R38" s="153"/>
      <c r="S38" s="153"/>
      <c r="T38" s="153"/>
      <c r="U38" s="153"/>
      <c r="V38" s="153"/>
      <c r="W38" s="153"/>
      <c r="X38" s="153"/>
      <c r="Y38" s="153"/>
      <c r="Z38" s="153"/>
      <c r="AA38" s="153"/>
      <c r="AB38" s="153"/>
      <c r="AC38" s="153"/>
      <c r="AD38" s="153"/>
      <c r="AE38" s="153"/>
      <c r="AF38" s="153"/>
    </row>
    <row r="39" spans="11:260" s="156" customFormat="1" ht="12" customHeight="1">
      <c r="K39" s="793" t="s">
        <v>323</v>
      </c>
      <c r="L39" s="794"/>
      <c r="M39" s="794"/>
      <c r="N39" s="794"/>
      <c r="O39" s="794"/>
      <c r="P39" s="153"/>
      <c r="Q39" s="818" t="s">
        <v>324</v>
      </c>
      <c r="R39" s="818"/>
      <c r="S39" s="819"/>
      <c r="T39" s="820"/>
      <c r="U39" s="821"/>
      <c r="V39" s="821"/>
      <c r="W39" s="821"/>
      <c r="X39" s="821"/>
      <c r="Y39" s="821"/>
      <c r="Z39" s="821"/>
      <c r="AA39" s="821"/>
      <c r="AB39" s="821"/>
      <c r="AC39" s="822"/>
      <c r="AD39" s="823" t="s">
        <v>325</v>
      </c>
      <c r="AE39" s="824"/>
      <c r="AF39" s="825"/>
    </row>
    <row r="40" spans="11:260" s="156" customFormat="1" ht="6" customHeight="1" thickBot="1">
      <c r="K40" s="148"/>
      <c r="L40" s="153"/>
      <c r="M40" s="153"/>
      <c r="N40" s="153"/>
      <c r="O40" s="153"/>
      <c r="P40" s="153"/>
      <c r="Q40" s="153"/>
      <c r="R40" s="153"/>
      <c r="S40" s="153"/>
      <c r="T40" s="153"/>
      <c r="U40" s="153"/>
      <c r="V40" s="153"/>
      <c r="W40" s="153"/>
      <c r="X40" s="153"/>
      <c r="Y40" s="153"/>
      <c r="Z40" s="153"/>
      <c r="AA40" s="153"/>
      <c r="AB40" s="153"/>
      <c r="AC40" s="153"/>
      <c r="AD40" s="153"/>
      <c r="AE40" s="153"/>
      <c r="AF40" s="153"/>
    </row>
    <row r="41" spans="11:260" s="156" customFormat="1" ht="12" customHeight="1" thickBot="1">
      <c r="K41" s="826" t="s">
        <v>326</v>
      </c>
      <c r="L41" s="827"/>
      <c r="M41" s="827"/>
      <c r="N41" s="827"/>
      <c r="O41" s="827"/>
      <c r="P41" s="827"/>
      <c r="Q41" s="827"/>
      <c r="R41" s="827"/>
      <c r="S41" s="827"/>
      <c r="T41" s="827"/>
      <c r="U41" s="827"/>
      <c r="V41" s="827"/>
      <c r="W41" s="827"/>
      <c r="X41" s="827"/>
      <c r="Y41" s="827"/>
      <c r="Z41" s="827"/>
      <c r="AA41" s="827"/>
      <c r="AB41" s="827"/>
      <c r="AC41" s="827"/>
      <c r="AD41" s="827"/>
      <c r="AE41" s="827"/>
      <c r="AF41" s="827"/>
    </row>
    <row r="42" spans="11:260" s="156" customFormat="1" ht="6" customHeight="1">
      <c r="K42" s="148"/>
      <c r="L42" s="153"/>
      <c r="M42" s="153"/>
      <c r="N42" s="153"/>
      <c r="O42" s="153"/>
      <c r="P42" s="153"/>
      <c r="Q42" s="153"/>
      <c r="R42" s="153"/>
      <c r="S42" s="153"/>
      <c r="T42" s="153"/>
      <c r="U42" s="153"/>
      <c r="V42" s="153"/>
      <c r="W42" s="153"/>
      <c r="X42" s="153"/>
      <c r="Y42" s="153"/>
      <c r="Z42" s="153"/>
      <c r="AA42" s="153"/>
      <c r="AB42" s="153"/>
      <c r="AC42" s="153"/>
      <c r="AD42" s="153"/>
      <c r="AE42" s="153"/>
      <c r="AF42" s="153"/>
    </row>
    <row r="43" spans="11:260" s="156" customFormat="1" ht="12" customHeight="1">
      <c r="K43" s="793" t="s">
        <v>327</v>
      </c>
      <c r="L43" s="794"/>
      <c r="M43" s="794"/>
      <c r="N43" s="794"/>
      <c r="O43" s="316"/>
      <c r="P43" s="516"/>
      <c r="Q43" s="828" t="s">
        <v>328</v>
      </c>
      <c r="R43" s="829"/>
      <c r="S43" s="830"/>
      <c r="T43" s="316"/>
      <c r="U43" s="317"/>
      <c r="V43" s="164"/>
      <c r="W43" s="165"/>
      <c r="X43" s="165"/>
      <c r="Y43" s="165"/>
      <c r="Z43" s="831" t="s">
        <v>329</v>
      </c>
      <c r="AA43" s="831"/>
      <c r="AB43" s="831"/>
      <c r="AC43" s="832"/>
      <c r="AD43" s="833"/>
      <c r="AE43" s="834"/>
    </row>
    <row r="44" spans="11:260" s="156" customFormat="1" ht="6" customHeight="1">
      <c r="K44" s="148"/>
      <c r="L44" s="153"/>
      <c r="M44" s="153"/>
      <c r="N44" s="153"/>
      <c r="O44" s="153"/>
      <c r="P44" s="153"/>
      <c r="Q44" s="153"/>
      <c r="R44" s="153"/>
      <c r="S44" s="153"/>
      <c r="T44" s="153"/>
      <c r="U44" s="153"/>
      <c r="V44" s="153"/>
      <c r="W44" s="153"/>
      <c r="X44" s="153"/>
      <c r="Y44" s="153"/>
      <c r="Z44" s="153"/>
      <c r="AA44" s="153"/>
      <c r="AB44" s="153"/>
      <c r="AC44" s="153"/>
      <c r="AD44" s="153"/>
      <c r="AE44" s="153"/>
      <c r="AF44" s="153"/>
    </row>
    <row r="45" spans="11:260" s="169" customFormat="1" ht="12" customHeight="1">
      <c r="K45" s="807" t="s">
        <v>330</v>
      </c>
      <c r="L45" s="808"/>
      <c r="M45" s="808"/>
      <c r="N45" s="808"/>
      <c r="O45" s="808"/>
      <c r="P45" s="512"/>
      <c r="Q45" s="166" t="s">
        <v>297</v>
      </c>
      <c r="R45" s="166"/>
      <c r="S45" s="809"/>
      <c r="T45" s="810"/>
      <c r="U45" s="810"/>
      <c r="V45" s="810"/>
      <c r="W45" s="810"/>
      <c r="X45" s="811" t="s">
        <v>331</v>
      </c>
      <c r="Y45" s="812"/>
      <c r="Z45" s="167"/>
      <c r="AA45" s="318" t="s">
        <v>296</v>
      </c>
      <c r="AB45" s="168"/>
      <c r="AD45" s="813"/>
      <c r="AE45" s="814"/>
      <c r="AF45" s="815"/>
      <c r="IZ45" s="170"/>
    </row>
    <row r="46" spans="11:260" s="156" customFormat="1" ht="6" customHeight="1">
      <c r="K46" s="148"/>
      <c r="L46" s="153"/>
      <c r="M46" s="153"/>
      <c r="N46" s="153"/>
      <c r="O46" s="153"/>
      <c r="P46" s="153"/>
      <c r="Q46" s="153"/>
      <c r="R46" s="153"/>
      <c r="S46" s="153"/>
      <c r="T46" s="153"/>
      <c r="U46" s="153"/>
      <c r="V46" s="153"/>
      <c r="W46" s="153"/>
      <c r="X46" s="153"/>
      <c r="Y46" s="153"/>
      <c r="Z46" s="153"/>
      <c r="AA46" s="153"/>
      <c r="AB46" s="153"/>
      <c r="AC46" s="153"/>
      <c r="AD46" s="153"/>
      <c r="AE46" s="153"/>
      <c r="AF46" s="153"/>
    </row>
    <row r="47" spans="11:260" s="156" customFormat="1" ht="12" customHeight="1">
      <c r="K47" s="793" t="s">
        <v>332</v>
      </c>
      <c r="L47" s="794"/>
      <c r="M47" s="816"/>
      <c r="N47" s="817"/>
      <c r="O47" s="817"/>
      <c r="P47" s="817"/>
      <c r="Q47" s="817"/>
      <c r="R47" s="817"/>
      <c r="S47" s="817"/>
      <c r="T47" s="817"/>
      <c r="U47" s="817"/>
      <c r="V47" s="817"/>
      <c r="W47" s="817"/>
      <c r="X47" s="817"/>
      <c r="Y47" s="817"/>
      <c r="Z47" s="817"/>
      <c r="AA47" s="817"/>
      <c r="AB47" s="817"/>
      <c r="AC47" s="817"/>
      <c r="AD47" s="817"/>
      <c r="AE47" s="817"/>
      <c r="AF47" s="817"/>
    </row>
    <row r="48" spans="11:260" s="156" customFormat="1" ht="5.25" customHeight="1">
      <c r="K48" s="148"/>
      <c r="L48" s="153"/>
      <c r="M48" s="320"/>
      <c r="N48" s="320"/>
      <c r="O48" s="320"/>
      <c r="P48" s="320"/>
      <c r="Q48" s="320"/>
      <c r="R48" s="320"/>
      <c r="S48" s="320"/>
      <c r="T48" s="320"/>
      <c r="U48" s="320"/>
      <c r="V48" s="320"/>
      <c r="W48" s="320"/>
      <c r="X48" s="320"/>
      <c r="Y48" s="320"/>
      <c r="Z48" s="320"/>
      <c r="AA48" s="320"/>
      <c r="AB48" s="320"/>
      <c r="AC48" s="320"/>
      <c r="AD48" s="320"/>
      <c r="AE48" s="320"/>
      <c r="AF48" s="320"/>
    </row>
    <row r="49" spans="11:32" s="156" customFormat="1" ht="12" customHeight="1">
      <c r="K49" s="793" t="s">
        <v>333</v>
      </c>
      <c r="L49" s="794"/>
      <c r="M49" s="154"/>
      <c r="N49" s="794" t="s">
        <v>334</v>
      </c>
      <c r="O49" s="794"/>
      <c r="P49" s="153"/>
      <c r="Q49" s="154"/>
      <c r="R49" s="153"/>
      <c r="S49" s="794" t="s">
        <v>335</v>
      </c>
      <c r="T49" s="794"/>
      <c r="U49" s="794"/>
      <c r="V49" s="308"/>
      <c r="W49" s="153"/>
      <c r="X49" s="153"/>
      <c r="Y49" s="153"/>
      <c r="Z49" s="153"/>
      <c r="AA49" s="153"/>
      <c r="AB49" s="171" t="s">
        <v>336</v>
      </c>
      <c r="AD49" s="171"/>
      <c r="AE49" s="803"/>
      <c r="AF49" s="804"/>
    </row>
    <row r="50" spans="11:32" s="156" customFormat="1" ht="5.25" customHeight="1">
      <c r="K50" s="148"/>
      <c r="L50" s="153"/>
      <c r="M50" s="321"/>
      <c r="N50" s="153"/>
      <c r="O50" s="153"/>
      <c r="P50" s="153"/>
      <c r="Q50" s="153"/>
      <c r="R50" s="321"/>
      <c r="S50" s="153"/>
      <c r="T50" s="153"/>
      <c r="U50" s="153"/>
      <c r="V50" s="153"/>
      <c r="W50" s="153"/>
      <c r="X50" s="153"/>
      <c r="Y50" s="153"/>
      <c r="Z50" s="153"/>
      <c r="AA50" s="153"/>
      <c r="AB50" s="153"/>
      <c r="AC50" s="321"/>
      <c r="AD50" s="153"/>
      <c r="AE50" s="153"/>
      <c r="AF50" s="153"/>
    </row>
    <row r="51" spans="11:32" s="156" customFormat="1" ht="12" customHeight="1">
      <c r="K51" s="793" t="s">
        <v>337</v>
      </c>
      <c r="L51" s="805"/>
      <c r="M51" s="805"/>
      <c r="N51" s="805"/>
      <c r="O51" s="805"/>
      <c r="P51"/>
      <c r="Q51" s="153"/>
      <c r="R51" s="319" t="s">
        <v>18</v>
      </c>
      <c r="S51" s="172"/>
      <c r="AB51" s="806" t="s">
        <v>338</v>
      </c>
      <c r="AC51" s="806"/>
      <c r="AD51" s="806"/>
    </row>
    <row r="52" spans="11:32" s="156" customFormat="1" ht="6" customHeight="1">
      <c r="K52" s="148"/>
      <c r="L52" s="153"/>
      <c r="M52" s="153"/>
      <c r="N52" s="153"/>
      <c r="O52" s="153"/>
      <c r="P52" s="153"/>
      <c r="Q52" s="153"/>
      <c r="R52" s="153"/>
      <c r="S52" s="153"/>
      <c r="T52" s="153"/>
      <c r="U52" s="153"/>
      <c r="V52" s="153"/>
      <c r="W52" s="153"/>
      <c r="X52" s="153"/>
      <c r="Y52" s="153"/>
      <c r="Z52" s="153"/>
      <c r="AA52" s="153"/>
      <c r="AB52" s="153"/>
      <c r="AC52" s="153"/>
      <c r="AD52" s="153"/>
      <c r="AE52" s="153"/>
      <c r="AF52" s="153"/>
    </row>
    <row r="53" spans="11:32" s="156" customFormat="1" ht="18.75" customHeight="1">
      <c r="K53" s="793" t="s">
        <v>339</v>
      </c>
      <c r="L53" s="794"/>
      <c r="M53" s="794"/>
      <c r="N53" s="795"/>
      <c r="O53" s="796"/>
      <c r="P53" s="796"/>
      <c r="Q53" s="796"/>
      <c r="R53" s="796"/>
      <c r="S53" s="796"/>
      <c r="T53" s="796"/>
      <c r="U53" s="796"/>
      <c r="V53" s="796"/>
      <c r="W53" s="796"/>
      <c r="X53" s="796"/>
      <c r="Y53" s="796"/>
      <c r="Z53" s="796"/>
      <c r="AA53" s="796"/>
      <c r="AB53" s="796"/>
      <c r="AC53" s="796"/>
      <c r="AD53" s="796"/>
      <c r="AE53" s="796"/>
      <c r="AF53" s="796"/>
    </row>
    <row r="54" spans="11:32" s="156" customFormat="1" ht="3.75" customHeight="1" thickBot="1">
      <c r="K54" s="148"/>
      <c r="L54" s="153"/>
      <c r="M54" s="153"/>
      <c r="N54" s="153"/>
      <c r="O54" s="153"/>
      <c r="P54" s="153"/>
      <c r="Q54" s="153"/>
      <c r="R54" s="153"/>
      <c r="S54" s="153"/>
      <c r="T54" s="153"/>
      <c r="U54" s="153"/>
      <c r="V54" s="153"/>
      <c r="W54" s="153"/>
      <c r="X54" s="153"/>
      <c r="Y54" s="153"/>
      <c r="Z54" s="153"/>
      <c r="AA54" s="153"/>
      <c r="AB54" s="153"/>
      <c r="AC54" s="153"/>
      <c r="AD54" s="153"/>
      <c r="AE54" s="153"/>
      <c r="AF54" s="153"/>
    </row>
    <row r="55" spans="11:32" s="173" customFormat="1" ht="14.25" customHeight="1">
      <c r="K55" s="797" t="s">
        <v>340</v>
      </c>
      <c r="L55" s="798"/>
      <c r="M55" s="798"/>
      <c r="N55" s="798"/>
      <c r="O55" s="798"/>
      <c r="P55" s="798"/>
      <c r="Q55" s="798"/>
      <c r="R55" s="798"/>
      <c r="S55" s="798"/>
      <c r="T55" s="798"/>
      <c r="U55" s="798"/>
      <c r="V55" s="798"/>
      <c r="W55" s="798"/>
      <c r="X55" s="798"/>
      <c r="Y55" s="798"/>
      <c r="Z55" s="798"/>
      <c r="AA55" s="798"/>
      <c r="AB55" s="798"/>
      <c r="AC55" s="798"/>
      <c r="AD55" s="798"/>
      <c r="AE55" s="798"/>
      <c r="AF55" s="798"/>
    </row>
    <row r="56" spans="11:32" s="173" customFormat="1" ht="25.5" customHeight="1">
      <c r="K56" s="799" t="s">
        <v>341</v>
      </c>
      <c r="L56" s="799"/>
      <c r="M56" s="799"/>
      <c r="N56" s="799"/>
      <c r="O56" s="799"/>
      <c r="P56" s="511" t="s">
        <v>1799</v>
      </c>
      <c r="Q56" s="799" t="s">
        <v>342</v>
      </c>
      <c r="R56" s="799"/>
      <c r="S56" s="799"/>
      <c r="T56" s="799" t="s">
        <v>343</v>
      </c>
      <c r="U56" s="799"/>
      <c r="V56" s="799" t="s">
        <v>344</v>
      </c>
      <c r="W56" s="799"/>
      <c r="X56" s="799"/>
      <c r="Y56" s="800" t="s">
        <v>345</v>
      </c>
      <c r="Z56" s="800"/>
      <c r="AA56" s="801" t="s">
        <v>346</v>
      </c>
      <c r="AB56" s="801"/>
      <c r="AC56" s="801"/>
      <c r="AD56" s="802" t="s">
        <v>347</v>
      </c>
      <c r="AE56" s="802"/>
      <c r="AF56" s="802"/>
    </row>
    <row r="57" spans="11:32" s="156" customFormat="1" ht="20.149999999999999" customHeight="1">
      <c r="K57" s="174" t="s">
        <v>1805</v>
      </c>
      <c r="L57" s="175"/>
      <c r="M57" s="175"/>
      <c r="N57" s="175"/>
      <c r="O57" s="176"/>
      <c r="P57" s="510">
        <v>10</v>
      </c>
      <c r="Q57" s="742" t="s">
        <v>2015</v>
      </c>
      <c r="R57" s="743"/>
      <c r="S57" s="744"/>
      <c r="T57" s="745">
        <f>Totals!C20</f>
        <v>0</v>
      </c>
      <c r="U57" s="746"/>
      <c r="V57" s="747">
        <f>Totals!G20</f>
        <v>134</v>
      </c>
      <c r="W57" s="748"/>
      <c r="X57" s="749"/>
      <c r="Y57" s="750">
        <f>SUM(T57*V57)</f>
        <v>0</v>
      </c>
      <c r="Z57" s="751"/>
      <c r="AA57" s="752" t="s">
        <v>348</v>
      </c>
      <c r="AB57" s="752"/>
      <c r="AC57" s="752"/>
      <c r="AD57" s="778"/>
      <c r="AE57" s="779"/>
      <c r="AF57" s="780"/>
    </row>
    <row r="58" spans="11:32" s="156" customFormat="1" ht="20.149999999999999" customHeight="1">
      <c r="K58" s="174" t="s">
        <v>1806</v>
      </c>
      <c r="L58" s="175"/>
      <c r="M58" s="175"/>
      <c r="N58" s="175"/>
      <c r="O58" s="176"/>
      <c r="P58" s="510">
        <v>10</v>
      </c>
      <c r="Q58" s="742" t="s">
        <v>2016</v>
      </c>
      <c r="R58" s="743"/>
      <c r="S58" s="744"/>
      <c r="T58" s="745">
        <f>Totals!C21</f>
        <v>0</v>
      </c>
      <c r="U58" s="746"/>
      <c r="V58" s="747">
        <f>Totals!G21</f>
        <v>75</v>
      </c>
      <c r="W58" s="748"/>
      <c r="X58" s="749"/>
      <c r="Y58" s="750">
        <f>SUM(T58*V58)</f>
        <v>0</v>
      </c>
      <c r="Z58" s="751"/>
      <c r="AA58" s="752" t="s">
        <v>348</v>
      </c>
      <c r="AB58" s="752"/>
      <c r="AC58" s="752"/>
      <c r="AD58" s="506"/>
      <c r="AE58" s="507"/>
      <c r="AF58" s="508"/>
    </row>
    <row r="59" spans="11:32" s="156" customFormat="1" ht="20.149999999999999" customHeight="1">
      <c r="K59" s="313" t="s">
        <v>2196</v>
      </c>
      <c r="L59" s="314"/>
      <c r="M59" s="314"/>
      <c r="N59" s="314"/>
      <c r="O59" s="315"/>
      <c r="P59" s="510">
        <v>10</v>
      </c>
      <c r="Q59" s="742" t="s">
        <v>2017</v>
      </c>
      <c r="R59" s="743"/>
      <c r="S59" s="744"/>
      <c r="T59" s="745">
        <f>Totals!C16</f>
        <v>0</v>
      </c>
      <c r="U59" s="746"/>
      <c r="V59" s="747">
        <f>Totals!G16</f>
        <v>101</v>
      </c>
      <c r="W59" s="748"/>
      <c r="X59" s="749"/>
      <c r="Y59" s="750">
        <f t="shared" ref="Y59:Y74" si="0">SUM(T59*V59)</f>
        <v>0</v>
      </c>
      <c r="Z59" s="751"/>
      <c r="AA59" s="752" t="s">
        <v>348</v>
      </c>
      <c r="AB59" s="752"/>
      <c r="AC59" s="752"/>
      <c r="AD59" s="778" t="s">
        <v>18</v>
      </c>
      <c r="AE59" s="779"/>
      <c r="AF59" s="780"/>
    </row>
    <row r="60" spans="11:32" s="156" customFormat="1" ht="20.149999999999999" customHeight="1">
      <c r="K60" s="313" t="s">
        <v>349</v>
      </c>
      <c r="L60" s="314"/>
      <c r="M60" s="314"/>
      <c r="N60" s="314"/>
      <c r="O60" s="315"/>
      <c r="P60" s="510">
        <v>10</v>
      </c>
      <c r="Q60" s="742" t="s">
        <v>2017</v>
      </c>
      <c r="R60" s="743"/>
      <c r="S60" s="744"/>
      <c r="T60" s="745">
        <f>Totals!C19</f>
        <v>0</v>
      </c>
      <c r="U60" s="746"/>
      <c r="V60" s="747">
        <f>Totals!G19</f>
        <v>74</v>
      </c>
      <c r="W60" s="748"/>
      <c r="X60" s="749"/>
      <c r="Y60" s="750">
        <f t="shared" ref="Y60" si="1">SUM(T60*V60)</f>
        <v>0</v>
      </c>
      <c r="Z60" s="751"/>
      <c r="AA60" s="752" t="s">
        <v>348</v>
      </c>
      <c r="AB60" s="752"/>
      <c r="AC60" s="752"/>
      <c r="AD60" s="506"/>
      <c r="AE60" s="507"/>
      <c r="AF60" s="508"/>
    </row>
    <row r="61" spans="11:32" s="156" customFormat="1" ht="20.149999999999999" customHeight="1">
      <c r="K61" s="313" t="s">
        <v>350</v>
      </c>
      <c r="L61" s="314"/>
      <c r="M61" s="314"/>
      <c r="N61" s="314"/>
      <c r="O61" s="315"/>
      <c r="P61" s="510">
        <v>10</v>
      </c>
      <c r="Q61" s="742" t="s">
        <v>2018</v>
      </c>
      <c r="R61" s="743"/>
      <c r="S61" s="744"/>
      <c r="T61" s="745">
        <f>Totals!C18</f>
        <v>0</v>
      </c>
      <c r="U61" s="746"/>
      <c r="V61" s="747">
        <f>Totals!G18</f>
        <v>102</v>
      </c>
      <c r="W61" s="748"/>
      <c r="X61" s="749"/>
      <c r="Y61" s="750">
        <f t="shared" si="0"/>
        <v>0</v>
      </c>
      <c r="Z61" s="751"/>
      <c r="AA61" s="752" t="s">
        <v>348</v>
      </c>
      <c r="AB61" s="752"/>
      <c r="AC61" s="752"/>
      <c r="AD61" s="778" t="s">
        <v>18</v>
      </c>
      <c r="AE61" s="779"/>
      <c r="AF61" s="780"/>
    </row>
    <row r="62" spans="11:32" s="156" customFormat="1" ht="20.149999999999999" customHeight="1">
      <c r="K62" s="313" t="s">
        <v>351</v>
      </c>
      <c r="L62" s="314"/>
      <c r="M62" s="314"/>
      <c r="N62" s="314"/>
      <c r="O62" s="315"/>
      <c r="P62" s="510">
        <v>10</v>
      </c>
      <c r="Q62" s="742" t="s">
        <v>2017</v>
      </c>
      <c r="R62" s="743"/>
      <c r="S62" s="744"/>
      <c r="T62" s="745">
        <f>Totals!C23</f>
        <v>0</v>
      </c>
      <c r="U62" s="746"/>
      <c r="V62" s="747">
        <f>Totals!G23</f>
        <v>58</v>
      </c>
      <c r="W62" s="748"/>
      <c r="X62" s="749"/>
      <c r="Y62" s="750">
        <f t="shared" si="0"/>
        <v>0</v>
      </c>
      <c r="Z62" s="751"/>
      <c r="AA62" s="752" t="s">
        <v>348</v>
      </c>
      <c r="AB62" s="752"/>
      <c r="AC62" s="752"/>
      <c r="AD62" s="778"/>
      <c r="AE62" s="779"/>
      <c r="AF62" s="780"/>
    </row>
    <row r="63" spans="11:32" s="156" customFormat="1" ht="20.149999999999999" customHeight="1">
      <c r="K63" s="313" t="s">
        <v>2197</v>
      </c>
      <c r="L63" s="314"/>
      <c r="M63" s="314"/>
      <c r="N63" s="314"/>
      <c r="O63" s="315"/>
      <c r="P63" s="510">
        <v>10</v>
      </c>
      <c r="Q63" s="742" t="s">
        <v>2019</v>
      </c>
      <c r="R63" s="743"/>
      <c r="S63" s="744"/>
      <c r="T63" s="745">
        <f>Totals!C15</f>
        <v>0</v>
      </c>
      <c r="U63" s="746"/>
      <c r="V63" s="747">
        <f>Totals!G15</f>
        <v>74</v>
      </c>
      <c r="W63" s="748"/>
      <c r="X63" s="749"/>
      <c r="Y63" s="750">
        <f t="shared" si="0"/>
        <v>0</v>
      </c>
      <c r="Z63" s="751"/>
      <c r="AA63" s="752" t="s">
        <v>348</v>
      </c>
      <c r="AB63" s="752"/>
      <c r="AC63" s="752"/>
      <c r="AD63" s="778"/>
      <c r="AE63" s="779"/>
      <c r="AF63" s="780"/>
    </row>
    <row r="64" spans="11:32" s="156" customFormat="1" ht="20.149999999999999" customHeight="1">
      <c r="K64" s="790" t="s">
        <v>352</v>
      </c>
      <c r="L64" s="791"/>
      <c r="M64" s="791"/>
      <c r="N64" s="791"/>
      <c r="O64" s="792"/>
      <c r="P64" s="510">
        <v>10</v>
      </c>
      <c r="Q64" s="742" t="s">
        <v>2020</v>
      </c>
      <c r="R64" s="743"/>
      <c r="S64" s="744"/>
      <c r="T64" s="745">
        <f>Totals!C17</f>
        <v>0</v>
      </c>
      <c r="U64" s="746"/>
      <c r="V64" s="747">
        <f>Totals!G17</f>
        <v>74</v>
      </c>
      <c r="W64" s="748"/>
      <c r="X64" s="749"/>
      <c r="Y64" s="750">
        <f t="shared" si="0"/>
        <v>0</v>
      </c>
      <c r="Z64" s="751"/>
      <c r="AA64" s="752" t="s">
        <v>348</v>
      </c>
      <c r="AB64" s="752"/>
      <c r="AC64" s="752"/>
      <c r="AD64" s="778"/>
      <c r="AE64" s="779"/>
      <c r="AF64" s="780"/>
    </row>
    <row r="65" spans="1:32" s="156" customFormat="1" ht="20.149999999999999" customHeight="1">
      <c r="K65" s="790" t="s">
        <v>353</v>
      </c>
      <c r="L65" s="791"/>
      <c r="M65" s="791"/>
      <c r="N65" s="791"/>
      <c r="O65" s="792"/>
      <c r="P65" s="510">
        <v>10</v>
      </c>
      <c r="Q65" s="742" t="s">
        <v>2021</v>
      </c>
      <c r="R65" s="743"/>
      <c r="S65" s="744"/>
      <c r="T65" s="745">
        <f>Totals!C22</f>
        <v>0</v>
      </c>
      <c r="U65" s="746"/>
      <c r="V65" s="747">
        <f>Totals!G22</f>
        <v>58</v>
      </c>
      <c r="W65" s="748"/>
      <c r="X65" s="749"/>
      <c r="Y65" s="750">
        <f t="shared" si="0"/>
        <v>0</v>
      </c>
      <c r="Z65" s="751"/>
      <c r="AA65" s="752" t="s">
        <v>348</v>
      </c>
      <c r="AB65" s="752"/>
      <c r="AC65" s="752"/>
      <c r="AD65" s="778"/>
      <c r="AE65" s="779"/>
      <c r="AF65" s="780"/>
    </row>
    <row r="66" spans="1:32" s="156" customFormat="1" ht="20.149999999999999" customHeight="1">
      <c r="K66" s="313" t="s">
        <v>354</v>
      </c>
      <c r="L66" s="314"/>
      <c r="M66" s="314"/>
      <c r="N66" s="314"/>
      <c r="O66" s="315"/>
      <c r="P66" s="510">
        <v>10</v>
      </c>
      <c r="Q66" s="742" t="s">
        <v>2017</v>
      </c>
      <c r="R66" s="743"/>
      <c r="S66" s="744"/>
      <c r="T66" s="745">
        <v>0</v>
      </c>
      <c r="U66" s="746"/>
      <c r="V66" s="787">
        <v>0</v>
      </c>
      <c r="W66" s="788"/>
      <c r="X66" s="789"/>
      <c r="Y66" s="750">
        <f t="shared" si="0"/>
        <v>0</v>
      </c>
      <c r="Z66" s="751"/>
      <c r="AA66" s="752" t="s">
        <v>348</v>
      </c>
      <c r="AB66" s="752"/>
      <c r="AC66" s="752"/>
      <c r="AD66" s="778"/>
      <c r="AE66" s="779"/>
      <c r="AF66" s="780"/>
    </row>
    <row r="67" spans="1:32" s="156" customFormat="1" ht="20.149999999999999" customHeight="1">
      <c r="K67" s="781" t="s">
        <v>355</v>
      </c>
      <c r="L67" s="782"/>
      <c r="M67" s="782"/>
      <c r="N67" s="782"/>
      <c r="O67" s="783"/>
      <c r="P67" s="509">
        <v>10</v>
      </c>
      <c r="Q67" s="784" t="s">
        <v>2022</v>
      </c>
      <c r="R67" s="785"/>
      <c r="S67" s="786"/>
      <c r="T67" s="745">
        <v>1</v>
      </c>
      <c r="U67" s="746"/>
      <c r="V67" s="747">
        <f>Totals!M8+Totals!H31</f>
        <v>0</v>
      </c>
      <c r="W67" s="748"/>
      <c r="X67" s="749"/>
      <c r="Y67" s="750">
        <f>SUM(T67*V67)</f>
        <v>0</v>
      </c>
      <c r="Z67" s="751"/>
      <c r="AA67" s="752" t="s">
        <v>348</v>
      </c>
      <c r="AB67" s="752"/>
      <c r="AC67" s="752"/>
      <c r="AD67" s="778" t="s">
        <v>18</v>
      </c>
      <c r="AE67" s="779"/>
      <c r="AF67" s="780"/>
    </row>
    <row r="68" spans="1:32" s="156" customFormat="1" ht="20.149999999999999" customHeight="1">
      <c r="K68" s="781" t="s">
        <v>357</v>
      </c>
      <c r="L68" s="782"/>
      <c r="M68" s="782"/>
      <c r="N68" s="782"/>
      <c r="O68" s="783"/>
      <c r="P68" s="509">
        <v>10</v>
      </c>
      <c r="Q68" s="784" t="s">
        <v>2022</v>
      </c>
      <c r="R68" s="785"/>
      <c r="S68" s="786"/>
      <c r="T68" s="745">
        <v>1</v>
      </c>
      <c r="U68" s="746"/>
      <c r="V68" s="747">
        <f>Totals!M10</f>
        <v>0</v>
      </c>
      <c r="W68" s="748"/>
      <c r="X68" s="749"/>
      <c r="Y68" s="750">
        <f t="shared" si="0"/>
        <v>0</v>
      </c>
      <c r="Z68" s="751"/>
      <c r="AA68" s="752" t="s">
        <v>348</v>
      </c>
      <c r="AB68" s="752"/>
      <c r="AC68" s="752"/>
      <c r="AD68" s="778"/>
      <c r="AE68" s="779"/>
      <c r="AF68" s="780"/>
    </row>
    <row r="69" spans="1:32" s="173" customFormat="1" ht="20.149999999999999" customHeight="1">
      <c r="K69" s="310" t="s">
        <v>356</v>
      </c>
      <c r="L69" s="311"/>
      <c r="M69" s="311"/>
      <c r="N69" s="311"/>
      <c r="O69" s="312"/>
      <c r="P69" s="509">
        <v>10</v>
      </c>
      <c r="Q69" s="784" t="s">
        <v>2022</v>
      </c>
      <c r="R69" s="785"/>
      <c r="S69" s="786"/>
      <c r="T69" s="745">
        <v>1</v>
      </c>
      <c r="U69" s="746"/>
      <c r="V69" s="747">
        <f>Totals!M9</f>
        <v>0</v>
      </c>
      <c r="W69" s="748"/>
      <c r="X69" s="749"/>
      <c r="Y69" s="750">
        <f>SUM(T69*V69)</f>
        <v>0</v>
      </c>
      <c r="Z69" s="751"/>
      <c r="AA69" s="752" t="s">
        <v>348</v>
      </c>
      <c r="AB69" s="752"/>
      <c r="AC69" s="752"/>
      <c r="AD69" s="778"/>
      <c r="AE69" s="779"/>
      <c r="AF69" s="780"/>
    </row>
    <row r="70" spans="1:32" s="173" customFormat="1" ht="20.149999999999999" customHeight="1">
      <c r="K70" s="310" t="s">
        <v>358</v>
      </c>
      <c r="L70" s="311"/>
      <c r="M70" s="311"/>
      <c r="N70" s="311"/>
      <c r="O70" s="312"/>
      <c r="P70" s="509">
        <v>10</v>
      </c>
      <c r="Q70" s="784" t="s">
        <v>2023</v>
      </c>
      <c r="R70" s="785"/>
      <c r="S70" s="786"/>
      <c r="T70" s="745">
        <v>0</v>
      </c>
      <c r="U70" s="746"/>
      <c r="V70" s="787">
        <v>0</v>
      </c>
      <c r="W70" s="788"/>
      <c r="X70" s="789"/>
      <c r="Y70" s="750">
        <f t="shared" si="0"/>
        <v>0</v>
      </c>
      <c r="Z70" s="751"/>
      <c r="AA70" s="752" t="s">
        <v>348</v>
      </c>
      <c r="AB70" s="752"/>
      <c r="AC70" s="752"/>
      <c r="AD70" s="778"/>
      <c r="AE70" s="779"/>
      <c r="AF70" s="780"/>
    </row>
    <row r="71" spans="1:32" s="173" customFormat="1" ht="20.149999999999999" customHeight="1">
      <c r="K71" s="781" t="s">
        <v>359</v>
      </c>
      <c r="L71" s="782"/>
      <c r="M71" s="782"/>
      <c r="N71" s="782"/>
      <c r="O71" s="783"/>
      <c r="P71" s="509">
        <v>10</v>
      </c>
      <c r="Q71" s="784" t="s">
        <v>2024</v>
      </c>
      <c r="R71" s="785"/>
      <c r="S71" s="786"/>
      <c r="T71" s="745">
        <v>1</v>
      </c>
      <c r="U71" s="746"/>
      <c r="V71" s="787">
        <f>Totals!H29</f>
        <v>0</v>
      </c>
      <c r="W71" s="788"/>
      <c r="X71" s="789"/>
      <c r="Y71" s="750">
        <f t="shared" si="0"/>
        <v>0</v>
      </c>
      <c r="Z71" s="751"/>
      <c r="AA71" s="752" t="s">
        <v>348</v>
      </c>
      <c r="AB71" s="752"/>
      <c r="AC71" s="752"/>
      <c r="AD71" s="778"/>
      <c r="AE71" s="779"/>
      <c r="AF71" s="780"/>
    </row>
    <row r="72" spans="1:32" s="173" customFormat="1" ht="20.149999999999999" customHeight="1">
      <c r="K72" s="310" t="s">
        <v>360</v>
      </c>
      <c r="L72" s="311"/>
      <c r="M72" s="311"/>
      <c r="N72" s="311"/>
      <c r="O72" s="312"/>
      <c r="P72" s="509">
        <v>10</v>
      </c>
      <c r="Q72" s="784" t="s">
        <v>2024</v>
      </c>
      <c r="R72" s="785"/>
      <c r="S72" s="786"/>
      <c r="T72" s="745">
        <v>0</v>
      </c>
      <c r="U72" s="746"/>
      <c r="V72" s="787">
        <v>0</v>
      </c>
      <c r="W72" s="788"/>
      <c r="X72" s="789"/>
      <c r="Y72" s="750">
        <f t="shared" si="0"/>
        <v>0</v>
      </c>
      <c r="Z72" s="751"/>
      <c r="AA72" s="752" t="s">
        <v>348</v>
      </c>
      <c r="AB72" s="752"/>
      <c r="AC72" s="752"/>
      <c r="AD72" s="778"/>
      <c r="AE72" s="779"/>
      <c r="AF72" s="780"/>
    </row>
    <row r="73" spans="1:32" s="173" customFormat="1" ht="20.149999999999999" customHeight="1">
      <c r="K73" s="781" t="s">
        <v>361</v>
      </c>
      <c r="L73" s="782"/>
      <c r="M73" s="782"/>
      <c r="N73" s="782"/>
      <c r="O73" s="783"/>
      <c r="P73" s="509">
        <v>10</v>
      </c>
      <c r="Q73" s="784" t="s">
        <v>2025</v>
      </c>
      <c r="R73" s="785"/>
      <c r="S73" s="786"/>
      <c r="T73" s="745">
        <v>1</v>
      </c>
      <c r="U73" s="746"/>
      <c r="V73" s="747">
        <f>Totals!H27+Totals!H31</f>
        <v>0</v>
      </c>
      <c r="W73" s="748"/>
      <c r="X73" s="749"/>
      <c r="Y73" s="750">
        <f t="shared" si="0"/>
        <v>0</v>
      </c>
      <c r="Z73" s="751"/>
      <c r="AA73" s="752" t="s">
        <v>348</v>
      </c>
      <c r="AB73" s="752"/>
      <c r="AC73" s="752"/>
      <c r="AD73" s="778"/>
      <c r="AE73" s="779"/>
      <c r="AF73" s="780"/>
    </row>
    <row r="74" spans="1:32" s="173" customFormat="1" ht="20.149999999999999" customHeight="1">
      <c r="K74" s="781" t="s">
        <v>362</v>
      </c>
      <c r="L74" s="782"/>
      <c r="M74" s="782"/>
      <c r="N74" s="782"/>
      <c r="O74" s="783"/>
      <c r="P74" s="509">
        <v>10</v>
      </c>
      <c r="Q74" s="784" t="s">
        <v>2026</v>
      </c>
      <c r="R74" s="785"/>
      <c r="S74" s="786"/>
      <c r="T74" s="745">
        <v>1</v>
      </c>
      <c r="U74" s="746"/>
      <c r="V74" s="747">
        <f>Totals!H32</f>
        <v>0</v>
      </c>
      <c r="W74" s="748"/>
      <c r="X74" s="749"/>
      <c r="Y74" s="750">
        <f t="shared" si="0"/>
        <v>0</v>
      </c>
      <c r="Z74" s="751"/>
      <c r="AA74" s="752" t="s">
        <v>348</v>
      </c>
      <c r="AB74" s="752"/>
      <c r="AC74" s="752"/>
      <c r="AD74" s="778"/>
      <c r="AE74" s="779"/>
      <c r="AF74" s="780"/>
    </row>
    <row r="75" spans="1:32" s="177" customFormat="1" ht="14.6" thickBot="1">
      <c r="A75" s="156"/>
      <c r="B75" s="156"/>
      <c r="C75" s="156"/>
      <c r="D75" s="156"/>
      <c r="E75" s="156"/>
      <c r="F75" s="156"/>
      <c r="G75" s="156"/>
      <c r="H75" s="156"/>
      <c r="I75" s="156"/>
      <c r="J75" s="156"/>
      <c r="K75" s="781" t="s">
        <v>1436</v>
      </c>
      <c r="L75" s="782"/>
      <c r="M75" s="782"/>
      <c r="N75" s="782"/>
      <c r="O75" s="783"/>
      <c r="P75" s="509">
        <v>10</v>
      </c>
      <c r="Q75" s="784" t="s">
        <v>2027</v>
      </c>
      <c r="R75" s="785"/>
      <c r="S75" s="786"/>
      <c r="T75" s="745">
        <v>1</v>
      </c>
      <c r="U75" s="746"/>
      <c r="V75" s="747">
        <f>Totals!H36</f>
        <v>0</v>
      </c>
      <c r="W75" s="748"/>
      <c r="X75" s="749"/>
      <c r="Y75" s="750">
        <f>SUM(T75*V75)</f>
        <v>0</v>
      </c>
      <c r="Z75" s="751"/>
      <c r="AA75" s="752" t="s">
        <v>348</v>
      </c>
      <c r="AB75" s="752"/>
      <c r="AC75" s="752"/>
      <c r="AD75" s="778"/>
      <c r="AE75" s="779"/>
      <c r="AF75" s="780"/>
    </row>
    <row r="76" spans="1:32" s="156" customFormat="1" ht="14.25" customHeight="1" thickBot="1">
      <c r="K76" s="762"/>
      <c r="L76" s="763"/>
      <c r="M76" s="763"/>
      <c r="N76" s="763"/>
      <c r="O76" s="764"/>
      <c r="P76" s="505"/>
      <c r="Q76" s="765" t="s">
        <v>363</v>
      </c>
      <c r="R76" s="766"/>
      <c r="S76" s="767"/>
      <c r="T76" s="768">
        <f>SUM(T57:U75)</f>
        <v>7</v>
      </c>
      <c r="U76" s="769"/>
      <c r="V76" s="770">
        <v>0</v>
      </c>
      <c r="W76" s="771"/>
      <c r="X76" s="772"/>
      <c r="Y76" s="773">
        <f>SUM(Y57:Z74)</f>
        <v>0</v>
      </c>
      <c r="Z76" s="774"/>
      <c r="AA76" s="775"/>
      <c r="AB76" s="776"/>
      <c r="AC76" s="777"/>
      <c r="AD76" s="753"/>
      <c r="AE76" s="754"/>
      <c r="AF76" s="754"/>
    </row>
    <row r="77" spans="1:32" s="156" customFormat="1" ht="14.25" customHeight="1"/>
    <row r="78" spans="1:32" s="156" customFormat="1" ht="14.25" customHeight="1">
      <c r="K78" s="156" t="s">
        <v>364</v>
      </c>
    </row>
    <row r="79" spans="1:32" s="156" customFormat="1" ht="14.25" customHeight="1">
      <c r="K79" s="178" t="s">
        <v>365</v>
      </c>
      <c r="L79" s="553"/>
    </row>
    <row r="80" spans="1:32" s="156" customFormat="1" ht="14.25" customHeight="1">
      <c r="K80" s="552" t="s">
        <v>2031</v>
      </c>
      <c r="L80" s="160"/>
    </row>
    <row r="81" spans="11:12" s="156" customFormat="1" ht="14.25" customHeight="1">
      <c r="K81" s="554" t="s">
        <v>366</v>
      </c>
      <c r="L81" s="555"/>
    </row>
    <row r="82" spans="11:12" s="156" customFormat="1" ht="14.25" customHeight="1">
      <c r="K82" s="421" t="s">
        <v>1984</v>
      </c>
      <c r="L82" s="556"/>
    </row>
    <row r="83" spans="11:12" s="156" customFormat="1" ht="14.25" customHeight="1">
      <c r="K83" s="179" t="s">
        <v>367</v>
      </c>
      <c r="L83" s="557"/>
    </row>
    <row r="84" spans="11:12" s="156" customFormat="1" ht="14.25" customHeight="1">
      <c r="K84" s="272" t="s">
        <v>368</v>
      </c>
      <c r="L84" s="558"/>
    </row>
    <row r="85" spans="11:12" s="156" customFormat="1" ht="14.25" customHeight="1">
      <c r="K85" s="559" t="s">
        <v>369</v>
      </c>
      <c r="L85" s="560"/>
    </row>
    <row r="86" spans="11:12" s="156" customFormat="1" ht="14.25" customHeight="1"/>
    <row r="87" spans="11:12" s="156" customFormat="1" ht="14.25" customHeight="1"/>
    <row r="88" spans="11:12" s="156" customFormat="1" ht="14.25" customHeight="1"/>
    <row r="89" spans="11:12" s="156" customFormat="1" ht="14.25" customHeight="1"/>
    <row r="90" spans="11:12" s="156" customFormat="1" ht="14.25" customHeight="1"/>
    <row r="91" spans="11:12" s="156" customFormat="1" ht="12.9"/>
    <row r="92" spans="11:12" s="156" customFormat="1" ht="12.9"/>
    <row r="93" spans="11:12" s="156" customFormat="1" ht="12.9"/>
    <row r="94" spans="11:12" s="156" customFormat="1" ht="12.9"/>
    <row r="95" spans="11:12" s="156" customFormat="1" ht="12.9"/>
    <row r="96" spans="11:12" s="156" customFormat="1" ht="12.9"/>
    <row r="97" s="156" customFormat="1" ht="12.9"/>
    <row r="98" s="156" customFormat="1" ht="12.9"/>
    <row r="99" s="156" customFormat="1" ht="12.9"/>
    <row r="100" s="156" customFormat="1" ht="12.9"/>
    <row r="101" s="156" customFormat="1" ht="12.9"/>
    <row r="102" s="156" customFormat="1" ht="12.9"/>
    <row r="103" s="156" customFormat="1" ht="12.9"/>
    <row r="104" s="156" customFormat="1" ht="12.9"/>
    <row r="105" s="156" customFormat="1" ht="12.9"/>
    <row r="106" s="156" customFormat="1" ht="12.9"/>
    <row r="107" s="156" customFormat="1" ht="12.9"/>
    <row r="108" s="156" customFormat="1" ht="12.9"/>
    <row r="109" s="156" customFormat="1" ht="12.9"/>
    <row r="110" s="156" customFormat="1" ht="12.9"/>
    <row r="111" s="156" customFormat="1" ht="12.9"/>
    <row r="112" s="156" customFormat="1" ht="12.9"/>
    <row r="113" s="156" customFormat="1" ht="12.9"/>
    <row r="114" s="156" customFormat="1" ht="12.9"/>
    <row r="115" s="156" customFormat="1" ht="12.9"/>
    <row r="116" s="156" customFormat="1" ht="12.9"/>
    <row r="117" s="156" customFormat="1" ht="12.9"/>
    <row r="118" s="156" customFormat="1" ht="12.9"/>
    <row r="119" s="156" customFormat="1" ht="12.9"/>
    <row r="120" s="156" customFormat="1" ht="12.9"/>
    <row r="121" s="156" customFormat="1" ht="12.9"/>
    <row r="122" s="156" customFormat="1" ht="12.9"/>
    <row r="123" s="156" customFormat="1" ht="12.9"/>
    <row r="124" s="156" customFormat="1" ht="12.9"/>
    <row r="125" s="156" customFormat="1" ht="12.9"/>
    <row r="126" s="156" customFormat="1" ht="12.9"/>
    <row r="127" s="156" customFormat="1" ht="12.9"/>
    <row r="128" s="156" customFormat="1" ht="12.9"/>
    <row r="129" s="156" customFormat="1" ht="12.9"/>
    <row r="130" s="156" customFormat="1" ht="12.9"/>
    <row r="131" s="156" customFormat="1" ht="12.9"/>
    <row r="132" s="156" customFormat="1" ht="12.9"/>
    <row r="133" s="156" customFormat="1" ht="12.9"/>
    <row r="134" s="156" customFormat="1" ht="12.9"/>
    <row r="135" s="156" customFormat="1" ht="12.9"/>
    <row r="136" s="156" customFormat="1" ht="12.9"/>
    <row r="137" s="156" customFormat="1" ht="12.9"/>
    <row r="138" s="156" customFormat="1" ht="12.9"/>
    <row r="139" s="156" customFormat="1" ht="12.9"/>
    <row r="140" s="156" customFormat="1" ht="12.9"/>
    <row r="141" s="156" customFormat="1" ht="12.9"/>
    <row r="142" s="156" customFormat="1" ht="12.9"/>
    <row r="143" s="156" customFormat="1" ht="12.9"/>
    <row r="144" s="156" customFormat="1" ht="12.9"/>
    <row r="145" spans="11:32" s="156" customFormat="1" ht="12.9"/>
    <row r="146" spans="11:32" s="156" customFormat="1" ht="12.9"/>
    <row r="147" spans="11:32" s="156" customFormat="1" ht="12.9"/>
    <row r="148" spans="11:32" s="156" customFormat="1" ht="12.9"/>
    <row r="149" spans="11:32" s="156" customFormat="1" ht="12.9"/>
    <row r="150" spans="11:32" s="156" customFormat="1" ht="12.9"/>
    <row r="151" spans="11:32" ht="12.9">
      <c r="K151" s="156"/>
      <c r="L151" s="156"/>
      <c r="M151" s="156"/>
      <c r="N151" s="156"/>
      <c r="O151" s="156"/>
      <c r="P151" s="156"/>
      <c r="Q151" s="156"/>
      <c r="R151" s="156"/>
      <c r="S151" s="156"/>
      <c r="T151" s="156"/>
      <c r="U151" s="156"/>
      <c r="V151" s="156"/>
      <c r="W151" s="156"/>
      <c r="X151" s="156"/>
      <c r="Y151" s="156"/>
      <c r="Z151" s="156"/>
      <c r="AA151" s="156"/>
      <c r="AB151" s="156"/>
      <c r="AC151" s="156"/>
      <c r="AD151" s="156"/>
      <c r="AE151" s="156"/>
      <c r="AF151" s="156"/>
    </row>
    <row r="152" spans="11:32" ht="12.9">
      <c r="K152" s="156"/>
      <c r="L152" s="156"/>
      <c r="M152" s="156"/>
      <c r="N152" s="156"/>
      <c r="O152" s="156"/>
      <c r="P152" s="156"/>
      <c r="Q152" s="156"/>
      <c r="R152" s="156"/>
      <c r="S152" s="156"/>
      <c r="T152" s="156"/>
      <c r="U152" s="156"/>
      <c r="V152" s="156"/>
      <c r="W152" s="156"/>
      <c r="X152" s="156"/>
      <c r="Y152" s="156"/>
      <c r="Z152" s="156"/>
      <c r="AA152" s="156"/>
      <c r="AB152" s="156"/>
      <c r="AC152" s="156"/>
      <c r="AD152" s="156"/>
      <c r="AE152" s="156"/>
      <c r="AF152" s="156"/>
    </row>
    <row r="153" spans="11:32" ht="12.9">
      <c r="K153" s="156"/>
      <c r="L153" s="156"/>
      <c r="M153" s="156"/>
      <c r="N153" s="156"/>
      <c r="O153" s="156"/>
      <c r="P153" s="156"/>
      <c r="Q153" s="156"/>
      <c r="R153" s="156"/>
      <c r="S153" s="156"/>
      <c r="T153" s="156"/>
      <c r="U153" s="156"/>
      <c r="V153" s="156"/>
      <c r="W153" s="156"/>
      <c r="X153" s="156"/>
      <c r="Y153" s="156"/>
      <c r="Z153" s="156"/>
      <c r="AA153" s="156"/>
      <c r="AB153" s="156"/>
      <c r="AC153" s="156"/>
      <c r="AD153" s="156"/>
      <c r="AE153" s="156"/>
      <c r="AF153" s="156"/>
    </row>
    <row r="154" spans="11:32" ht="12.9">
      <c r="K154" s="156"/>
      <c r="L154" s="156"/>
      <c r="M154" s="156"/>
      <c r="N154" s="156"/>
      <c r="O154" s="156"/>
      <c r="P154" s="156"/>
      <c r="Q154" s="156"/>
      <c r="R154" s="156"/>
      <c r="S154" s="156"/>
      <c r="T154" s="156"/>
      <c r="U154" s="156"/>
      <c r="V154" s="156"/>
      <c r="W154" s="156"/>
      <c r="X154" s="156"/>
      <c r="Y154" s="156"/>
      <c r="Z154" s="156"/>
      <c r="AA154" s="156"/>
      <c r="AB154" s="156"/>
      <c r="AC154" s="156"/>
      <c r="AD154" s="156"/>
      <c r="AE154" s="156"/>
      <c r="AF154" s="156"/>
    </row>
    <row r="155" spans="11:32" ht="12.9">
      <c r="K155" s="156"/>
      <c r="L155" s="156"/>
      <c r="M155" s="156"/>
      <c r="N155" s="156"/>
      <c r="O155" s="156"/>
      <c r="P155" s="156"/>
      <c r="Q155" s="156"/>
      <c r="R155" s="156"/>
      <c r="S155" s="156"/>
      <c r="T155" s="156"/>
      <c r="U155" s="156"/>
      <c r="V155" s="156"/>
      <c r="W155" s="156"/>
      <c r="X155" s="156"/>
      <c r="Y155" s="156"/>
      <c r="Z155" s="156"/>
      <c r="AA155" s="156"/>
      <c r="AB155" s="156"/>
      <c r="AC155" s="156"/>
      <c r="AD155" s="156"/>
      <c r="AE155" s="156"/>
      <c r="AF155" s="156"/>
    </row>
    <row r="156" spans="11:32" ht="12.9">
      <c r="K156" s="755"/>
      <c r="L156" s="755"/>
      <c r="M156" s="755"/>
      <c r="N156" s="755"/>
      <c r="O156" s="322"/>
      <c r="P156" s="322"/>
      <c r="Q156" s="756"/>
      <c r="R156" s="757"/>
      <c r="S156" s="758"/>
      <c r="T156" s="759"/>
      <c r="U156" s="760"/>
      <c r="V156" s="761"/>
      <c r="W156" s="309"/>
      <c r="X156" s="309"/>
      <c r="Y156" s="309"/>
      <c r="Z156" s="309"/>
      <c r="AA156" s="309"/>
      <c r="AB156" s="309"/>
      <c r="AC156" s="759"/>
      <c r="AD156" s="760"/>
      <c r="AE156" s="761"/>
      <c r="AF156" s="181"/>
    </row>
    <row r="157" spans="11:32" ht="12.9"/>
    <row r="158" spans="11:32" ht="12.9"/>
    <row r="159" spans="11:32" ht="12.9"/>
    <row r="160" spans="11:32" ht="12.9"/>
    <row r="161" ht="12.9"/>
    <row r="162" ht="12.9"/>
    <row r="163" ht="12.9"/>
    <row r="164" ht="12.9"/>
    <row r="165" ht="12.9"/>
    <row r="166" ht="12.9"/>
    <row r="167" ht="12.9"/>
    <row r="168" ht="12.9"/>
    <row r="169" ht="12.9"/>
    <row r="170" ht="12.9"/>
    <row r="171" ht="12.9"/>
    <row r="172" ht="12.9"/>
    <row r="173" ht="12.9"/>
    <row r="174" ht="12.75" hidden="1" customHeight="1"/>
    <row r="177" spans="11:32" ht="12.9" hidden="1"/>
    <row r="178" spans="11:32" ht="12.75" hidden="1" customHeight="1">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row>
    <row r="182" spans="11:32" ht="13.5" hidden="1" customHeight="1"/>
    <row r="186" spans="11:32" ht="12.75" hidden="1" customHeight="1"/>
  </sheetData>
  <mergeCells count="223">
    <mergeCell ref="K75:O75"/>
    <mergeCell ref="Q75:S75"/>
    <mergeCell ref="T75:U75"/>
    <mergeCell ref="V75:X75"/>
    <mergeCell ref="Y75:Z75"/>
    <mergeCell ref="AA75:AC75"/>
    <mergeCell ref="AD75:AF75"/>
    <mergeCell ref="Q2:AE3"/>
    <mergeCell ref="K8:L8"/>
    <mergeCell ref="M8:O8"/>
    <mergeCell ref="Q8:R8"/>
    <mergeCell ref="S8:V8"/>
    <mergeCell ref="Y8:AB8"/>
    <mergeCell ref="AC8:AE8"/>
    <mergeCell ref="Z5:AE5"/>
    <mergeCell ref="O5:U5"/>
    <mergeCell ref="N14:T14"/>
    <mergeCell ref="Y14:AA14"/>
    <mergeCell ref="K16:N16"/>
    <mergeCell ref="O16:V16"/>
    <mergeCell ref="Y16:Z16"/>
    <mergeCell ref="K18:AF18"/>
    <mergeCell ref="AE10:AF10"/>
    <mergeCell ref="K12:M12"/>
    <mergeCell ref="N12:T12"/>
    <mergeCell ref="U12:X12"/>
    <mergeCell ref="Y12:AA12"/>
    <mergeCell ref="N13:T13"/>
    <mergeCell ref="U13:X13"/>
    <mergeCell ref="Y13:AA13"/>
    <mergeCell ref="M10:O10"/>
    <mergeCell ref="K20:L20"/>
    <mergeCell ref="M20:T20"/>
    <mergeCell ref="V20:Z20"/>
    <mergeCell ref="AD20:AF20"/>
    <mergeCell ref="K22:L22"/>
    <mergeCell ref="M22:O22"/>
    <mergeCell ref="Q22:R22"/>
    <mergeCell ref="S22:AC22"/>
    <mergeCell ref="AE22:AF22"/>
    <mergeCell ref="K29:N29"/>
    <mergeCell ref="O29:S29"/>
    <mergeCell ref="X29:AC29"/>
    <mergeCell ref="K31:R31"/>
    <mergeCell ref="X31:Z31"/>
    <mergeCell ref="AB31:AF31"/>
    <mergeCell ref="K24:O24"/>
    <mergeCell ref="Q24:V24"/>
    <mergeCell ref="W24:AB24"/>
    <mergeCell ref="AC24:AF24"/>
    <mergeCell ref="K26:AF26"/>
    <mergeCell ref="O28:S28"/>
    <mergeCell ref="T28:U28"/>
    <mergeCell ref="W28:X28"/>
    <mergeCell ref="AA28:AB28"/>
    <mergeCell ref="AC28:AF28"/>
    <mergeCell ref="K37:L37"/>
    <mergeCell ref="N37:O37"/>
    <mergeCell ref="Q37:S37"/>
    <mergeCell ref="T37:AC37"/>
    <mergeCell ref="AD37:AF37"/>
    <mergeCell ref="N38:O38"/>
    <mergeCell ref="AA32:XFB32"/>
    <mergeCell ref="K33:O33"/>
    <mergeCell ref="X33:Z33"/>
    <mergeCell ref="AA33:AF33"/>
    <mergeCell ref="K35:M35"/>
    <mergeCell ref="N35:AF35"/>
    <mergeCell ref="K39:O39"/>
    <mergeCell ref="Q39:S39"/>
    <mergeCell ref="T39:AC39"/>
    <mergeCell ref="AD39:AF39"/>
    <mergeCell ref="K41:AF41"/>
    <mergeCell ref="K43:N43"/>
    <mergeCell ref="Q43:S43"/>
    <mergeCell ref="Z43:AC43"/>
    <mergeCell ref="AD43:AE43"/>
    <mergeCell ref="K49:L49"/>
    <mergeCell ref="N49:O49"/>
    <mergeCell ref="S49:U49"/>
    <mergeCell ref="AE49:AF49"/>
    <mergeCell ref="K51:O51"/>
    <mergeCell ref="AB51:AD51"/>
    <mergeCell ref="K45:O45"/>
    <mergeCell ref="S45:W45"/>
    <mergeCell ref="X45:Y45"/>
    <mergeCell ref="AD45:AF45"/>
    <mergeCell ref="K47:L47"/>
    <mergeCell ref="M47:AF47"/>
    <mergeCell ref="Q57:S57"/>
    <mergeCell ref="T57:U57"/>
    <mergeCell ref="V57:X57"/>
    <mergeCell ref="Y57:Z57"/>
    <mergeCell ref="AA57:AC57"/>
    <mergeCell ref="AD57:AF57"/>
    <mergeCell ref="K53:M53"/>
    <mergeCell ref="N53:AF53"/>
    <mergeCell ref="K55:AF55"/>
    <mergeCell ref="K56:O56"/>
    <mergeCell ref="Q56:S56"/>
    <mergeCell ref="T56:U56"/>
    <mergeCell ref="V56:X56"/>
    <mergeCell ref="Y56:Z56"/>
    <mergeCell ref="AA56:AC56"/>
    <mergeCell ref="AD56:AF56"/>
    <mergeCell ref="Q61:S61"/>
    <mergeCell ref="T61:U61"/>
    <mergeCell ref="V61:X61"/>
    <mergeCell ref="Y61:Z61"/>
    <mergeCell ref="AA61:AC61"/>
    <mergeCell ref="AD61:AF61"/>
    <mergeCell ref="Q59:S59"/>
    <mergeCell ref="T59:U59"/>
    <mergeCell ref="V59:X59"/>
    <mergeCell ref="Y59:Z59"/>
    <mergeCell ref="AA59:AC59"/>
    <mergeCell ref="AD59:AF59"/>
    <mergeCell ref="AA60:AC60"/>
    <mergeCell ref="T60:U60"/>
    <mergeCell ref="V60:X60"/>
    <mergeCell ref="Y60:Z60"/>
    <mergeCell ref="Q60:S60"/>
    <mergeCell ref="Q63:S63"/>
    <mergeCell ref="T63:U63"/>
    <mergeCell ref="V63:X63"/>
    <mergeCell ref="Y63:Z63"/>
    <mergeCell ref="AA63:AC63"/>
    <mergeCell ref="AD63:AF63"/>
    <mergeCell ref="Q62:S62"/>
    <mergeCell ref="T62:U62"/>
    <mergeCell ref="V62:X62"/>
    <mergeCell ref="Y62:Z62"/>
    <mergeCell ref="AA62:AC62"/>
    <mergeCell ref="AD62:AF62"/>
    <mergeCell ref="Q66:S66"/>
    <mergeCell ref="T66:U66"/>
    <mergeCell ref="V66:X66"/>
    <mergeCell ref="Y66:Z66"/>
    <mergeCell ref="AA66:AC66"/>
    <mergeCell ref="AD66:AF66"/>
    <mergeCell ref="AD64:AF64"/>
    <mergeCell ref="K65:O65"/>
    <mergeCell ref="Q65:S65"/>
    <mergeCell ref="T65:U65"/>
    <mergeCell ref="V65:X65"/>
    <mergeCell ref="Y65:Z65"/>
    <mergeCell ref="AA65:AC65"/>
    <mergeCell ref="AD65:AF65"/>
    <mergeCell ref="K64:O64"/>
    <mergeCell ref="Q64:S64"/>
    <mergeCell ref="T64:U64"/>
    <mergeCell ref="V64:X64"/>
    <mergeCell ref="Y64:Z64"/>
    <mergeCell ref="AA64:AC64"/>
    <mergeCell ref="AD67:AF67"/>
    <mergeCell ref="Q69:S69"/>
    <mergeCell ref="T69:U69"/>
    <mergeCell ref="V69:X69"/>
    <mergeCell ref="Y69:Z69"/>
    <mergeCell ref="AA69:AC69"/>
    <mergeCell ref="AD69:AF69"/>
    <mergeCell ref="K67:O67"/>
    <mergeCell ref="Q67:S67"/>
    <mergeCell ref="T67:U67"/>
    <mergeCell ref="V67:X67"/>
    <mergeCell ref="Y67:Z67"/>
    <mergeCell ref="AA67:AC67"/>
    <mergeCell ref="AD68:AF68"/>
    <mergeCell ref="Q70:S70"/>
    <mergeCell ref="T70:U70"/>
    <mergeCell ref="V70:X70"/>
    <mergeCell ref="Y70:Z70"/>
    <mergeCell ref="AA70:AC70"/>
    <mergeCell ref="AD70:AF70"/>
    <mergeCell ref="K68:O68"/>
    <mergeCell ref="Q68:S68"/>
    <mergeCell ref="T68:U68"/>
    <mergeCell ref="V68:X68"/>
    <mergeCell ref="Y68:Z68"/>
    <mergeCell ref="AA68:AC68"/>
    <mergeCell ref="K73:O73"/>
    <mergeCell ref="Q73:S73"/>
    <mergeCell ref="T73:U73"/>
    <mergeCell ref="V73:X73"/>
    <mergeCell ref="Y73:Z73"/>
    <mergeCell ref="AA73:AC73"/>
    <mergeCell ref="AD71:AF71"/>
    <mergeCell ref="Q72:S72"/>
    <mergeCell ref="T72:U72"/>
    <mergeCell ref="V72:X72"/>
    <mergeCell ref="Y72:Z72"/>
    <mergeCell ref="AA72:AC72"/>
    <mergeCell ref="AD72:AF72"/>
    <mergeCell ref="K71:O71"/>
    <mergeCell ref="Q71:S71"/>
    <mergeCell ref="T71:U71"/>
    <mergeCell ref="V71:X71"/>
    <mergeCell ref="Y71:Z71"/>
    <mergeCell ref="AA71:AC71"/>
    <mergeCell ref="Q58:S58"/>
    <mergeCell ref="T58:U58"/>
    <mergeCell ref="V58:X58"/>
    <mergeCell ref="Y58:Z58"/>
    <mergeCell ref="AA58:AC58"/>
    <mergeCell ref="AD76:AF76"/>
    <mergeCell ref="K156:N156"/>
    <mergeCell ref="Q156:S156"/>
    <mergeCell ref="T156:V156"/>
    <mergeCell ref="AC156:AE156"/>
    <mergeCell ref="K76:O76"/>
    <mergeCell ref="Q76:S76"/>
    <mergeCell ref="T76:U76"/>
    <mergeCell ref="V76:X76"/>
    <mergeCell ref="Y76:Z76"/>
    <mergeCell ref="AA76:AC76"/>
    <mergeCell ref="AD73:AF73"/>
    <mergeCell ref="K74:O74"/>
    <mergeCell ref="Q74:S74"/>
    <mergeCell ref="T74:U74"/>
    <mergeCell ref="V74:X74"/>
    <mergeCell ref="Y74:Z74"/>
    <mergeCell ref="AA74:AC74"/>
    <mergeCell ref="AD74:AF74"/>
  </mergeCells>
  <dataValidations count="5">
    <dataValidation type="list" allowBlank="1" showInputMessage="1" showErrorMessage="1" sqref="N37:P37" xr:uid="{00000000-0002-0000-0700-000000000000}">
      <formula1>JOBTYPES</formula1>
    </dataValidation>
    <dataValidation type="list" allowBlank="1" showInputMessage="1" sqref="O16:P16 W16" xr:uid="{00000000-0002-0000-0700-000001000000}">
      <formula1>Customers</formula1>
    </dataValidation>
    <dataValidation type="list" allowBlank="1" showInputMessage="1" showErrorMessage="1" sqref="T43 V43:Y43" xr:uid="{00000000-0002-0000-0700-000002000000}">
      <formula1>BILLINGFREQ</formula1>
    </dataValidation>
    <dataValidation type="list" allowBlank="1" showInputMessage="1" sqref="S8:S9 W8:W9" xr:uid="{00000000-0002-0000-0700-000003000000}">
      <formula1>SALESPERSON</formula1>
    </dataValidation>
    <dataValidation allowBlank="1" showInputMessage="1" sqref="AB16 T37:AC37 M8:M9 AE16 N53:AF53 O43:P43" xr:uid="{00000000-0002-0000-0700-000004000000}"/>
  </dataValidations>
  <pageMargins left="0.7" right="0.7" top="0.75" bottom="0.75" header="0.3" footer="0.3"/>
  <pageSetup scale="7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Drop Down 1">
              <controlPr defaultSize="0" autoLine="0" autoPict="0">
                <anchor moveWithCells="1">
                  <from>
                    <xdr:col>11</xdr:col>
                    <xdr:colOff>304800</xdr:colOff>
                    <xdr:row>27</xdr:row>
                    <xdr:rowOff>21771</xdr:rowOff>
                  </from>
                  <to>
                    <xdr:col>11</xdr:col>
                    <xdr:colOff>304800</xdr:colOff>
                    <xdr:row>28</xdr:row>
                    <xdr:rowOff>59871</xdr:rowOff>
                  </to>
                </anchor>
              </controlPr>
            </control>
          </mc:Choice>
        </mc:AlternateContent>
        <mc:AlternateContent xmlns:mc="http://schemas.openxmlformats.org/markup-compatibility/2006">
          <mc:Choice Requires="x14">
            <control shapeId="5122" r:id="rId5" name="Drop Down 2">
              <controlPr defaultSize="0" autoLine="0" autoPict="0">
                <anchor moveWithCells="1">
                  <from>
                    <xdr:col>12</xdr:col>
                    <xdr:colOff>103414</xdr:colOff>
                    <xdr:row>27</xdr:row>
                    <xdr:rowOff>27214</xdr:rowOff>
                  </from>
                  <to>
                    <xdr:col>14</xdr:col>
                    <xdr:colOff>723900</xdr:colOff>
                    <xdr:row>28</xdr:row>
                    <xdr:rowOff>10886</xdr:rowOff>
                  </to>
                </anchor>
              </controlPr>
            </control>
          </mc:Choice>
        </mc:AlternateContent>
        <mc:AlternateContent xmlns:mc="http://schemas.openxmlformats.org/markup-compatibility/2006">
          <mc:Choice Requires="x14">
            <control shapeId="5123" r:id="rId6" name="Drop Down 3">
              <controlPr defaultSize="0" autoLine="0" autoPict="0">
                <anchor moveWithCells="1">
                  <from>
                    <xdr:col>11</xdr:col>
                    <xdr:colOff>304800</xdr:colOff>
                    <xdr:row>27</xdr:row>
                    <xdr:rowOff>21771</xdr:rowOff>
                  </from>
                  <to>
                    <xdr:col>11</xdr:col>
                    <xdr:colOff>304800</xdr:colOff>
                    <xdr:row>28</xdr:row>
                    <xdr:rowOff>59871</xdr:rowOff>
                  </to>
                </anchor>
              </controlPr>
            </control>
          </mc:Choice>
        </mc:AlternateContent>
        <mc:AlternateContent xmlns:mc="http://schemas.openxmlformats.org/markup-compatibility/2006">
          <mc:Choice Requires="x14">
            <control shapeId="5124" r:id="rId7" name="Drop Down 4">
              <controlPr defaultSize="0" autoLine="0" autoPict="0">
                <anchor moveWithCells="1">
                  <from>
                    <xdr:col>12</xdr:col>
                    <xdr:colOff>103414</xdr:colOff>
                    <xdr:row>27</xdr:row>
                    <xdr:rowOff>27214</xdr:rowOff>
                  </from>
                  <to>
                    <xdr:col>14</xdr:col>
                    <xdr:colOff>723900</xdr:colOff>
                    <xdr:row>28</xdr:row>
                    <xdr:rowOff>10886</xdr:rowOff>
                  </to>
                </anchor>
              </controlPr>
            </control>
          </mc:Choice>
        </mc:AlternateContent>
        <mc:AlternateContent xmlns:mc="http://schemas.openxmlformats.org/markup-compatibility/2006">
          <mc:Choice Requires="x14">
            <control shapeId="5125" r:id="rId8" name="Drop Down 5">
              <controlPr defaultSize="0" autoLine="0" autoPict="0">
                <anchor moveWithCells="1">
                  <from>
                    <xdr:col>11</xdr:col>
                    <xdr:colOff>304800</xdr:colOff>
                    <xdr:row>27</xdr:row>
                    <xdr:rowOff>21771</xdr:rowOff>
                  </from>
                  <to>
                    <xdr:col>11</xdr:col>
                    <xdr:colOff>304800</xdr:colOff>
                    <xdr:row>28</xdr:row>
                    <xdr:rowOff>59871</xdr:rowOff>
                  </to>
                </anchor>
              </controlPr>
            </control>
          </mc:Choice>
        </mc:AlternateContent>
        <mc:AlternateContent xmlns:mc="http://schemas.openxmlformats.org/markup-compatibility/2006">
          <mc:Choice Requires="x14">
            <control shapeId="5126" r:id="rId9" name="Drop Down 6">
              <controlPr defaultSize="0" autoLine="0" autoPict="0">
                <anchor moveWithCells="1">
                  <from>
                    <xdr:col>12</xdr:col>
                    <xdr:colOff>103414</xdr:colOff>
                    <xdr:row>27</xdr:row>
                    <xdr:rowOff>27214</xdr:rowOff>
                  </from>
                  <to>
                    <xdr:col>14</xdr:col>
                    <xdr:colOff>723900</xdr:colOff>
                    <xdr:row>28</xdr:row>
                    <xdr:rowOff>10886</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6:N71"/>
  <sheetViews>
    <sheetView topLeftCell="A23" workbookViewId="0">
      <selection activeCell="C61" sqref="C61"/>
    </sheetView>
  </sheetViews>
  <sheetFormatPr defaultRowHeight="12.45"/>
  <cols>
    <col min="1" max="1" width="16.84375" customWidth="1"/>
    <col min="2" max="2" width="11.69140625" customWidth="1"/>
    <col min="3" max="3" width="18" customWidth="1"/>
    <col min="4" max="5" width="22" customWidth="1"/>
    <col min="6" max="6" width="14.53515625" customWidth="1"/>
    <col min="7" max="7" width="14.23046875" customWidth="1"/>
    <col min="8" max="8" width="58.53515625" customWidth="1"/>
    <col min="10" max="10" width="14" customWidth="1"/>
    <col min="11" max="11" width="31.15234375" customWidth="1"/>
    <col min="13" max="13" width="12.69140625" customWidth="1"/>
    <col min="14" max="14" width="14.15234375" customWidth="1"/>
  </cols>
  <sheetData>
    <row r="6" spans="1:14" ht="12.9" thickBot="1"/>
    <row r="7" spans="1:14" ht="20.25" customHeight="1" thickBot="1">
      <c r="A7" s="919" t="s">
        <v>373</v>
      </c>
      <c r="B7" s="920"/>
      <c r="C7" s="920"/>
      <c r="D7" s="920"/>
      <c r="E7" s="920"/>
      <c r="F7" s="920"/>
      <c r="G7" s="920">
        <f>'Base Estimate'!C2</f>
        <v>0</v>
      </c>
      <c r="H7" s="920"/>
      <c r="I7" s="920"/>
      <c r="J7" s="920"/>
      <c r="K7" s="921"/>
      <c r="M7" s="183" t="s">
        <v>505</v>
      </c>
      <c r="N7" s="183" t="s">
        <v>507</v>
      </c>
    </row>
    <row r="8" spans="1:14" ht="12.9" thickBot="1">
      <c r="A8" s="129" t="s">
        <v>278</v>
      </c>
      <c r="B8" s="130" t="s">
        <v>279</v>
      </c>
      <c r="C8" s="130" t="s">
        <v>283</v>
      </c>
      <c r="D8" s="277" t="s">
        <v>1276</v>
      </c>
      <c r="E8" s="277" t="s">
        <v>1277</v>
      </c>
      <c r="F8" s="277" t="s">
        <v>374</v>
      </c>
      <c r="G8" s="278" t="s">
        <v>629</v>
      </c>
      <c r="H8" s="131" t="s">
        <v>280</v>
      </c>
      <c r="I8" s="130" t="s">
        <v>281</v>
      </c>
      <c r="J8" s="132" t="s">
        <v>282</v>
      </c>
      <c r="K8" s="133" t="s">
        <v>1532</v>
      </c>
      <c r="M8" s="198"/>
      <c r="N8" s="198"/>
    </row>
    <row r="9" spans="1:14" ht="12.9" thickBot="1">
      <c r="A9" s="541"/>
      <c r="B9" s="538"/>
      <c r="C9" s="538"/>
      <c r="D9" s="538"/>
      <c r="E9" s="538"/>
      <c r="F9" s="538"/>
      <c r="G9" s="539" t="str">
        <f>IF(F9=0,"",F9*0.57735)</f>
        <v/>
      </c>
      <c r="H9" s="540"/>
      <c r="I9" s="538"/>
      <c r="J9" s="538"/>
      <c r="K9" s="540"/>
      <c r="M9" s="199"/>
      <c r="N9" s="199" t="str">
        <f>IF(I9=0,"",I9*M9)</f>
        <v/>
      </c>
    </row>
    <row r="10" spans="1:14" ht="12.9" thickBot="1">
      <c r="A10" s="541"/>
      <c r="B10" s="538"/>
      <c r="C10" s="538"/>
      <c r="D10" s="538"/>
      <c r="E10" s="538"/>
      <c r="F10" s="538"/>
      <c r="G10" s="539" t="str">
        <f t="shared" ref="G10:G69" si="0">IF(F10=0,"",F10*0.57735)</f>
        <v/>
      </c>
      <c r="H10" s="540"/>
      <c r="I10" s="538"/>
      <c r="J10" s="538"/>
      <c r="K10" s="540"/>
      <c r="M10" s="199"/>
      <c r="N10" s="199" t="str">
        <f t="shared" ref="N10:N69" si="1">IF(I10=0,"",I10*M10)</f>
        <v/>
      </c>
    </row>
    <row r="11" spans="1:14" ht="12.9" thickBot="1">
      <c r="A11" s="541"/>
      <c r="B11" s="538"/>
      <c r="C11" s="538"/>
      <c r="D11" s="538"/>
      <c r="E11" s="538"/>
      <c r="F11" s="538"/>
      <c r="G11" s="539" t="str">
        <f t="shared" si="0"/>
        <v/>
      </c>
      <c r="H11" s="540"/>
      <c r="I11" s="538"/>
      <c r="J11" s="538"/>
      <c r="K11" s="540"/>
      <c r="M11" s="199"/>
      <c r="N11" s="199" t="str">
        <f>IF(I11=0,"",I11*M11)</f>
        <v/>
      </c>
    </row>
    <row r="12" spans="1:14" ht="12.9" thickBot="1">
      <c r="A12" s="541"/>
      <c r="B12" s="538"/>
      <c r="C12" s="538"/>
      <c r="D12" s="538"/>
      <c r="E12" s="538"/>
      <c r="F12" s="538"/>
      <c r="G12" s="539" t="str">
        <f t="shared" si="0"/>
        <v/>
      </c>
      <c r="H12" s="540"/>
      <c r="I12" s="538"/>
      <c r="J12" s="538"/>
      <c r="K12" s="540"/>
      <c r="M12" s="199"/>
      <c r="N12" s="199" t="str">
        <f t="shared" si="1"/>
        <v/>
      </c>
    </row>
    <row r="13" spans="1:14" ht="12.9" thickBot="1">
      <c r="A13" s="541"/>
      <c r="B13" s="538"/>
      <c r="C13" s="538"/>
      <c r="D13" s="538"/>
      <c r="E13" s="538"/>
      <c r="F13" s="538"/>
      <c r="G13" s="539" t="str">
        <f t="shared" si="0"/>
        <v/>
      </c>
      <c r="H13" s="540"/>
      <c r="I13" s="538"/>
      <c r="J13" s="538"/>
      <c r="K13" s="540"/>
      <c r="M13" s="199"/>
      <c r="N13" s="199" t="str">
        <f t="shared" si="1"/>
        <v/>
      </c>
    </row>
    <row r="14" spans="1:14" ht="12.9" thickBot="1">
      <c r="A14" s="541"/>
      <c r="B14" s="538"/>
      <c r="C14" s="538"/>
      <c r="D14" s="538"/>
      <c r="E14" s="538"/>
      <c r="F14" s="538"/>
      <c r="G14" s="539" t="str">
        <f t="shared" si="0"/>
        <v/>
      </c>
      <c r="H14" s="540"/>
      <c r="I14" s="538"/>
      <c r="J14" s="538"/>
      <c r="K14" s="540"/>
      <c r="M14" s="199"/>
      <c r="N14" s="199" t="str">
        <f t="shared" si="1"/>
        <v/>
      </c>
    </row>
    <row r="15" spans="1:14" ht="12.9" thickBot="1">
      <c r="A15" s="541"/>
      <c r="B15" s="538"/>
      <c r="C15" s="538"/>
      <c r="D15" s="538"/>
      <c r="E15" s="538"/>
      <c r="F15" s="538"/>
      <c r="G15" s="539" t="str">
        <f t="shared" si="0"/>
        <v/>
      </c>
      <c r="H15" s="540"/>
      <c r="I15" s="538"/>
      <c r="J15" s="538"/>
      <c r="K15" s="540"/>
      <c r="M15" s="199"/>
      <c r="N15" s="199" t="str">
        <f t="shared" si="1"/>
        <v/>
      </c>
    </row>
    <row r="16" spans="1:14" ht="12.9" thickBot="1">
      <c r="A16" s="541"/>
      <c r="B16" s="538"/>
      <c r="C16" s="538"/>
      <c r="D16" s="538"/>
      <c r="E16" s="538"/>
      <c r="F16" s="538"/>
      <c r="G16" s="539" t="str">
        <f t="shared" si="0"/>
        <v/>
      </c>
      <c r="H16" s="540"/>
      <c r="I16" s="538"/>
      <c r="J16" s="538"/>
      <c r="K16" s="540"/>
      <c r="M16" s="199"/>
      <c r="N16" s="199" t="str">
        <f t="shared" si="1"/>
        <v/>
      </c>
    </row>
    <row r="17" spans="1:14" ht="12.9" thickBot="1">
      <c r="A17" s="541"/>
      <c r="B17" s="538"/>
      <c r="C17" s="538"/>
      <c r="D17" s="538"/>
      <c r="E17" s="538"/>
      <c r="F17" s="538"/>
      <c r="G17" s="539" t="str">
        <f t="shared" si="0"/>
        <v/>
      </c>
      <c r="H17" s="540"/>
      <c r="I17" s="538"/>
      <c r="J17" s="538"/>
      <c r="K17" s="540"/>
      <c r="M17" s="199"/>
      <c r="N17" s="199" t="str">
        <f t="shared" si="1"/>
        <v/>
      </c>
    </row>
    <row r="18" spans="1:14" ht="12.9" thickBot="1">
      <c r="A18" s="541"/>
      <c r="B18" s="538"/>
      <c r="C18" s="538"/>
      <c r="D18" s="538"/>
      <c r="E18" s="538"/>
      <c r="F18" s="538"/>
      <c r="G18" s="539" t="str">
        <f t="shared" si="0"/>
        <v/>
      </c>
      <c r="H18" s="540"/>
      <c r="I18" s="538"/>
      <c r="J18" s="538"/>
      <c r="K18" s="540"/>
      <c r="M18" s="199"/>
      <c r="N18" s="199" t="str">
        <f t="shared" si="1"/>
        <v/>
      </c>
    </row>
    <row r="19" spans="1:14" ht="12.9" thickBot="1">
      <c r="A19" s="541"/>
      <c r="B19" s="538"/>
      <c r="C19" s="538"/>
      <c r="D19" s="538"/>
      <c r="E19" s="538"/>
      <c r="F19" s="538"/>
      <c r="G19" s="539" t="str">
        <f t="shared" si="0"/>
        <v/>
      </c>
      <c r="H19" s="540"/>
      <c r="I19" s="538"/>
      <c r="J19" s="538"/>
      <c r="K19" s="540"/>
      <c r="M19" s="199"/>
      <c r="N19" s="199" t="str">
        <f t="shared" si="1"/>
        <v/>
      </c>
    </row>
    <row r="20" spans="1:14" ht="12.9" thickBot="1">
      <c r="A20" s="541"/>
      <c r="B20" s="538"/>
      <c r="C20" s="538"/>
      <c r="D20" s="538"/>
      <c r="E20" s="538"/>
      <c r="F20" s="538"/>
      <c r="G20" s="539" t="str">
        <f t="shared" si="0"/>
        <v/>
      </c>
      <c r="H20" s="540"/>
      <c r="I20" s="538"/>
      <c r="J20" s="538"/>
      <c r="K20" s="540"/>
      <c r="M20" s="199"/>
      <c r="N20" s="199" t="str">
        <f t="shared" si="1"/>
        <v/>
      </c>
    </row>
    <row r="21" spans="1:14" ht="12.9" thickBot="1">
      <c r="A21" s="541"/>
      <c r="B21" s="538"/>
      <c r="C21" s="538"/>
      <c r="D21" s="538"/>
      <c r="E21" s="538"/>
      <c r="F21" s="538"/>
      <c r="G21" s="539" t="str">
        <f t="shared" si="0"/>
        <v/>
      </c>
      <c r="H21" s="540"/>
      <c r="I21" s="538"/>
      <c r="J21" s="538"/>
      <c r="K21" s="540"/>
      <c r="M21" s="199"/>
      <c r="N21" s="199" t="str">
        <f t="shared" si="1"/>
        <v/>
      </c>
    </row>
    <row r="22" spans="1:14" ht="12.9" thickBot="1">
      <c r="A22" s="541"/>
      <c r="B22" s="538"/>
      <c r="C22" s="538"/>
      <c r="D22" s="538"/>
      <c r="E22" s="538"/>
      <c r="F22" s="538"/>
      <c r="G22" s="539" t="str">
        <f t="shared" si="0"/>
        <v/>
      </c>
      <c r="H22" s="540"/>
      <c r="I22" s="538"/>
      <c r="J22" s="538"/>
      <c r="K22" s="540"/>
      <c r="M22" s="199"/>
      <c r="N22" s="199" t="str">
        <f t="shared" si="1"/>
        <v/>
      </c>
    </row>
    <row r="23" spans="1:14" ht="12.9" thickBot="1">
      <c r="A23" s="541"/>
      <c r="B23" s="538"/>
      <c r="C23" s="538"/>
      <c r="D23" s="538"/>
      <c r="E23" s="538"/>
      <c r="F23" s="538"/>
      <c r="G23" s="539" t="str">
        <f t="shared" si="0"/>
        <v/>
      </c>
      <c r="H23" s="540"/>
      <c r="I23" s="538"/>
      <c r="J23" s="538"/>
      <c r="K23" s="540"/>
      <c r="M23" s="199"/>
      <c r="N23" s="199" t="str">
        <f t="shared" si="1"/>
        <v/>
      </c>
    </row>
    <row r="24" spans="1:14" ht="12.9" thickBot="1">
      <c r="A24" s="541"/>
      <c r="B24" s="538"/>
      <c r="C24" s="538"/>
      <c r="D24" s="538"/>
      <c r="E24" s="538"/>
      <c r="F24" s="538"/>
      <c r="G24" s="539" t="str">
        <f t="shared" si="0"/>
        <v/>
      </c>
      <c r="H24" s="540"/>
      <c r="I24" s="538"/>
      <c r="J24" s="538"/>
      <c r="K24" s="540"/>
      <c r="M24" s="199"/>
      <c r="N24" s="199" t="str">
        <f t="shared" si="1"/>
        <v/>
      </c>
    </row>
    <row r="25" spans="1:14" ht="12.9" thickBot="1">
      <c r="A25" s="541"/>
      <c r="B25" s="538"/>
      <c r="C25" s="538"/>
      <c r="D25" s="538"/>
      <c r="E25" s="538"/>
      <c r="F25" s="538"/>
      <c r="G25" s="539" t="str">
        <f t="shared" si="0"/>
        <v/>
      </c>
      <c r="H25" s="540"/>
      <c r="I25" s="538"/>
      <c r="J25" s="538"/>
      <c r="K25" s="540"/>
      <c r="M25" s="199"/>
      <c r="N25" s="199" t="str">
        <f t="shared" si="1"/>
        <v/>
      </c>
    </row>
    <row r="26" spans="1:14" ht="12.9" thickBot="1">
      <c r="A26" s="541"/>
      <c r="B26" s="538"/>
      <c r="C26" s="538"/>
      <c r="D26" s="538"/>
      <c r="E26" s="538"/>
      <c r="F26" s="538"/>
      <c r="G26" s="539" t="str">
        <f t="shared" ref="G26" si="2">IF(F26=0,"",F26*0.57735)</f>
        <v/>
      </c>
      <c r="H26" s="540"/>
      <c r="I26" s="538"/>
      <c r="J26" s="538"/>
      <c r="K26" s="540"/>
      <c r="M26" s="199"/>
      <c r="N26" s="199" t="str">
        <f t="shared" si="1"/>
        <v/>
      </c>
    </row>
    <row r="27" spans="1:14" ht="12.9" thickBot="1">
      <c r="A27" s="541"/>
      <c r="B27" s="538"/>
      <c r="C27" s="538"/>
      <c r="D27" s="538"/>
      <c r="E27" s="538"/>
      <c r="F27" s="538"/>
      <c r="G27" s="539" t="str">
        <f t="shared" si="0"/>
        <v/>
      </c>
      <c r="H27" s="540"/>
      <c r="I27" s="538"/>
      <c r="J27" s="538"/>
      <c r="K27" s="540"/>
      <c r="M27" s="199"/>
      <c r="N27" s="199" t="str">
        <f t="shared" si="1"/>
        <v/>
      </c>
    </row>
    <row r="28" spans="1:14" ht="12.9" thickBot="1">
      <c r="A28" s="541"/>
      <c r="B28" s="538"/>
      <c r="C28" s="538"/>
      <c r="D28" s="538"/>
      <c r="E28" s="538"/>
      <c r="F28" s="538"/>
      <c r="G28" s="539" t="str">
        <f t="shared" si="0"/>
        <v/>
      </c>
      <c r="H28" s="540"/>
      <c r="I28" s="538"/>
      <c r="J28" s="538"/>
      <c r="K28" s="540"/>
      <c r="M28" s="199"/>
      <c r="N28" s="199" t="str">
        <f t="shared" si="1"/>
        <v/>
      </c>
    </row>
    <row r="29" spans="1:14" ht="12.9" thickBot="1">
      <c r="A29" s="541"/>
      <c r="B29" s="538"/>
      <c r="C29" s="538"/>
      <c r="D29" s="538"/>
      <c r="E29" s="538"/>
      <c r="F29" s="538"/>
      <c r="G29" s="539" t="str">
        <f t="shared" si="0"/>
        <v/>
      </c>
      <c r="H29" s="540"/>
      <c r="I29" s="538"/>
      <c r="J29" s="538"/>
      <c r="K29" s="540"/>
      <c r="M29" s="199"/>
      <c r="N29" s="199" t="str">
        <f t="shared" si="1"/>
        <v/>
      </c>
    </row>
    <row r="30" spans="1:14" ht="12.9" thickBot="1">
      <c r="A30" s="541"/>
      <c r="B30" s="538"/>
      <c r="C30" s="538"/>
      <c r="D30" s="538"/>
      <c r="E30" s="538"/>
      <c r="F30" s="538"/>
      <c r="G30" s="539" t="str">
        <f t="shared" si="0"/>
        <v/>
      </c>
      <c r="H30" s="540"/>
      <c r="I30" s="538"/>
      <c r="J30" s="538"/>
      <c r="K30" s="540"/>
      <c r="M30" s="199"/>
      <c r="N30" s="199" t="str">
        <f t="shared" si="1"/>
        <v/>
      </c>
    </row>
    <row r="31" spans="1:14" ht="12.9" thickBot="1">
      <c r="A31" s="541"/>
      <c r="B31" s="538"/>
      <c r="C31" s="538"/>
      <c r="D31" s="538"/>
      <c r="E31" s="538"/>
      <c r="F31" s="538"/>
      <c r="G31" s="539" t="str">
        <f t="shared" si="0"/>
        <v/>
      </c>
      <c r="H31" s="540"/>
      <c r="I31" s="538"/>
      <c r="J31" s="538"/>
      <c r="K31" s="540"/>
      <c r="M31" s="199"/>
      <c r="N31" s="199" t="str">
        <f t="shared" si="1"/>
        <v/>
      </c>
    </row>
    <row r="32" spans="1:14" ht="12.9" thickBot="1">
      <c r="A32" s="541"/>
      <c r="B32" s="538"/>
      <c r="C32" s="538"/>
      <c r="D32" s="538"/>
      <c r="E32" s="538"/>
      <c r="F32" s="538"/>
      <c r="G32" s="539" t="str">
        <f t="shared" si="0"/>
        <v/>
      </c>
      <c r="H32" s="540"/>
      <c r="I32" s="538"/>
      <c r="J32" s="538"/>
      <c r="K32" s="540"/>
      <c r="M32" s="199"/>
      <c r="N32" s="199" t="str">
        <f t="shared" si="1"/>
        <v/>
      </c>
    </row>
    <row r="33" spans="1:14" ht="12.9" thickBot="1">
      <c r="A33" s="541"/>
      <c r="B33" s="538"/>
      <c r="C33" s="538"/>
      <c r="D33" s="538"/>
      <c r="E33" s="538"/>
      <c r="F33" s="538"/>
      <c r="G33" s="539" t="str">
        <f t="shared" si="0"/>
        <v/>
      </c>
      <c r="H33" s="540"/>
      <c r="I33" s="538"/>
      <c r="J33" s="538"/>
      <c r="K33" s="540"/>
      <c r="M33" s="199"/>
      <c r="N33" s="199" t="str">
        <f t="shared" si="1"/>
        <v/>
      </c>
    </row>
    <row r="34" spans="1:14" ht="12.9" thickBot="1">
      <c r="A34" s="541"/>
      <c r="B34" s="538"/>
      <c r="C34" s="538"/>
      <c r="D34" s="538"/>
      <c r="E34" s="538"/>
      <c r="F34" s="538"/>
      <c r="G34" s="539" t="str">
        <f t="shared" si="0"/>
        <v/>
      </c>
      <c r="H34" s="540"/>
      <c r="I34" s="538"/>
      <c r="J34" s="538"/>
      <c r="K34" s="540"/>
      <c r="M34" s="199"/>
      <c r="N34" s="199" t="str">
        <f t="shared" si="1"/>
        <v/>
      </c>
    </row>
    <row r="35" spans="1:14" ht="12.9" thickBot="1">
      <c r="A35" s="541"/>
      <c r="B35" s="538"/>
      <c r="C35" s="538"/>
      <c r="D35" s="538"/>
      <c r="E35" s="538"/>
      <c r="F35" s="538"/>
      <c r="G35" s="539" t="str">
        <f t="shared" si="0"/>
        <v/>
      </c>
      <c r="H35" s="540"/>
      <c r="I35" s="538"/>
      <c r="J35" s="538"/>
      <c r="K35" s="540"/>
      <c r="M35" s="199"/>
      <c r="N35" s="199" t="str">
        <f t="shared" si="1"/>
        <v/>
      </c>
    </row>
    <row r="36" spans="1:14" ht="12.9" thickBot="1">
      <c r="A36" s="541"/>
      <c r="B36" s="538"/>
      <c r="C36" s="538"/>
      <c r="D36" s="538"/>
      <c r="E36" s="538"/>
      <c r="F36" s="538"/>
      <c r="G36" s="539" t="str">
        <f t="shared" si="0"/>
        <v/>
      </c>
      <c r="H36" s="540"/>
      <c r="I36" s="538"/>
      <c r="J36" s="538"/>
      <c r="K36" s="540"/>
      <c r="M36" s="199"/>
      <c r="N36" s="199" t="str">
        <f t="shared" si="1"/>
        <v/>
      </c>
    </row>
    <row r="37" spans="1:14" ht="12.9" thickBot="1">
      <c r="A37" s="541"/>
      <c r="B37" s="538"/>
      <c r="C37" s="538"/>
      <c r="D37" s="538"/>
      <c r="E37" s="538"/>
      <c r="F37" s="538"/>
      <c r="G37" s="539" t="str">
        <f t="shared" si="0"/>
        <v/>
      </c>
      <c r="H37" s="540"/>
      <c r="I37" s="538"/>
      <c r="J37" s="538"/>
      <c r="K37" s="540"/>
      <c r="M37" s="199"/>
      <c r="N37" s="199" t="str">
        <f t="shared" si="1"/>
        <v/>
      </c>
    </row>
    <row r="38" spans="1:14" ht="12.9" thickBot="1">
      <c r="A38" s="541"/>
      <c r="B38" s="538"/>
      <c r="C38" s="538"/>
      <c r="D38" s="538"/>
      <c r="E38" s="538"/>
      <c r="F38" s="538"/>
      <c r="G38" s="539" t="str">
        <f t="shared" si="0"/>
        <v/>
      </c>
      <c r="H38" s="540"/>
      <c r="I38" s="538"/>
      <c r="J38" s="538"/>
      <c r="K38" s="540"/>
      <c r="M38" s="199"/>
      <c r="N38" s="199" t="str">
        <f t="shared" si="1"/>
        <v/>
      </c>
    </row>
    <row r="39" spans="1:14" ht="12.9" thickBot="1">
      <c r="A39" s="541"/>
      <c r="B39" s="538"/>
      <c r="C39" s="538"/>
      <c r="D39" s="538"/>
      <c r="E39" s="538"/>
      <c r="F39" s="538"/>
      <c r="G39" s="539" t="str">
        <f t="shared" si="0"/>
        <v/>
      </c>
      <c r="H39" s="540"/>
      <c r="I39" s="538"/>
      <c r="J39" s="538"/>
      <c r="K39" s="540"/>
      <c r="M39" s="199"/>
      <c r="N39" s="199" t="str">
        <f t="shared" si="1"/>
        <v/>
      </c>
    </row>
    <row r="40" spans="1:14" ht="12.9" thickBot="1">
      <c r="A40" s="541"/>
      <c r="B40" s="538"/>
      <c r="C40" s="538"/>
      <c r="D40" s="538"/>
      <c r="E40" s="538"/>
      <c r="F40" s="538"/>
      <c r="G40" s="539" t="str">
        <f t="shared" si="0"/>
        <v/>
      </c>
      <c r="H40" s="540"/>
      <c r="I40" s="538"/>
      <c r="J40" s="538"/>
      <c r="K40" s="540"/>
      <c r="M40" s="199"/>
      <c r="N40" s="199" t="str">
        <f t="shared" si="1"/>
        <v/>
      </c>
    </row>
    <row r="41" spans="1:14" ht="12.9" thickBot="1">
      <c r="A41" s="541"/>
      <c r="B41" s="538"/>
      <c r="C41" s="538"/>
      <c r="D41" s="538"/>
      <c r="E41" s="538"/>
      <c r="F41" s="538"/>
      <c r="G41" s="539" t="str">
        <f t="shared" si="0"/>
        <v/>
      </c>
      <c r="H41" s="540"/>
      <c r="I41" s="538"/>
      <c r="J41" s="538"/>
      <c r="K41" s="540"/>
      <c r="M41" s="199"/>
      <c r="N41" s="199" t="str">
        <f t="shared" si="1"/>
        <v/>
      </c>
    </row>
    <row r="42" spans="1:14" ht="12.9" thickBot="1">
      <c r="A42" s="541"/>
      <c r="B42" s="538"/>
      <c r="C42" s="538"/>
      <c r="D42" s="538"/>
      <c r="E42" s="538"/>
      <c r="F42" s="538"/>
      <c r="G42" s="539" t="str">
        <f t="shared" si="0"/>
        <v/>
      </c>
      <c r="H42" s="540"/>
      <c r="I42" s="538"/>
      <c r="J42" s="538"/>
      <c r="K42" s="540"/>
      <c r="M42" s="199"/>
      <c r="N42" s="199" t="str">
        <f t="shared" si="1"/>
        <v/>
      </c>
    </row>
    <row r="43" spans="1:14" ht="12.9" thickBot="1">
      <c r="A43" s="541"/>
      <c r="B43" s="538"/>
      <c r="C43" s="538"/>
      <c r="D43" s="538"/>
      <c r="E43" s="538"/>
      <c r="F43" s="538"/>
      <c r="G43" s="539" t="str">
        <f t="shared" si="0"/>
        <v/>
      </c>
      <c r="H43" s="540"/>
      <c r="I43" s="538"/>
      <c r="J43" s="538"/>
      <c r="K43" s="540"/>
      <c r="M43" s="199"/>
      <c r="N43" s="199" t="str">
        <f t="shared" si="1"/>
        <v/>
      </c>
    </row>
    <row r="44" spans="1:14" ht="12.9" thickBot="1">
      <c r="A44" s="541"/>
      <c r="B44" s="538"/>
      <c r="C44" s="538"/>
      <c r="D44" s="538"/>
      <c r="E44" s="538"/>
      <c r="F44" s="538"/>
      <c r="G44" s="539" t="str">
        <f t="shared" si="0"/>
        <v/>
      </c>
      <c r="H44" s="540"/>
      <c r="I44" s="538"/>
      <c r="J44" s="538"/>
      <c r="K44" s="540"/>
      <c r="M44" s="199"/>
      <c r="N44" s="199" t="str">
        <f t="shared" si="1"/>
        <v/>
      </c>
    </row>
    <row r="45" spans="1:14" ht="12.9" thickBot="1">
      <c r="A45" s="541"/>
      <c r="B45" s="538"/>
      <c r="C45" s="538"/>
      <c r="D45" s="538"/>
      <c r="E45" s="538"/>
      <c r="F45" s="538"/>
      <c r="G45" s="539" t="str">
        <f t="shared" si="0"/>
        <v/>
      </c>
      <c r="H45" s="540"/>
      <c r="I45" s="538"/>
      <c r="J45" s="538"/>
      <c r="K45" s="540"/>
      <c r="M45" s="199"/>
      <c r="N45" s="199" t="str">
        <f t="shared" si="1"/>
        <v/>
      </c>
    </row>
    <row r="46" spans="1:14" ht="12.9" thickBot="1">
      <c r="A46" s="541"/>
      <c r="B46" s="538"/>
      <c r="C46" s="538"/>
      <c r="D46" s="538"/>
      <c r="E46" s="538"/>
      <c r="F46" s="538"/>
      <c r="G46" s="539" t="str">
        <f t="shared" si="0"/>
        <v/>
      </c>
      <c r="H46" s="540"/>
      <c r="I46" s="538"/>
      <c r="J46" s="538"/>
      <c r="K46" s="540"/>
      <c r="M46" s="199"/>
      <c r="N46" s="199" t="str">
        <f t="shared" si="1"/>
        <v/>
      </c>
    </row>
    <row r="47" spans="1:14" ht="12.9" thickBot="1">
      <c r="A47" s="541"/>
      <c r="B47" s="538"/>
      <c r="C47" s="538"/>
      <c r="D47" s="538"/>
      <c r="E47" s="538"/>
      <c r="F47" s="538"/>
      <c r="G47" s="539" t="str">
        <f t="shared" si="0"/>
        <v/>
      </c>
      <c r="H47" s="540"/>
      <c r="I47" s="538"/>
      <c r="J47" s="538"/>
      <c r="K47" s="540"/>
      <c r="M47" s="199"/>
      <c r="N47" s="199" t="str">
        <f t="shared" si="1"/>
        <v/>
      </c>
    </row>
    <row r="48" spans="1:14" ht="12.9" thickBot="1">
      <c r="A48" s="541"/>
      <c r="B48" s="538"/>
      <c r="C48" s="538"/>
      <c r="D48" s="538"/>
      <c r="E48" s="538"/>
      <c r="F48" s="538"/>
      <c r="G48" s="539" t="str">
        <f t="shared" si="0"/>
        <v/>
      </c>
      <c r="H48" s="540"/>
      <c r="I48" s="538"/>
      <c r="J48" s="538"/>
      <c r="K48" s="540"/>
      <c r="M48" s="199"/>
      <c r="N48" s="199" t="str">
        <f t="shared" si="1"/>
        <v/>
      </c>
    </row>
    <row r="49" spans="1:14" ht="12.9" thickBot="1">
      <c r="A49" s="541"/>
      <c r="B49" s="538"/>
      <c r="C49" s="538"/>
      <c r="D49" s="538"/>
      <c r="E49" s="538"/>
      <c r="F49" s="538"/>
      <c r="G49" s="539" t="str">
        <f t="shared" si="0"/>
        <v/>
      </c>
      <c r="H49" s="540"/>
      <c r="I49" s="538"/>
      <c r="J49" s="538"/>
      <c r="K49" s="540"/>
      <c r="M49" s="199"/>
      <c r="N49" s="199" t="str">
        <f t="shared" si="1"/>
        <v/>
      </c>
    </row>
    <row r="50" spans="1:14" ht="12.9" thickBot="1">
      <c r="A50" s="541"/>
      <c r="B50" s="538"/>
      <c r="C50" s="538"/>
      <c r="D50" s="538"/>
      <c r="E50" s="538"/>
      <c r="F50" s="538"/>
      <c r="G50" s="539" t="str">
        <f t="shared" si="0"/>
        <v/>
      </c>
      <c r="H50" s="540"/>
      <c r="I50" s="538"/>
      <c r="J50" s="538"/>
      <c r="K50" s="540"/>
      <c r="M50" s="199"/>
      <c r="N50" s="199" t="str">
        <f t="shared" si="1"/>
        <v/>
      </c>
    </row>
    <row r="51" spans="1:14" ht="12.9" thickBot="1">
      <c r="A51" s="541"/>
      <c r="B51" s="538"/>
      <c r="C51" s="538"/>
      <c r="D51" s="538"/>
      <c r="E51" s="538"/>
      <c r="F51" s="538"/>
      <c r="G51" s="539" t="str">
        <f t="shared" si="0"/>
        <v/>
      </c>
      <c r="H51" s="540"/>
      <c r="I51" s="538"/>
      <c r="J51" s="538"/>
      <c r="K51" s="540"/>
      <c r="M51" s="199"/>
      <c r="N51" s="199" t="str">
        <f t="shared" si="1"/>
        <v/>
      </c>
    </row>
    <row r="52" spans="1:14" ht="12.9" thickBot="1">
      <c r="A52" s="541"/>
      <c r="B52" s="538"/>
      <c r="C52" s="538"/>
      <c r="D52" s="538"/>
      <c r="E52" s="538"/>
      <c r="F52" s="538"/>
      <c r="G52" s="539" t="str">
        <f t="shared" si="0"/>
        <v/>
      </c>
      <c r="H52" s="540"/>
      <c r="I52" s="538"/>
      <c r="J52" s="538"/>
      <c r="K52" s="540"/>
      <c r="M52" s="199"/>
      <c r="N52" s="199" t="str">
        <f t="shared" si="1"/>
        <v/>
      </c>
    </row>
    <row r="53" spans="1:14" ht="12.9" thickBot="1">
      <c r="A53" s="541"/>
      <c r="B53" s="538"/>
      <c r="C53" s="538"/>
      <c r="D53" s="538"/>
      <c r="E53" s="538"/>
      <c r="F53" s="538"/>
      <c r="G53" s="539" t="str">
        <f t="shared" si="0"/>
        <v/>
      </c>
      <c r="H53" s="540"/>
      <c r="I53" s="538"/>
      <c r="J53" s="538"/>
      <c r="K53" s="540"/>
      <c r="M53" s="199"/>
      <c r="N53" s="199" t="str">
        <f t="shared" si="1"/>
        <v/>
      </c>
    </row>
    <row r="54" spans="1:14" ht="12.9" thickBot="1">
      <c r="A54" s="541"/>
      <c r="B54" s="538"/>
      <c r="C54" s="538"/>
      <c r="D54" s="538"/>
      <c r="E54" s="538"/>
      <c r="F54" s="538"/>
      <c r="G54" s="539" t="str">
        <f t="shared" si="0"/>
        <v/>
      </c>
      <c r="H54" s="540"/>
      <c r="I54" s="538"/>
      <c r="J54" s="538"/>
      <c r="K54" s="540"/>
      <c r="M54" s="199"/>
      <c r="N54" s="199" t="str">
        <f t="shared" si="1"/>
        <v/>
      </c>
    </row>
    <row r="55" spans="1:14" ht="12.9" thickBot="1">
      <c r="A55" s="541"/>
      <c r="B55" s="538"/>
      <c r="C55" s="538"/>
      <c r="D55" s="538"/>
      <c r="E55" s="538"/>
      <c r="F55" s="538"/>
      <c r="G55" s="539" t="str">
        <f t="shared" si="0"/>
        <v/>
      </c>
      <c r="H55" s="540"/>
      <c r="I55" s="538"/>
      <c r="J55" s="538"/>
      <c r="K55" s="540"/>
      <c r="M55" s="199"/>
      <c r="N55" s="199" t="str">
        <f t="shared" si="1"/>
        <v/>
      </c>
    </row>
    <row r="56" spans="1:14" ht="12.9" thickBot="1">
      <c r="A56" s="541"/>
      <c r="B56" s="538"/>
      <c r="C56" s="538"/>
      <c r="D56" s="538"/>
      <c r="E56" s="538"/>
      <c r="F56" s="538"/>
      <c r="G56" s="539" t="str">
        <f t="shared" si="0"/>
        <v/>
      </c>
      <c r="H56" s="540"/>
      <c r="I56" s="538"/>
      <c r="J56" s="538"/>
      <c r="K56" s="540"/>
      <c r="M56" s="199"/>
      <c r="N56" s="199" t="str">
        <f t="shared" si="1"/>
        <v/>
      </c>
    </row>
    <row r="57" spans="1:14" ht="12.9" thickBot="1">
      <c r="A57" s="541"/>
      <c r="B57" s="538"/>
      <c r="C57" s="538"/>
      <c r="D57" s="538"/>
      <c r="E57" s="538"/>
      <c r="F57" s="538"/>
      <c r="G57" s="539" t="str">
        <f t="shared" si="0"/>
        <v/>
      </c>
      <c r="H57" s="540"/>
      <c r="I57" s="538"/>
      <c r="J57" s="538"/>
      <c r="K57" s="540"/>
      <c r="M57" s="199"/>
      <c r="N57" s="199" t="str">
        <f t="shared" si="1"/>
        <v/>
      </c>
    </row>
    <row r="58" spans="1:14" ht="12.9" thickBot="1">
      <c r="A58" s="541"/>
      <c r="B58" s="538"/>
      <c r="C58" s="538"/>
      <c r="D58" s="538"/>
      <c r="E58" s="538"/>
      <c r="F58" s="538"/>
      <c r="G58" s="539" t="str">
        <f t="shared" si="0"/>
        <v/>
      </c>
      <c r="H58" s="540"/>
      <c r="I58" s="538"/>
      <c r="J58" s="538"/>
      <c r="K58" s="540"/>
      <c r="M58" s="199"/>
      <c r="N58" s="199" t="str">
        <f t="shared" si="1"/>
        <v/>
      </c>
    </row>
    <row r="59" spans="1:14" ht="12.9" thickBot="1">
      <c r="A59" s="541"/>
      <c r="B59" s="538"/>
      <c r="C59" s="538"/>
      <c r="D59" s="538"/>
      <c r="E59" s="538"/>
      <c r="F59" s="538"/>
      <c r="G59" s="539" t="str">
        <f t="shared" si="0"/>
        <v/>
      </c>
      <c r="H59" s="540"/>
      <c r="I59" s="538"/>
      <c r="J59" s="538"/>
      <c r="K59" s="540"/>
      <c r="M59" s="199"/>
      <c r="N59" s="199" t="str">
        <f t="shared" si="1"/>
        <v/>
      </c>
    </row>
    <row r="60" spans="1:14" ht="12.9" thickBot="1">
      <c r="A60" s="541"/>
      <c r="B60" s="538"/>
      <c r="C60" s="538"/>
      <c r="D60" s="538"/>
      <c r="E60" s="538"/>
      <c r="F60" s="538"/>
      <c r="G60" s="539" t="str">
        <f t="shared" si="0"/>
        <v/>
      </c>
      <c r="H60" s="540"/>
      <c r="I60" s="538"/>
      <c r="J60" s="538"/>
      <c r="K60" s="540"/>
      <c r="M60" s="199"/>
      <c r="N60" s="199" t="str">
        <f t="shared" si="1"/>
        <v/>
      </c>
    </row>
    <row r="61" spans="1:14" ht="12.9" thickBot="1">
      <c r="A61" s="541"/>
      <c r="B61" s="538"/>
      <c r="C61" s="538"/>
      <c r="D61" s="538"/>
      <c r="E61" s="538"/>
      <c r="F61" s="538"/>
      <c r="G61" s="539" t="str">
        <f t="shared" si="0"/>
        <v/>
      </c>
      <c r="H61" s="540"/>
      <c r="I61" s="538"/>
      <c r="J61" s="538"/>
      <c r="K61" s="540"/>
      <c r="M61" s="199"/>
      <c r="N61" s="199" t="str">
        <f t="shared" si="1"/>
        <v/>
      </c>
    </row>
    <row r="62" spans="1:14" ht="12.9" thickBot="1">
      <c r="A62" s="541"/>
      <c r="B62" s="538"/>
      <c r="C62" s="538"/>
      <c r="D62" s="538"/>
      <c r="E62" s="538"/>
      <c r="F62" s="538"/>
      <c r="G62" s="539" t="str">
        <f t="shared" si="0"/>
        <v/>
      </c>
      <c r="H62" s="540"/>
      <c r="I62" s="538"/>
      <c r="J62" s="538"/>
      <c r="K62" s="540"/>
      <c r="M62" s="199"/>
      <c r="N62" s="199" t="str">
        <f t="shared" si="1"/>
        <v/>
      </c>
    </row>
    <row r="63" spans="1:14" ht="12.9" thickBot="1">
      <c r="A63" s="541"/>
      <c r="B63" s="538"/>
      <c r="C63" s="538"/>
      <c r="D63" s="538"/>
      <c r="E63" s="538"/>
      <c r="F63" s="538"/>
      <c r="G63" s="539" t="str">
        <f t="shared" si="0"/>
        <v/>
      </c>
      <c r="H63" s="540"/>
      <c r="I63" s="538"/>
      <c r="J63" s="538"/>
      <c r="K63" s="540"/>
      <c r="M63" s="199"/>
      <c r="N63" s="199" t="str">
        <f t="shared" si="1"/>
        <v/>
      </c>
    </row>
    <row r="64" spans="1:14" ht="12.9" thickBot="1">
      <c r="A64" s="541"/>
      <c r="B64" s="538"/>
      <c r="C64" s="538"/>
      <c r="D64" s="538"/>
      <c r="E64" s="538"/>
      <c r="F64" s="538"/>
      <c r="G64" s="539" t="str">
        <f t="shared" si="0"/>
        <v/>
      </c>
      <c r="H64" s="540"/>
      <c r="I64" s="538"/>
      <c r="J64" s="538"/>
      <c r="K64" s="540"/>
      <c r="M64" s="199"/>
      <c r="N64" s="199" t="str">
        <f t="shared" si="1"/>
        <v/>
      </c>
    </row>
    <row r="65" spans="1:14" ht="12.9" thickBot="1">
      <c r="A65" s="541"/>
      <c r="B65" s="538"/>
      <c r="C65" s="538"/>
      <c r="D65" s="538"/>
      <c r="E65" s="538"/>
      <c r="F65" s="538"/>
      <c r="G65" s="539" t="str">
        <f t="shared" si="0"/>
        <v/>
      </c>
      <c r="H65" s="540"/>
      <c r="I65" s="538"/>
      <c r="J65" s="538"/>
      <c r="K65" s="540"/>
      <c r="M65" s="199"/>
      <c r="N65" s="199" t="str">
        <f t="shared" si="1"/>
        <v/>
      </c>
    </row>
    <row r="66" spans="1:14" ht="12.9" thickBot="1">
      <c r="A66" s="541"/>
      <c r="B66" s="538"/>
      <c r="C66" s="538"/>
      <c r="D66" s="538"/>
      <c r="E66" s="538"/>
      <c r="F66" s="538"/>
      <c r="G66" s="539" t="str">
        <f t="shared" si="0"/>
        <v/>
      </c>
      <c r="H66" s="540"/>
      <c r="I66" s="538"/>
      <c r="J66" s="538"/>
      <c r="K66" s="540"/>
      <c r="M66" s="199"/>
      <c r="N66" s="199" t="str">
        <f t="shared" si="1"/>
        <v/>
      </c>
    </row>
    <row r="67" spans="1:14" ht="12.9" thickBot="1">
      <c r="A67" s="541"/>
      <c r="B67" s="538"/>
      <c r="C67" s="538"/>
      <c r="D67" s="538"/>
      <c r="E67" s="538"/>
      <c r="F67" s="538"/>
      <c r="G67" s="539" t="str">
        <f t="shared" si="0"/>
        <v/>
      </c>
      <c r="H67" s="540"/>
      <c r="I67" s="538"/>
      <c r="J67" s="538"/>
      <c r="K67" s="540"/>
      <c r="M67" s="199"/>
      <c r="N67" s="199" t="str">
        <f t="shared" si="1"/>
        <v/>
      </c>
    </row>
    <row r="68" spans="1:14" ht="12.9" thickBot="1">
      <c r="A68" s="541"/>
      <c r="B68" s="538"/>
      <c r="C68" s="538"/>
      <c r="D68" s="538"/>
      <c r="E68" s="538"/>
      <c r="F68" s="538"/>
      <c r="G68" s="539" t="str">
        <f t="shared" si="0"/>
        <v/>
      </c>
      <c r="H68" s="540"/>
      <c r="I68" s="538"/>
      <c r="J68" s="538"/>
      <c r="K68" s="540"/>
      <c r="M68" s="199"/>
      <c r="N68" s="199" t="str">
        <f t="shared" si="1"/>
        <v/>
      </c>
    </row>
    <row r="69" spans="1:14" ht="12.9" thickBot="1">
      <c r="A69" s="541"/>
      <c r="B69" s="538"/>
      <c r="C69" s="538"/>
      <c r="D69" s="538"/>
      <c r="E69" s="538"/>
      <c r="F69" s="538"/>
      <c r="G69" s="539" t="str">
        <f t="shared" si="0"/>
        <v/>
      </c>
      <c r="H69" s="540"/>
      <c r="I69" s="538"/>
      <c r="J69" s="538"/>
      <c r="K69" s="540"/>
      <c r="M69" s="199"/>
      <c r="N69" s="199" t="str">
        <f t="shared" si="1"/>
        <v/>
      </c>
    </row>
    <row r="70" spans="1:14">
      <c r="M70" s="200"/>
      <c r="N70" s="200"/>
    </row>
    <row r="71" spans="1:14">
      <c r="M71" s="201" t="s">
        <v>506</v>
      </c>
      <c r="N71" s="201">
        <f>SUM(N9:N69)</f>
        <v>0</v>
      </c>
    </row>
  </sheetData>
  <mergeCells count="2">
    <mergeCell ref="A7:F7"/>
    <mergeCell ref="G7:K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9"/>
  <sheetViews>
    <sheetView workbookViewId="0">
      <selection activeCell="P20" sqref="P20"/>
    </sheetView>
  </sheetViews>
  <sheetFormatPr defaultRowHeight="12.45"/>
  <cols>
    <col min="2" max="2" width="27.23046875" customWidth="1"/>
    <col min="3" max="3" width="23.53515625" customWidth="1"/>
    <col min="4" max="4" width="14" customWidth="1"/>
    <col min="5" max="5" width="22.53515625" customWidth="1"/>
    <col min="6" max="6" width="19" customWidth="1"/>
    <col min="7" max="7" width="18" customWidth="1"/>
    <col min="8" max="8" width="12.23046875" customWidth="1"/>
  </cols>
  <sheetData>
    <row r="1" spans="1:11" ht="12.9" thickBot="1"/>
    <row r="2" spans="1:11" ht="23.6" thickBot="1">
      <c r="B2" s="942" t="s">
        <v>560</v>
      </c>
      <c r="C2" s="943"/>
      <c r="D2" s="943"/>
      <c r="E2" s="943"/>
      <c r="F2" s="943"/>
      <c r="G2" s="943"/>
      <c r="H2" s="944"/>
    </row>
    <row r="3" spans="1:11" ht="16.3" thickBot="1">
      <c r="B3" s="945" t="s">
        <v>561</v>
      </c>
      <c r="C3" s="946"/>
      <c r="D3" s="946"/>
      <c r="E3" s="946"/>
      <c r="F3" s="946"/>
      <c r="G3" s="946"/>
      <c r="H3" s="947"/>
    </row>
    <row r="4" spans="1:11" ht="58.75" thickBot="1">
      <c r="A4" s="221"/>
      <c r="B4" s="222" t="s">
        <v>562</v>
      </c>
      <c r="C4" s="223" t="s">
        <v>563</v>
      </c>
      <c r="D4" s="223" t="s">
        <v>564</v>
      </c>
      <c r="E4" s="224" t="s">
        <v>565</v>
      </c>
      <c r="F4" s="223" t="s">
        <v>566</v>
      </c>
      <c r="G4" s="225" t="s">
        <v>567</v>
      </c>
      <c r="H4" s="226" t="s">
        <v>568</v>
      </c>
      <c r="I4" s="221"/>
      <c r="J4" s="221"/>
      <c r="K4" s="221"/>
    </row>
    <row r="5" spans="1:11" ht="12.9" thickBot="1">
      <c r="B5" s="227" t="s">
        <v>569</v>
      </c>
      <c r="C5" s="228" t="s">
        <v>570</v>
      </c>
      <c r="D5" s="229">
        <v>1</v>
      </c>
      <c r="E5" s="230"/>
      <c r="F5" s="230">
        <v>0.26300000000000001</v>
      </c>
      <c r="G5" s="231" t="s">
        <v>571</v>
      </c>
      <c r="H5" s="232" t="s">
        <v>572</v>
      </c>
    </row>
    <row r="6" spans="1:11" ht="12.9" thickBot="1">
      <c r="B6" s="948" t="s">
        <v>573</v>
      </c>
      <c r="C6" s="233" t="s">
        <v>574</v>
      </c>
      <c r="D6" s="234" t="s">
        <v>575</v>
      </c>
      <c r="E6" s="230"/>
      <c r="F6" s="235">
        <v>0.24199999999999999</v>
      </c>
      <c r="G6" s="231" t="s">
        <v>576</v>
      </c>
      <c r="H6" s="236" t="s">
        <v>572</v>
      </c>
    </row>
    <row r="7" spans="1:11" ht="25.3" thickBot="1">
      <c r="B7" s="949"/>
      <c r="C7" s="237" t="s">
        <v>577</v>
      </c>
      <c r="D7" s="238"/>
      <c r="E7" s="239">
        <v>0</v>
      </c>
      <c r="F7" s="240">
        <v>0.24199999999999999</v>
      </c>
      <c r="G7" s="241">
        <v>0.2</v>
      </c>
      <c r="H7" s="242">
        <v>0.09</v>
      </c>
    </row>
    <row r="8" spans="1:11" ht="12.9" thickBot="1">
      <c r="B8" s="227" t="s">
        <v>578</v>
      </c>
      <c r="C8" s="228" t="s">
        <v>579</v>
      </c>
      <c r="D8" s="243" t="s">
        <v>575</v>
      </c>
      <c r="E8" s="230"/>
      <c r="F8" s="230">
        <v>0.24199999999999999</v>
      </c>
      <c r="G8" s="244" t="s">
        <v>580</v>
      </c>
      <c r="H8" s="232" t="s">
        <v>572</v>
      </c>
    </row>
    <row r="9" spans="1:11" ht="15" thickBot="1">
      <c r="B9" s="245" t="s">
        <v>581</v>
      </c>
      <c r="C9" s="246" t="s">
        <v>582</v>
      </c>
      <c r="D9" s="247" t="s">
        <v>583</v>
      </c>
      <c r="E9" s="248">
        <v>0</v>
      </c>
      <c r="F9" s="249">
        <v>0.11600000000000001</v>
      </c>
      <c r="G9" s="250">
        <v>0.04</v>
      </c>
      <c r="H9" s="251">
        <v>0.12</v>
      </c>
    </row>
    <row r="10" spans="1:11" ht="15" thickBot="1">
      <c r="B10" s="245" t="s">
        <v>584</v>
      </c>
      <c r="C10" s="246" t="s">
        <v>585</v>
      </c>
      <c r="D10" s="247" t="s">
        <v>583</v>
      </c>
      <c r="E10" s="248">
        <v>0</v>
      </c>
      <c r="F10" s="249">
        <v>0.316</v>
      </c>
      <c r="G10" s="252">
        <v>0.04</v>
      </c>
      <c r="H10" s="251">
        <v>0.12</v>
      </c>
    </row>
    <row r="11" spans="1:11" ht="15" thickBot="1">
      <c r="B11" s="245" t="s">
        <v>586</v>
      </c>
      <c r="C11" s="246" t="s">
        <v>587</v>
      </c>
      <c r="D11" s="247" t="s">
        <v>583</v>
      </c>
      <c r="E11" s="248">
        <v>0</v>
      </c>
      <c r="F11" s="249">
        <v>0.129</v>
      </c>
      <c r="G11" s="252">
        <v>0.39</v>
      </c>
      <c r="H11" s="251">
        <v>0.13</v>
      </c>
    </row>
    <row r="12" spans="1:11" ht="15" thickBot="1">
      <c r="B12" s="245" t="s">
        <v>588</v>
      </c>
      <c r="C12" s="246" t="s">
        <v>589</v>
      </c>
      <c r="D12" s="247" t="s">
        <v>583</v>
      </c>
      <c r="E12" s="248">
        <v>0</v>
      </c>
      <c r="F12" s="249">
        <v>0.35799999999999998</v>
      </c>
      <c r="G12" s="252">
        <v>0.4</v>
      </c>
      <c r="H12" s="251">
        <v>0.13</v>
      </c>
    </row>
    <row r="13" spans="1:11" ht="12.9" thickBot="1">
      <c r="B13" s="245" t="s">
        <v>590</v>
      </c>
      <c r="C13" s="246" t="s">
        <v>272</v>
      </c>
      <c r="D13" s="247" t="s">
        <v>583</v>
      </c>
      <c r="E13" s="248">
        <v>0</v>
      </c>
      <c r="F13" s="249">
        <v>9.4E-2</v>
      </c>
      <c r="G13" s="252">
        <v>0.04</v>
      </c>
      <c r="H13" s="252">
        <v>0.12</v>
      </c>
    </row>
    <row r="14" spans="1:11" ht="12.9" thickBot="1">
      <c r="B14" s="245" t="s">
        <v>590</v>
      </c>
      <c r="C14" s="246" t="s">
        <v>273</v>
      </c>
      <c r="D14" s="247" t="s">
        <v>583</v>
      </c>
      <c r="E14" s="248">
        <v>0</v>
      </c>
      <c r="F14" s="249">
        <v>9.4E-2</v>
      </c>
      <c r="G14" s="252">
        <v>0.03</v>
      </c>
      <c r="H14" s="252">
        <v>0.12</v>
      </c>
      <c r="I14" s="253"/>
    </row>
    <row r="15" spans="1:11" ht="12.9" thickBot="1">
      <c r="B15" s="245" t="s">
        <v>590</v>
      </c>
      <c r="C15" s="246" t="s">
        <v>275</v>
      </c>
      <c r="D15" s="247" t="s">
        <v>583</v>
      </c>
      <c r="E15" s="248">
        <v>0</v>
      </c>
      <c r="F15" s="249">
        <v>9.4E-2</v>
      </c>
      <c r="G15" s="252">
        <v>0.03</v>
      </c>
      <c r="H15" s="252">
        <v>0.12</v>
      </c>
    </row>
    <row r="16" spans="1:11" ht="12.9" thickBot="1">
      <c r="B16" s="245" t="s">
        <v>591</v>
      </c>
      <c r="C16" s="246" t="s">
        <v>592</v>
      </c>
      <c r="D16" s="247" t="s">
        <v>593</v>
      </c>
      <c r="E16" s="248">
        <v>0</v>
      </c>
      <c r="F16" s="249">
        <v>4.7E-2</v>
      </c>
      <c r="G16" s="252">
        <v>1.9E-2</v>
      </c>
      <c r="H16" s="252">
        <v>0.12</v>
      </c>
      <c r="I16" s="254"/>
    </row>
    <row r="17" spans="1:11" ht="25.3" thickBot="1">
      <c r="B17" s="245" t="s">
        <v>594</v>
      </c>
      <c r="C17" s="246" t="s">
        <v>595</v>
      </c>
      <c r="D17" s="247" t="s">
        <v>583</v>
      </c>
      <c r="E17" s="248">
        <v>0</v>
      </c>
      <c r="F17" s="255">
        <v>4.7E-2</v>
      </c>
      <c r="G17" s="252">
        <v>1.9E-2</v>
      </c>
      <c r="H17" s="252">
        <v>0.12</v>
      </c>
      <c r="I17" s="254"/>
    </row>
    <row r="18" spans="1:11" ht="12.9" thickBot="1">
      <c r="B18" s="245" t="s">
        <v>596</v>
      </c>
      <c r="C18" s="246" t="s">
        <v>597</v>
      </c>
      <c r="D18" s="247" t="s">
        <v>598</v>
      </c>
      <c r="E18" s="248">
        <v>0</v>
      </c>
      <c r="F18" s="249">
        <v>9.4E-2</v>
      </c>
      <c r="G18" s="252">
        <v>8.3999999999999995E-3</v>
      </c>
      <c r="H18" s="252">
        <v>0.12</v>
      </c>
    </row>
    <row r="19" spans="1:11">
      <c r="B19" s="256" t="s">
        <v>599</v>
      </c>
    </row>
    <row r="20" spans="1:11" ht="12.9" thickBot="1">
      <c r="B20" s="256"/>
    </row>
    <row r="21" spans="1:11" ht="18" thickTop="1">
      <c r="B21" s="257" t="s">
        <v>617</v>
      </c>
      <c r="C21" s="258"/>
      <c r="D21" s="258"/>
      <c r="E21" s="258"/>
      <c r="F21" s="258"/>
      <c r="G21" s="258"/>
      <c r="H21" s="258"/>
      <c r="I21" s="258"/>
      <c r="J21" s="259"/>
    </row>
    <row r="22" spans="1:11" ht="45.75" customHeight="1" thickBot="1">
      <c r="B22" s="950" t="s">
        <v>600</v>
      </c>
      <c r="C22" s="951"/>
      <c r="D22" s="260" t="s">
        <v>601</v>
      </c>
      <c r="E22" s="952" t="s">
        <v>602</v>
      </c>
      <c r="F22" s="953"/>
      <c r="G22" s="953"/>
      <c r="H22" s="953"/>
      <c r="I22" s="953"/>
      <c r="J22" s="954"/>
    </row>
    <row r="23" spans="1:11" ht="15.75" customHeight="1" thickTop="1">
      <c r="A23" s="929" t="s">
        <v>603</v>
      </c>
      <c r="B23" s="261" t="s">
        <v>604</v>
      </c>
      <c r="C23" s="262">
        <f>E5*F5+E6*F6+E7*F7+E8*F8+E9*F9+E10*F10+E11*F11+E12*F12+E13*F13+E14*F14+E15*F15+E16*F16+E17*F17+E18*F18</f>
        <v>0</v>
      </c>
      <c r="D23" s="263" t="str">
        <f>IF(C23&lt;=1,"OKAY","EXCEEDS MAX")</f>
        <v>OKAY</v>
      </c>
      <c r="E23" s="932"/>
      <c r="F23" s="845"/>
      <c r="G23" s="845"/>
      <c r="H23" s="845"/>
      <c r="I23" s="845"/>
      <c r="J23" s="933"/>
    </row>
    <row r="24" spans="1:11" ht="14.6">
      <c r="A24" s="930"/>
      <c r="B24" s="261" t="s">
        <v>606</v>
      </c>
      <c r="C24" s="262">
        <f>E7*G7+E9*G9+E10*G10+E11*G11+E12*G12+E13*G13+E14*G14+E15*G15+E16*G16+E17*G17+E18*G18</f>
        <v>0</v>
      </c>
      <c r="D24" s="263" t="str">
        <f>IF(C24&lt;=1,"OKAY","EXCEEDS MAX")</f>
        <v>OKAY</v>
      </c>
      <c r="E24" s="167" t="s">
        <v>607</v>
      </c>
      <c r="F24" s="167"/>
      <c r="G24" s="167"/>
      <c r="H24" s="167"/>
      <c r="I24" s="167"/>
      <c r="J24" s="167"/>
    </row>
    <row r="25" spans="1:11" ht="14.6">
      <c r="A25" s="930"/>
      <c r="B25" s="264" t="s">
        <v>608</v>
      </c>
      <c r="C25" s="265">
        <f>E7*H7+E9*H9+E10*H10+E11*H11+E12*H12+E13*H13+E14*H14+E15*H15+E16*H16+E17*H17+E18*H18</f>
        <v>0</v>
      </c>
      <c r="D25" s="263" t="str">
        <f>IF(C25&lt;=1,"OKAY","EXCEEDS MAX")</f>
        <v>OKAY</v>
      </c>
      <c r="E25" s="167" t="s">
        <v>607</v>
      </c>
      <c r="F25" s="167"/>
      <c r="G25" s="167"/>
      <c r="H25" s="167"/>
      <c r="I25" s="167"/>
      <c r="J25" s="167"/>
    </row>
    <row r="26" spans="1:11" ht="12.75" customHeight="1">
      <c r="A26" s="930"/>
      <c r="B26" s="266" t="s">
        <v>609</v>
      </c>
      <c r="C26" s="267">
        <f>SUM(E5:E18)</f>
        <v>0</v>
      </c>
      <c r="D26" s="934" t="str">
        <f>IF(C26&lt;10, IF(C26&gt;4,IF(C27&gt;0,"EXCEEDS MAX","OKAY"), "OKAY"), "EXCEEDS MAX")</f>
        <v>OKAY</v>
      </c>
      <c r="E26" s="936" t="s">
        <v>610</v>
      </c>
      <c r="F26" s="937"/>
      <c r="G26" s="937"/>
      <c r="H26" s="937"/>
      <c r="I26" s="937"/>
      <c r="J26" s="938"/>
    </row>
    <row r="27" spans="1:11" ht="13.5" customHeight="1" thickBot="1">
      <c r="A27" s="931"/>
      <c r="B27" s="268" t="s">
        <v>611</v>
      </c>
      <c r="C27" s="269">
        <f>SUM(E13:E17)</f>
        <v>0</v>
      </c>
      <c r="D27" s="935"/>
      <c r="E27" s="939"/>
      <c r="F27" s="940"/>
      <c r="G27" s="940"/>
      <c r="H27" s="940"/>
      <c r="I27" s="940"/>
      <c r="J27" s="941"/>
      <c r="K27" s="270"/>
    </row>
    <row r="28" spans="1:11" ht="12.9" thickTop="1"/>
    <row r="29" spans="1:11" ht="12.75" customHeight="1">
      <c r="B29" s="922" t="s">
        <v>618</v>
      </c>
      <c r="C29" s="923"/>
      <c r="D29" s="923"/>
      <c r="E29" s="923"/>
      <c r="F29" s="923"/>
      <c r="G29" s="923"/>
      <c r="H29" s="923"/>
      <c r="I29" s="923"/>
      <c r="J29" s="924"/>
    </row>
    <row r="30" spans="1:11" ht="12.75" customHeight="1">
      <c r="B30" s="925" t="s">
        <v>619</v>
      </c>
      <c r="C30" s="923"/>
      <c r="D30" s="923"/>
      <c r="E30" s="923"/>
      <c r="F30" s="923"/>
      <c r="G30" s="923"/>
      <c r="H30" s="923"/>
      <c r="I30" s="923"/>
      <c r="J30" s="924"/>
    </row>
    <row r="31" spans="1:11" ht="12.75" customHeight="1">
      <c r="B31" s="925" t="s">
        <v>620</v>
      </c>
      <c r="C31" s="923"/>
      <c r="D31" s="923"/>
      <c r="E31" s="923"/>
      <c r="F31" s="923"/>
      <c r="G31" s="923"/>
      <c r="H31" s="923"/>
      <c r="I31" s="923"/>
      <c r="J31" s="924"/>
    </row>
    <row r="33" spans="2:5" ht="17.600000000000001">
      <c r="B33" s="271" t="s">
        <v>621</v>
      </c>
      <c r="C33" s="272"/>
      <c r="D33" s="272"/>
      <c r="E33" s="272"/>
    </row>
    <row r="34" spans="2:5" ht="14.6">
      <c r="B34" s="263" t="s">
        <v>612</v>
      </c>
      <c r="C34" s="263" t="s">
        <v>613</v>
      </c>
      <c r="D34" s="263" t="s">
        <v>507</v>
      </c>
      <c r="E34" s="273"/>
    </row>
    <row r="35" spans="2:5" ht="14.6">
      <c r="B35" s="167" t="s">
        <v>604</v>
      </c>
      <c r="C35" s="167" t="s">
        <v>614</v>
      </c>
      <c r="D35" s="274">
        <v>0.94799999999999995</v>
      </c>
      <c r="E35" s="275" t="s">
        <v>605</v>
      </c>
    </row>
    <row r="36" spans="2:5" ht="14.6">
      <c r="B36" s="167" t="s">
        <v>606</v>
      </c>
      <c r="C36" s="167" t="s">
        <v>615</v>
      </c>
      <c r="D36" s="276">
        <v>0.88</v>
      </c>
      <c r="E36" s="275" t="s">
        <v>605</v>
      </c>
    </row>
    <row r="37" spans="2:5" ht="14.6">
      <c r="B37" s="167" t="s">
        <v>608</v>
      </c>
      <c r="C37" s="167" t="s">
        <v>616</v>
      </c>
      <c r="D37" s="276">
        <v>0.5</v>
      </c>
      <c r="E37" s="275" t="s">
        <v>605</v>
      </c>
    </row>
    <row r="38" spans="2:5" ht="12.75" customHeight="1">
      <c r="B38" s="926" t="s">
        <v>609</v>
      </c>
      <c r="C38" s="926"/>
      <c r="D38" s="167">
        <v>4</v>
      </c>
      <c r="E38" s="927" t="s">
        <v>605</v>
      </c>
    </row>
    <row r="39" spans="2:5" ht="12.75" customHeight="1">
      <c r="B39" s="928" t="s">
        <v>611</v>
      </c>
      <c r="C39" s="928"/>
      <c r="D39" s="167">
        <v>0</v>
      </c>
      <c r="E39" s="927"/>
    </row>
  </sheetData>
  <mergeCells count="15">
    <mergeCell ref="A23:A27"/>
    <mergeCell ref="E23:J23"/>
    <mergeCell ref="D26:D27"/>
    <mergeCell ref="E26:J27"/>
    <mergeCell ref="B2:H2"/>
    <mergeCell ref="B3:H3"/>
    <mergeCell ref="B6:B7"/>
    <mergeCell ref="B22:C22"/>
    <mergeCell ref="E22:J22"/>
    <mergeCell ref="B29:J29"/>
    <mergeCell ref="B30:J30"/>
    <mergeCell ref="B31:J31"/>
    <mergeCell ref="B38:C38"/>
    <mergeCell ref="E38:E39"/>
    <mergeCell ref="B39:C39"/>
  </mergeCells>
  <conditionalFormatting sqref="D23:D24">
    <cfRule type="cellIs" dxfId="5" priority="11" operator="equal">
      <formula>"OKAY"</formula>
    </cfRule>
  </conditionalFormatting>
  <conditionalFormatting sqref="D23:D27">
    <cfRule type="cellIs" dxfId="4" priority="13" operator="equal">
      <formula>"EXCEEDS MAX"</formula>
    </cfRule>
  </conditionalFormatting>
  <conditionalFormatting sqref="D25:D27">
    <cfRule type="cellIs" dxfId="3" priority="12" operator="equal">
      <formula>"okay"</formula>
    </cfRule>
  </conditionalFormatting>
  <conditionalFormatting sqref="E13:E15">
    <cfRule type="cellIs" dxfId="2" priority="1" operator="greaterThan">
      <formula>3</formula>
    </cfRule>
    <cfRule type="cellIs" dxfId="1" priority="4" operator="greaterThan">
      <formula>4</formula>
    </cfRule>
  </conditionalFormatting>
  <conditionalFormatting sqref="E14">
    <cfRule type="cellIs" dxfId="0" priority="3" operator="greaterThan">
      <formula>4</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57EC1-32EB-45E8-AE64-CE7854367CBE}">
  <dimension ref="A5:E225"/>
  <sheetViews>
    <sheetView topLeftCell="A66" workbookViewId="0">
      <selection activeCell="E78" sqref="E78"/>
    </sheetView>
  </sheetViews>
  <sheetFormatPr defaultRowHeight="12.45"/>
  <cols>
    <col min="1" max="1" width="18.15234375" customWidth="1"/>
    <col min="2" max="2" width="21.15234375" customWidth="1"/>
    <col min="3" max="3" width="23.3828125" customWidth="1"/>
    <col min="4" max="4" width="12.84375" customWidth="1"/>
    <col min="5" max="5" width="16.53515625" customWidth="1"/>
  </cols>
  <sheetData>
    <row r="5" spans="1:5">
      <c r="A5" s="20"/>
      <c r="B5" s="20"/>
      <c r="C5" s="20"/>
      <c r="D5" s="20"/>
      <c r="E5" s="20"/>
    </row>
    <row r="6" spans="1:5">
      <c r="A6" s="20"/>
      <c r="B6" s="955" t="s">
        <v>1408</v>
      </c>
      <c r="C6" s="955"/>
      <c r="D6" s="955"/>
      <c r="E6" s="955"/>
    </row>
    <row r="7" spans="1:5">
      <c r="A7" s="20"/>
      <c r="B7" s="20"/>
      <c r="C7" s="20"/>
      <c r="D7" s="20"/>
      <c r="E7" s="20"/>
    </row>
    <row r="8" spans="1:5">
      <c r="A8" s="20"/>
      <c r="B8" s="20"/>
      <c r="C8" s="20"/>
      <c r="D8" s="20"/>
      <c r="E8" s="20" t="str">
        <f>Totals!F38</f>
        <v>Mecklenburg, NC</v>
      </c>
    </row>
    <row r="9" spans="1:5" ht="17.25" customHeight="1">
      <c r="A9" s="20"/>
      <c r="B9" s="493" t="s">
        <v>1407</v>
      </c>
      <c r="C9" s="492" t="s">
        <v>1406</v>
      </c>
      <c r="D9" s="20"/>
      <c r="E9" s="488" cm="1">
        <f t="array" ref="E9">_xlfn._xlws.FILTER(C10:C223,B10:B223=E8,"")</f>
        <v>8.2500000000000004E-2</v>
      </c>
    </row>
    <row r="10" spans="1:5">
      <c r="A10" s="20"/>
      <c r="B10" s="494" t="s">
        <v>1654</v>
      </c>
      <c r="C10" s="444">
        <v>6.7500000000000004E-2</v>
      </c>
      <c r="D10" s="20"/>
      <c r="E10" s="20" t="str" cm="1">
        <f t="array" ref="E10">_xlfn._xlws.FILTER(B10:B223,ISNUMBER(SEARCH(E8,B10:B223)),"Not Found")</f>
        <v>Mecklenburg, NC</v>
      </c>
    </row>
    <row r="11" spans="1:5">
      <c r="A11" s="20"/>
      <c r="B11" s="494" t="s">
        <v>1655</v>
      </c>
      <c r="C11" s="444">
        <v>7.0000000000000007E-2</v>
      </c>
      <c r="D11" s="20"/>
      <c r="E11" s="20"/>
    </row>
    <row r="12" spans="1:5">
      <c r="A12" s="20"/>
      <c r="B12" s="494" t="s">
        <v>1656</v>
      </c>
      <c r="C12" s="444">
        <v>7.0000000000000007E-2</v>
      </c>
      <c r="D12" s="20"/>
      <c r="E12" s="20"/>
    </row>
    <row r="13" spans="1:5">
      <c r="A13" s="20"/>
      <c r="B13" s="494" t="s">
        <v>1657</v>
      </c>
      <c r="C13" s="444">
        <v>7.0000000000000007E-2</v>
      </c>
      <c r="D13" s="20"/>
      <c r="E13" s="20"/>
    </row>
    <row r="14" spans="1:5">
      <c r="A14" s="20"/>
      <c r="B14" s="494" t="s">
        <v>1658</v>
      </c>
      <c r="C14" s="444">
        <v>7.0000000000000007E-2</v>
      </c>
      <c r="D14" s="20"/>
      <c r="E14" s="20"/>
    </row>
    <row r="15" spans="1:5">
      <c r="A15" s="20"/>
      <c r="B15" s="494" t="s">
        <v>1659</v>
      </c>
      <c r="C15" s="444">
        <v>6.7500000000000004E-2</v>
      </c>
      <c r="D15" s="20"/>
      <c r="E15" s="20"/>
    </row>
    <row r="16" spans="1:5">
      <c r="A16" s="20"/>
      <c r="B16" s="494" t="s">
        <v>1660</v>
      </c>
      <c r="C16" s="444">
        <v>6.7500000000000004E-2</v>
      </c>
      <c r="D16" s="20"/>
      <c r="E16" s="20"/>
    </row>
    <row r="17" spans="1:5">
      <c r="A17" s="20"/>
      <c r="B17" s="494" t="s">
        <v>1661</v>
      </c>
      <c r="C17" s="444">
        <v>7.0000000000000007E-2</v>
      </c>
      <c r="D17" s="20"/>
      <c r="E17" s="20"/>
    </row>
    <row r="18" spans="1:5">
      <c r="A18" s="20"/>
      <c r="B18" s="494" t="s">
        <v>1662</v>
      </c>
      <c r="C18" s="444">
        <v>6.7500000000000004E-2</v>
      </c>
      <c r="D18" s="20"/>
      <c r="E18" s="20"/>
    </row>
    <row r="19" spans="1:5">
      <c r="A19" s="20"/>
      <c r="B19" s="494" t="s">
        <v>1663</v>
      </c>
      <c r="C19" s="444">
        <v>6.7500000000000004E-2</v>
      </c>
      <c r="D19" s="20"/>
      <c r="E19" s="20"/>
    </row>
    <row r="20" spans="1:5">
      <c r="A20" s="20"/>
      <c r="B20" s="494" t="s">
        <v>1664</v>
      </c>
      <c r="C20" s="444">
        <v>7.0000000000000007E-2</v>
      </c>
      <c r="D20" s="20"/>
      <c r="E20" s="20"/>
    </row>
    <row r="21" spans="1:5">
      <c r="A21" s="20"/>
      <c r="B21" s="494" t="s">
        <v>1665</v>
      </c>
      <c r="C21" s="444">
        <v>6.7500000000000004E-2</v>
      </c>
      <c r="D21" s="20"/>
      <c r="E21" s="20"/>
    </row>
    <row r="22" spans="1:5">
      <c r="A22" s="20"/>
      <c r="B22" s="494" t="s">
        <v>1666</v>
      </c>
      <c r="C22" s="444">
        <v>7.0000000000000007E-2</v>
      </c>
      <c r="D22" s="20"/>
      <c r="E22" s="20"/>
    </row>
    <row r="23" spans="1:5">
      <c r="A23" s="20"/>
      <c r="B23" s="494" t="s">
        <v>1667</v>
      </c>
      <c r="C23" s="444">
        <v>6.7500000000000004E-2</v>
      </c>
      <c r="D23" s="20"/>
      <c r="E23" s="20"/>
    </row>
    <row r="24" spans="1:5">
      <c r="A24" s="20"/>
      <c r="B24" s="494" t="s">
        <v>1668</v>
      </c>
      <c r="C24" s="444">
        <v>6.7500000000000004E-2</v>
      </c>
      <c r="D24" s="20"/>
      <c r="E24" s="20"/>
    </row>
    <row r="25" spans="1:5">
      <c r="A25" s="20"/>
      <c r="B25" s="494" t="s">
        <v>1669</v>
      </c>
      <c r="C25" s="444">
        <v>6.7500000000000004E-2</v>
      </c>
      <c r="D25" s="20"/>
      <c r="E25" s="20"/>
    </row>
    <row r="26" spans="1:5">
      <c r="A26" s="20"/>
      <c r="B26" s="494" t="s">
        <v>1670</v>
      </c>
      <c r="C26" s="444">
        <v>6.7500000000000004E-2</v>
      </c>
      <c r="D26" s="20"/>
      <c r="E26" s="20"/>
    </row>
    <row r="27" spans="1:5">
      <c r="A27" s="20"/>
      <c r="B27" s="494" t="s">
        <v>1671</v>
      </c>
      <c r="C27" s="444">
        <v>7.0000000000000007E-2</v>
      </c>
      <c r="D27" s="20"/>
      <c r="E27" s="20"/>
    </row>
    <row r="28" spans="1:5">
      <c r="A28" s="20"/>
      <c r="B28" s="494" t="s">
        <v>1672</v>
      </c>
      <c r="C28" s="444">
        <v>7.0000000000000007E-2</v>
      </c>
      <c r="D28" s="20"/>
      <c r="E28" s="20"/>
    </row>
    <row r="29" spans="1:5">
      <c r="A29" s="20"/>
      <c r="B29" s="494" t="s">
        <v>1673</v>
      </c>
      <c r="C29" s="444">
        <v>7.0000000000000007E-2</v>
      </c>
      <c r="D29" s="20"/>
      <c r="E29" s="20"/>
    </row>
    <row r="30" spans="1:5">
      <c r="A30" s="20"/>
      <c r="B30" s="494" t="s">
        <v>1674</v>
      </c>
      <c r="C30" s="444">
        <v>6.7500000000000004E-2</v>
      </c>
      <c r="D30" s="20"/>
      <c r="E30" s="20"/>
    </row>
    <row r="31" spans="1:5">
      <c r="A31" s="20"/>
      <c r="B31" s="494" t="s">
        <v>1675</v>
      </c>
      <c r="C31" s="444">
        <v>7.0000000000000007E-2</v>
      </c>
      <c r="D31" s="20"/>
      <c r="E31" s="20"/>
    </row>
    <row r="32" spans="1:5">
      <c r="A32" s="20"/>
      <c r="B32" s="494" t="s">
        <v>1676</v>
      </c>
      <c r="C32" s="444">
        <v>6.7500000000000004E-2</v>
      </c>
      <c r="D32" s="20"/>
      <c r="E32" s="20"/>
    </row>
    <row r="33" spans="1:5">
      <c r="A33" s="20"/>
      <c r="B33" s="494" t="s">
        <v>1677</v>
      </c>
      <c r="C33" s="444">
        <v>6.7500000000000004E-2</v>
      </c>
      <c r="D33" s="20"/>
      <c r="E33" s="20"/>
    </row>
    <row r="34" spans="1:5">
      <c r="A34" s="20"/>
      <c r="B34" s="494" t="s">
        <v>1678</v>
      </c>
      <c r="C34" s="444">
        <v>6.7500000000000004E-2</v>
      </c>
      <c r="D34" s="20"/>
      <c r="E34" s="20"/>
    </row>
    <row r="35" spans="1:5">
      <c r="A35" s="20"/>
      <c r="B35" s="494" t="s">
        <v>1679</v>
      </c>
      <c r="C35" s="444">
        <v>7.0000000000000007E-2</v>
      </c>
      <c r="D35" s="20"/>
      <c r="E35" s="20"/>
    </row>
    <row r="36" spans="1:5">
      <c r="A36" s="20"/>
      <c r="B36" s="494" t="s">
        <v>1680</v>
      </c>
      <c r="C36" s="444">
        <v>6.7500000000000004E-2</v>
      </c>
      <c r="D36" s="20"/>
      <c r="E36" s="20"/>
    </row>
    <row r="37" spans="1:5">
      <c r="A37" s="20"/>
      <c r="B37" s="494" t="s">
        <v>1681</v>
      </c>
      <c r="C37" s="444">
        <v>6.7500000000000004E-2</v>
      </c>
      <c r="D37" s="20"/>
      <c r="E37" s="20"/>
    </row>
    <row r="38" spans="1:5">
      <c r="A38" s="20"/>
      <c r="B38" s="494" t="s">
        <v>1682</v>
      </c>
      <c r="C38" s="444">
        <v>7.0000000000000007E-2</v>
      </c>
      <c r="D38" s="20"/>
      <c r="E38" s="20"/>
    </row>
    <row r="39" spans="1:5">
      <c r="A39" s="20"/>
      <c r="B39" s="494" t="s">
        <v>1683</v>
      </c>
      <c r="C39" s="444">
        <v>6.7500000000000004E-2</v>
      </c>
      <c r="D39" s="20"/>
      <c r="E39" s="20"/>
    </row>
    <row r="40" spans="1:5">
      <c r="A40" s="20"/>
      <c r="B40" s="494" t="s">
        <v>1684</v>
      </c>
      <c r="C40" s="444">
        <v>7.0000000000000007E-2</v>
      </c>
      <c r="D40" s="20"/>
      <c r="E40" s="20"/>
    </row>
    <row r="41" spans="1:5">
      <c r="A41" s="20"/>
      <c r="B41" s="494" t="s">
        <v>1685</v>
      </c>
      <c r="C41" s="444">
        <v>7.4999999999999997E-2</v>
      </c>
      <c r="D41" s="20"/>
      <c r="E41" s="20"/>
    </row>
    <row r="42" spans="1:5">
      <c r="A42" s="20"/>
      <c r="B42" s="494" t="s">
        <v>1686</v>
      </c>
      <c r="C42" s="444">
        <v>7.0000000000000007E-2</v>
      </c>
      <c r="D42" s="20"/>
      <c r="E42" s="20"/>
    </row>
    <row r="43" spans="1:5">
      <c r="A43" s="20"/>
      <c r="B43" s="494" t="s">
        <v>1687</v>
      </c>
      <c r="C43" s="444">
        <v>7.0000000000000007E-2</v>
      </c>
      <c r="D43" s="20"/>
      <c r="E43" s="20"/>
    </row>
    <row r="44" spans="1:5">
      <c r="A44" s="20"/>
      <c r="B44" s="494" t="s">
        <v>1688</v>
      </c>
      <c r="C44" s="444">
        <v>6.7500000000000004E-2</v>
      </c>
      <c r="D44" s="20"/>
      <c r="E44" s="20"/>
    </row>
    <row r="45" spans="1:5">
      <c r="A45" s="20"/>
      <c r="B45" s="494" t="s">
        <v>1689</v>
      </c>
      <c r="C45" s="444">
        <v>7.0000000000000007E-2</v>
      </c>
      <c r="D45" s="20"/>
      <c r="E45" s="20"/>
    </row>
    <row r="46" spans="1:5">
      <c r="A46" s="20"/>
      <c r="B46" s="494" t="s">
        <v>1690</v>
      </c>
      <c r="C46" s="444">
        <v>6.7500000000000004E-2</v>
      </c>
      <c r="D46" s="20"/>
      <c r="E46" s="20"/>
    </row>
    <row r="47" spans="1:5">
      <c r="A47" s="20"/>
      <c r="B47" s="494" t="s">
        <v>1691</v>
      </c>
      <c r="C47" s="444">
        <v>7.0000000000000007E-2</v>
      </c>
      <c r="D47" s="20"/>
      <c r="E47" s="20"/>
    </row>
    <row r="48" spans="1:5">
      <c r="A48" s="20"/>
      <c r="B48" s="494" t="s">
        <v>1692</v>
      </c>
      <c r="C48" s="444">
        <v>6.7500000000000004E-2</v>
      </c>
      <c r="D48" s="20"/>
      <c r="E48" s="20"/>
    </row>
    <row r="49" spans="1:5">
      <c r="A49" s="20"/>
      <c r="B49" s="494" t="s">
        <v>1693</v>
      </c>
      <c r="C49" s="444">
        <v>7.0000000000000007E-2</v>
      </c>
      <c r="D49" s="20"/>
      <c r="E49" s="20"/>
    </row>
    <row r="50" spans="1:5">
      <c r="A50" s="20"/>
      <c r="B50" s="494" t="s">
        <v>1694</v>
      </c>
      <c r="C50" s="444">
        <v>6.7500000000000004E-2</v>
      </c>
      <c r="D50" s="20"/>
      <c r="E50" s="20"/>
    </row>
    <row r="51" spans="1:5">
      <c r="A51" s="20"/>
      <c r="B51" s="494" t="s">
        <v>1695</v>
      </c>
      <c r="C51" s="444">
        <v>7.0000000000000007E-2</v>
      </c>
      <c r="D51" s="20"/>
      <c r="E51" s="20"/>
    </row>
    <row r="52" spans="1:5">
      <c r="A52" s="20"/>
      <c r="B52" s="494" t="s">
        <v>1696</v>
      </c>
      <c r="C52" s="444">
        <v>7.0000000000000007E-2</v>
      </c>
      <c r="D52" s="20"/>
      <c r="E52" s="20"/>
    </row>
    <row r="53" spans="1:5">
      <c r="A53" s="20"/>
      <c r="B53" s="494" t="s">
        <v>1697</v>
      </c>
      <c r="C53" s="444">
        <v>7.0000000000000007E-2</v>
      </c>
      <c r="D53" s="20"/>
      <c r="E53" s="20"/>
    </row>
    <row r="54" spans="1:5">
      <c r="A54" s="20"/>
      <c r="B54" s="494" t="s">
        <v>1698</v>
      </c>
      <c r="C54" s="444">
        <v>6.7500000000000004E-2</v>
      </c>
      <c r="D54" s="20"/>
      <c r="E54" s="20"/>
    </row>
    <row r="55" spans="1:5">
      <c r="A55" s="20"/>
      <c r="B55" s="494" t="s">
        <v>1699</v>
      </c>
      <c r="C55" s="444">
        <v>7.0000000000000007E-2</v>
      </c>
      <c r="D55" s="20"/>
      <c r="E55" s="20"/>
    </row>
    <row r="56" spans="1:5">
      <c r="A56" s="20"/>
      <c r="B56" s="494" t="s">
        <v>1700</v>
      </c>
      <c r="C56" s="444">
        <v>6.7500000000000004E-2</v>
      </c>
      <c r="D56" s="20"/>
      <c r="E56" s="20"/>
    </row>
    <row r="57" spans="1:5">
      <c r="A57" s="20"/>
      <c r="B57" s="494" t="s">
        <v>1701</v>
      </c>
      <c r="C57" s="444">
        <v>6.7500000000000004E-2</v>
      </c>
      <c r="D57" s="20"/>
      <c r="E57" s="20"/>
    </row>
    <row r="58" spans="1:5">
      <c r="A58" s="20"/>
      <c r="B58" s="494" t="s">
        <v>1702</v>
      </c>
      <c r="C58" s="444">
        <v>6.7500000000000004E-2</v>
      </c>
      <c r="D58" s="20"/>
      <c r="E58" s="20"/>
    </row>
    <row r="59" spans="1:5">
      <c r="A59" s="20"/>
      <c r="B59" s="494" t="s">
        <v>1703</v>
      </c>
      <c r="C59" s="444">
        <v>7.0000000000000007E-2</v>
      </c>
      <c r="D59" s="20"/>
      <c r="E59" s="20"/>
    </row>
    <row r="60" spans="1:5">
      <c r="A60" s="20"/>
      <c r="B60" s="494" t="s">
        <v>1704</v>
      </c>
      <c r="C60" s="444">
        <v>6.7500000000000004E-2</v>
      </c>
      <c r="D60" s="20"/>
      <c r="E60" s="20"/>
    </row>
    <row r="61" spans="1:5">
      <c r="A61" s="20"/>
      <c r="B61" s="494" t="s">
        <v>1705</v>
      </c>
      <c r="C61" s="444">
        <v>7.0000000000000007E-2</v>
      </c>
      <c r="D61" s="20"/>
      <c r="E61" s="20"/>
    </row>
    <row r="62" spans="1:5">
      <c r="A62" s="20"/>
      <c r="B62" s="494" t="s">
        <v>1706</v>
      </c>
      <c r="C62" s="444">
        <v>7.0000000000000007E-2</v>
      </c>
      <c r="D62" s="20"/>
      <c r="E62" s="20"/>
    </row>
    <row r="63" spans="1:5">
      <c r="A63" s="20"/>
      <c r="B63" s="494" t="s">
        <v>1707</v>
      </c>
      <c r="C63" s="444">
        <v>6.7500000000000004E-2</v>
      </c>
      <c r="D63" s="20"/>
      <c r="E63" s="20"/>
    </row>
    <row r="64" spans="1:5">
      <c r="A64" s="20"/>
      <c r="B64" s="494" t="s">
        <v>1708</v>
      </c>
      <c r="C64" s="444">
        <v>7.0000000000000007E-2</v>
      </c>
      <c r="D64" s="20"/>
      <c r="E64" s="20"/>
    </row>
    <row r="65" spans="1:5">
      <c r="A65" s="20"/>
      <c r="B65" s="494" t="s">
        <v>1709</v>
      </c>
      <c r="C65" s="444">
        <v>6.7500000000000004E-2</v>
      </c>
      <c r="D65" s="20"/>
      <c r="E65" s="20"/>
    </row>
    <row r="66" spans="1:5">
      <c r="A66" s="20"/>
      <c r="B66" s="494" t="s">
        <v>1710</v>
      </c>
      <c r="C66" s="444">
        <v>7.0000000000000007E-2</v>
      </c>
      <c r="D66" s="20"/>
      <c r="E66" s="20"/>
    </row>
    <row r="67" spans="1:5">
      <c r="A67" s="20"/>
      <c r="B67" s="494" t="s">
        <v>1711</v>
      </c>
      <c r="C67" s="444">
        <v>7.0000000000000007E-2</v>
      </c>
      <c r="D67" s="20"/>
      <c r="E67" s="20"/>
    </row>
    <row r="68" spans="1:5">
      <c r="B68" s="494" t="s">
        <v>1712</v>
      </c>
      <c r="C68" s="444">
        <v>6.7500000000000004E-2</v>
      </c>
      <c r="E68" s="20"/>
    </row>
    <row r="69" spans="1:5">
      <c r="B69" s="494" t="s">
        <v>1713</v>
      </c>
      <c r="C69" s="444">
        <v>8.2500000000000004E-2</v>
      </c>
      <c r="E69" s="20"/>
    </row>
    <row r="70" spans="1:5">
      <c r="A70" s="20"/>
      <c r="B70" s="494" t="s">
        <v>1714</v>
      </c>
      <c r="C70" s="444">
        <v>6.7500000000000004E-2</v>
      </c>
      <c r="D70" s="20"/>
      <c r="E70" s="20"/>
    </row>
    <row r="71" spans="1:5">
      <c r="A71" s="20"/>
      <c r="B71" s="494" t="s">
        <v>1715</v>
      </c>
      <c r="C71" s="444">
        <v>7.0000000000000007E-2</v>
      </c>
      <c r="D71" s="20"/>
      <c r="E71" s="20"/>
    </row>
    <row r="72" spans="1:5">
      <c r="A72" s="20"/>
      <c r="B72" s="494" t="s">
        <v>1716</v>
      </c>
      <c r="C72" s="444">
        <v>7.0000000000000007E-2</v>
      </c>
      <c r="D72" s="20"/>
      <c r="E72" s="20"/>
    </row>
    <row r="73" spans="1:5">
      <c r="A73" s="20"/>
      <c r="B73" s="494" t="s">
        <v>1717</v>
      </c>
      <c r="C73" s="444">
        <v>6.7500000000000004E-2</v>
      </c>
      <c r="D73" s="20"/>
      <c r="E73" s="20"/>
    </row>
    <row r="74" spans="1:5">
      <c r="A74" s="20"/>
      <c r="B74" s="494" t="s">
        <v>1718</v>
      </c>
      <c r="C74" s="444">
        <v>7.0000000000000007E-2</v>
      </c>
      <c r="D74" s="20"/>
      <c r="E74" s="20"/>
    </row>
    <row r="75" spans="1:5">
      <c r="A75" s="20"/>
      <c r="B75" s="494" t="s">
        <v>1719</v>
      </c>
      <c r="C75" s="444">
        <v>6.7500000000000004E-2</v>
      </c>
      <c r="D75" s="20"/>
      <c r="E75" s="20"/>
    </row>
    <row r="76" spans="1:5">
      <c r="A76" s="20"/>
      <c r="B76" s="494" t="s">
        <v>1720</v>
      </c>
      <c r="C76" s="444">
        <v>7.0000000000000007E-2</v>
      </c>
      <c r="D76" s="20"/>
      <c r="E76" s="20"/>
    </row>
    <row r="77" spans="1:5">
      <c r="A77" s="20"/>
      <c r="B77" s="494" t="s">
        <v>1721</v>
      </c>
      <c r="C77" s="444">
        <v>7.4999999999999997E-2</v>
      </c>
      <c r="D77" s="20"/>
      <c r="E77" s="20"/>
    </row>
    <row r="78" spans="1:5">
      <c r="A78" s="20"/>
      <c r="B78" s="494" t="s">
        <v>1722</v>
      </c>
      <c r="C78" s="444">
        <v>6.7500000000000004E-2</v>
      </c>
      <c r="D78" s="20"/>
      <c r="E78" s="20"/>
    </row>
    <row r="79" spans="1:5">
      <c r="A79" s="20"/>
      <c r="B79" s="494" t="s">
        <v>1723</v>
      </c>
      <c r="C79" s="444">
        <v>7.0000000000000007E-2</v>
      </c>
      <c r="D79" s="20"/>
      <c r="E79" s="20"/>
    </row>
    <row r="80" spans="1:5">
      <c r="A80" s="20"/>
      <c r="B80" s="494" t="s">
        <v>1724</v>
      </c>
      <c r="C80" s="444">
        <v>6.7500000000000004E-2</v>
      </c>
      <c r="D80" s="20"/>
      <c r="E80" s="20"/>
    </row>
    <row r="81" spans="1:5">
      <c r="A81" s="20"/>
      <c r="B81" s="494" t="s">
        <v>1725</v>
      </c>
      <c r="C81" s="444">
        <v>6.7500000000000004E-2</v>
      </c>
      <c r="D81" s="20"/>
      <c r="E81" s="20"/>
    </row>
    <row r="82" spans="1:5">
      <c r="A82" s="20"/>
      <c r="B82" s="494" t="s">
        <v>1726</v>
      </c>
      <c r="C82" s="444">
        <v>6.7500000000000004E-2</v>
      </c>
      <c r="D82" s="20"/>
      <c r="E82" s="20"/>
    </row>
    <row r="83" spans="1:5">
      <c r="A83" s="20"/>
      <c r="B83" s="494" t="s">
        <v>1727</v>
      </c>
      <c r="C83" s="444">
        <v>7.0000000000000007E-2</v>
      </c>
      <c r="D83" s="20"/>
      <c r="E83" s="20"/>
    </row>
    <row r="84" spans="1:5">
      <c r="A84" s="20"/>
      <c r="B84" s="494" t="s">
        <v>1728</v>
      </c>
      <c r="C84" s="444">
        <v>6.7500000000000004E-2</v>
      </c>
      <c r="D84" s="20"/>
      <c r="E84" s="20"/>
    </row>
    <row r="85" spans="1:5">
      <c r="A85" s="20"/>
      <c r="B85" s="494" t="s">
        <v>1729</v>
      </c>
      <c r="C85" s="444">
        <v>7.0000000000000007E-2</v>
      </c>
      <c r="D85" s="20"/>
      <c r="E85" s="20"/>
    </row>
    <row r="86" spans="1:5">
      <c r="A86" s="20"/>
      <c r="B86" s="494" t="s">
        <v>1730</v>
      </c>
      <c r="C86" s="444">
        <v>6.7500000000000004E-2</v>
      </c>
      <c r="D86" s="20"/>
      <c r="E86" s="20"/>
    </row>
    <row r="87" spans="1:5">
      <c r="A87" s="20"/>
      <c r="B87" s="494" t="s">
        <v>1731</v>
      </c>
      <c r="C87" s="444">
        <v>7.0000000000000007E-2</v>
      </c>
      <c r="D87" s="20"/>
      <c r="E87" s="20"/>
    </row>
    <row r="88" spans="1:5">
      <c r="A88" s="20"/>
      <c r="B88" s="494" t="s">
        <v>1732</v>
      </c>
      <c r="C88" s="444">
        <v>7.0000000000000007E-2</v>
      </c>
      <c r="D88" s="20"/>
      <c r="E88" s="20"/>
    </row>
    <row r="89" spans="1:5">
      <c r="A89" s="20"/>
      <c r="B89" s="494" t="s">
        <v>1733</v>
      </c>
      <c r="C89" s="444">
        <v>7.0000000000000007E-2</v>
      </c>
      <c r="D89" s="20"/>
      <c r="E89" s="20"/>
    </row>
    <row r="90" spans="1:5">
      <c r="A90" s="20"/>
      <c r="B90" s="494" t="s">
        <v>1734</v>
      </c>
      <c r="C90" s="444">
        <v>7.0000000000000007E-2</v>
      </c>
      <c r="D90" s="20"/>
      <c r="E90" s="20"/>
    </row>
    <row r="91" spans="1:5">
      <c r="A91" s="20"/>
      <c r="B91" s="494" t="s">
        <v>1735</v>
      </c>
      <c r="C91" s="444">
        <v>7.0000000000000007E-2</v>
      </c>
      <c r="D91" s="20"/>
      <c r="E91" s="20"/>
    </row>
    <row r="92" spans="1:5">
      <c r="A92" s="20"/>
      <c r="B92" s="494" t="s">
        <v>1736</v>
      </c>
      <c r="C92" s="444">
        <v>6.7500000000000004E-2</v>
      </c>
      <c r="D92" s="20"/>
      <c r="E92" s="20"/>
    </row>
    <row r="93" spans="1:5">
      <c r="A93" s="20"/>
      <c r="B93" s="494" t="s">
        <v>1737</v>
      </c>
      <c r="C93" s="444">
        <v>7.0000000000000007E-2</v>
      </c>
      <c r="D93" s="20"/>
      <c r="E93" s="20"/>
    </row>
    <row r="94" spans="1:5">
      <c r="A94" s="20"/>
      <c r="B94" s="494" t="s">
        <v>1738</v>
      </c>
      <c r="C94" s="444">
        <v>6.7500000000000004E-2</v>
      </c>
      <c r="D94" s="20"/>
      <c r="E94" s="20"/>
    </row>
    <row r="95" spans="1:5">
      <c r="A95" s="20"/>
      <c r="B95" s="494" t="s">
        <v>1739</v>
      </c>
      <c r="C95" s="444">
        <v>7.0000000000000007E-2</v>
      </c>
      <c r="D95" s="20"/>
      <c r="E95" s="20"/>
    </row>
    <row r="96" spans="1:5">
      <c r="A96" s="20"/>
      <c r="B96" s="494" t="s">
        <v>1740</v>
      </c>
      <c r="C96" s="444">
        <v>7.0000000000000007E-2</v>
      </c>
      <c r="D96" s="20"/>
      <c r="E96" s="20"/>
    </row>
    <row r="97" spans="1:5">
      <c r="A97" s="20"/>
      <c r="B97" s="494" t="s">
        <v>1741</v>
      </c>
      <c r="C97" s="444">
        <v>6.7500000000000004E-2</v>
      </c>
      <c r="D97" s="20"/>
      <c r="E97" s="20"/>
    </row>
    <row r="98" spans="1:5">
      <c r="A98" s="20"/>
      <c r="B98" s="494" t="s">
        <v>1742</v>
      </c>
      <c r="C98" s="444">
        <v>6.7500000000000004E-2</v>
      </c>
      <c r="D98" s="20"/>
      <c r="E98" s="20"/>
    </row>
    <row r="99" spans="1:5">
      <c r="A99" s="20"/>
      <c r="B99" s="494" t="s">
        <v>1743</v>
      </c>
      <c r="C99" s="444">
        <v>6.7500000000000004E-2</v>
      </c>
      <c r="D99" s="20"/>
      <c r="E99" s="20"/>
    </row>
    <row r="100" spans="1:5">
      <c r="A100" s="20"/>
      <c r="B100" s="494" t="s">
        <v>1744</v>
      </c>
      <c r="C100" s="444">
        <v>6.7500000000000004E-2</v>
      </c>
      <c r="D100" s="20"/>
      <c r="E100" s="20"/>
    </row>
    <row r="101" spans="1:5">
      <c r="A101" s="20"/>
      <c r="B101" s="494" t="s">
        <v>1745</v>
      </c>
      <c r="C101" s="444">
        <v>7.2499999999999995E-2</v>
      </c>
      <c r="D101" s="20"/>
      <c r="E101" s="20"/>
    </row>
    <row r="102" spans="1:5">
      <c r="A102" s="20"/>
      <c r="B102" s="494" t="s">
        <v>1746</v>
      </c>
      <c r="C102" s="444">
        <v>6.7500000000000004E-2</v>
      </c>
      <c r="D102" s="20"/>
      <c r="E102" s="20"/>
    </row>
    <row r="103" spans="1:5">
      <c r="A103" s="20"/>
      <c r="B103" s="494" t="s">
        <v>1747</v>
      </c>
      <c r="C103" s="444">
        <v>7.0000000000000007E-2</v>
      </c>
      <c r="D103" s="20"/>
      <c r="E103" s="20"/>
    </row>
    <row r="104" spans="1:5">
      <c r="A104" s="20"/>
      <c r="B104" s="494" t="s">
        <v>1748</v>
      </c>
      <c r="C104" s="444">
        <v>6.7500000000000004E-2</v>
      </c>
      <c r="D104" s="20"/>
      <c r="E104" s="20"/>
    </row>
    <row r="105" spans="1:5">
      <c r="A105" s="20"/>
      <c r="B105" s="494" t="s">
        <v>1749</v>
      </c>
      <c r="C105" s="444">
        <v>6.7500000000000004E-2</v>
      </c>
      <c r="D105" s="20"/>
      <c r="E105" s="20"/>
    </row>
    <row r="106" spans="1:5">
      <c r="A106" s="20"/>
      <c r="B106" s="494" t="s">
        <v>1750</v>
      </c>
      <c r="C106" s="444">
        <v>7.0000000000000007E-2</v>
      </c>
      <c r="D106" s="20"/>
      <c r="E106" s="20"/>
    </row>
    <row r="107" spans="1:5">
      <c r="A107" s="20"/>
      <c r="B107" s="494" t="s">
        <v>1751</v>
      </c>
      <c r="C107" s="444">
        <v>6.7500000000000004E-2</v>
      </c>
      <c r="D107" s="20"/>
      <c r="E107" s="20"/>
    </row>
    <row r="108" spans="1:5">
      <c r="A108" s="20"/>
      <c r="B108" s="494" t="s">
        <v>1752</v>
      </c>
      <c r="C108" s="444">
        <v>6.7500000000000004E-2</v>
      </c>
      <c r="D108" s="20"/>
      <c r="E108" s="20"/>
    </row>
    <row r="109" spans="1:5">
      <c r="A109" s="20"/>
      <c r="B109" s="494" t="s">
        <v>1753</v>
      </c>
      <c r="C109" s="444">
        <v>6.7500000000000004E-2</v>
      </c>
      <c r="D109" s="20"/>
      <c r="E109" s="20"/>
    </row>
    <row r="110" spans="1:5">
      <c r="A110" s="20"/>
      <c r="B110" s="495" t="s">
        <v>1405</v>
      </c>
      <c r="C110" s="443">
        <v>0.08</v>
      </c>
      <c r="D110" s="20"/>
      <c r="E110" s="20"/>
    </row>
    <row r="111" spans="1:5">
      <c r="A111" s="20"/>
      <c r="B111" s="495" t="s">
        <v>1404</v>
      </c>
      <c r="C111" s="443">
        <v>0.08</v>
      </c>
      <c r="D111" s="20"/>
      <c r="E111" s="20"/>
    </row>
    <row r="112" spans="1:5">
      <c r="A112" s="20"/>
      <c r="B112" s="496" t="s">
        <v>1403</v>
      </c>
      <c r="C112" s="443">
        <v>0.08</v>
      </c>
      <c r="D112" s="20"/>
      <c r="E112" s="20"/>
    </row>
    <row r="113" spans="1:5">
      <c r="A113" s="20"/>
      <c r="B113" s="496" t="s">
        <v>1402</v>
      </c>
      <c r="C113" s="443">
        <v>0.08</v>
      </c>
      <c r="D113" s="20"/>
      <c r="E113" s="20"/>
    </row>
    <row r="114" spans="1:5">
      <c r="A114" s="20"/>
      <c r="B114" s="496" t="s">
        <v>1401</v>
      </c>
      <c r="C114" s="443">
        <v>0.08</v>
      </c>
      <c r="D114" s="20"/>
      <c r="E114" s="20"/>
    </row>
    <row r="115" spans="1:5">
      <c r="A115" s="20"/>
      <c r="B115" s="496" t="s">
        <v>1400</v>
      </c>
      <c r="C115" s="443">
        <v>0.08</v>
      </c>
      <c r="D115" s="20"/>
      <c r="E115" s="20"/>
    </row>
    <row r="116" spans="1:5">
      <c r="A116" s="20"/>
      <c r="B116" s="495" t="s">
        <v>1399</v>
      </c>
      <c r="C116" s="443">
        <v>0.09</v>
      </c>
      <c r="D116" s="20"/>
      <c r="E116" s="20"/>
    </row>
    <row r="117" spans="1:5">
      <c r="A117" s="20"/>
      <c r="B117" s="496" t="s">
        <v>1398</v>
      </c>
      <c r="C117" s="443">
        <v>0.09</v>
      </c>
      <c r="D117" s="20"/>
      <c r="E117" s="20"/>
    </row>
    <row r="118" spans="1:5">
      <c r="A118" s="20"/>
      <c r="B118" s="496" t="s">
        <v>1397</v>
      </c>
      <c r="C118" s="443">
        <v>0.08</v>
      </c>
      <c r="D118" s="20"/>
      <c r="E118" s="20"/>
    </row>
    <row r="119" spans="1:5">
      <c r="A119" s="20"/>
      <c r="B119" s="496" t="s">
        <v>1396</v>
      </c>
      <c r="C119" s="443">
        <v>0.09</v>
      </c>
      <c r="D119" s="20"/>
      <c r="E119" s="20"/>
    </row>
    <row r="120" spans="1:5">
      <c r="A120" s="20"/>
      <c r="B120" s="496" t="s">
        <v>1395</v>
      </c>
      <c r="C120" s="443">
        <v>0.08</v>
      </c>
      <c r="D120" s="20"/>
      <c r="E120" s="20"/>
    </row>
    <row r="121" spans="1:5">
      <c r="A121" s="20"/>
      <c r="B121" s="496" t="s">
        <v>1394</v>
      </c>
      <c r="C121" s="443">
        <v>0.08</v>
      </c>
      <c r="D121" s="20"/>
      <c r="E121" s="20"/>
    </row>
    <row r="122" spans="1:5">
      <c r="A122" s="20"/>
      <c r="B122" s="496" t="s">
        <v>1393</v>
      </c>
      <c r="C122" s="443">
        <v>0.08</v>
      </c>
      <c r="D122" s="20"/>
      <c r="E122" s="20"/>
    </row>
    <row r="123" spans="1:5">
      <c r="A123" s="20"/>
      <c r="B123" s="496" t="s">
        <v>1392</v>
      </c>
      <c r="C123" s="443">
        <v>0.08</v>
      </c>
      <c r="D123" s="20"/>
      <c r="E123" s="20"/>
    </row>
    <row r="124" spans="1:5">
      <c r="A124" s="20"/>
      <c r="B124" s="496" t="s">
        <v>1391</v>
      </c>
      <c r="C124" s="443">
        <v>0.08</v>
      </c>
      <c r="D124" s="20"/>
      <c r="E124" s="20"/>
    </row>
    <row r="125" spans="1:5">
      <c r="A125" s="20"/>
      <c r="B125" s="496" t="s">
        <v>1390</v>
      </c>
      <c r="C125" s="443">
        <v>0.08</v>
      </c>
      <c r="D125" s="20"/>
      <c r="E125" s="20"/>
    </row>
    <row r="126" spans="1:5">
      <c r="A126" s="20"/>
      <c r="B126" s="496" t="s">
        <v>1389</v>
      </c>
      <c r="C126" s="443">
        <v>0.08</v>
      </c>
      <c r="D126" s="20"/>
      <c r="E126" s="20"/>
    </row>
    <row r="127" spans="1:5">
      <c r="A127" s="20"/>
      <c r="B127" s="496" t="s">
        <v>1388</v>
      </c>
      <c r="C127" s="443">
        <v>0.09</v>
      </c>
      <c r="D127" s="20"/>
      <c r="E127" s="20"/>
    </row>
    <row r="128" spans="1:5">
      <c r="A128" s="20"/>
      <c r="B128" s="496" t="s">
        <v>1387</v>
      </c>
      <c r="C128" s="443">
        <v>0.08</v>
      </c>
      <c r="D128" s="20"/>
      <c r="E128" s="20"/>
    </row>
    <row r="129" spans="1:5">
      <c r="A129" s="20"/>
      <c r="B129" s="496" t="s">
        <v>1386</v>
      </c>
      <c r="C129" s="443">
        <v>0.08</v>
      </c>
      <c r="D129" s="20"/>
      <c r="E129" s="20"/>
    </row>
    <row r="130" spans="1:5">
      <c r="A130" s="20"/>
      <c r="B130" s="496" t="s">
        <v>1385</v>
      </c>
      <c r="C130" s="443">
        <v>0.08</v>
      </c>
      <c r="D130" s="20"/>
      <c r="E130" s="20"/>
    </row>
    <row r="131" spans="1:5">
      <c r="A131" s="20"/>
      <c r="B131" s="496" t="s">
        <v>1384</v>
      </c>
      <c r="C131" s="443">
        <v>7.0000000000000007E-2</v>
      </c>
      <c r="D131" s="20"/>
      <c r="E131" s="20"/>
    </row>
    <row r="132" spans="1:5">
      <c r="A132" s="20"/>
      <c r="B132" s="496" t="s">
        <v>1383</v>
      </c>
      <c r="C132" s="443">
        <v>0.08</v>
      </c>
      <c r="D132" s="20"/>
      <c r="E132" s="20"/>
    </row>
    <row r="133" spans="1:5">
      <c r="A133" s="20"/>
      <c r="B133" s="496" t="s">
        <v>1382</v>
      </c>
      <c r="C133" s="443">
        <v>0.08</v>
      </c>
      <c r="D133" s="20"/>
      <c r="E133" s="20"/>
    </row>
    <row r="134" spans="1:5">
      <c r="A134" s="20"/>
      <c r="B134" s="496" t="s">
        <v>1381</v>
      </c>
      <c r="C134" s="443">
        <v>0.09</v>
      </c>
      <c r="D134" s="20"/>
      <c r="E134" s="20"/>
    </row>
    <row r="135" spans="1:5">
      <c r="A135" s="20"/>
      <c r="B135" s="496" t="s">
        <v>1380</v>
      </c>
      <c r="C135" s="443">
        <v>0.09</v>
      </c>
      <c r="D135" s="20"/>
      <c r="E135" s="20"/>
    </row>
    <row r="136" spans="1:5">
      <c r="A136" s="20"/>
      <c r="B136" s="496" t="s">
        <v>1379</v>
      </c>
      <c r="C136" s="443">
        <v>0.09</v>
      </c>
      <c r="D136" s="20"/>
      <c r="E136" s="20"/>
    </row>
    <row r="137" spans="1:5">
      <c r="A137" s="20"/>
      <c r="B137" s="496" t="s">
        <v>1378</v>
      </c>
      <c r="C137" s="443">
        <v>0.08</v>
      </c>
      <c r="D137" s="20"/>
      <c r="E137" s="20"/>
    </row>
    <row r="138" spans="1:5">
      <c r="A138" s="20"/>
      <c r="B138" s="496" t="s">
        <v>1377</v>
      </c>
      <c r="C138" s="443">
        <v>0.08</v>
      </c>
      <c r="D138" s="20"/>
      <c r="E138" s="20"/>
    </row>
    <row r="139" spans="1:5">
      <c r="A139" s="20"/>
      <c r="B139" s="496" t="s">
        <v>1376</v>
      </c>
      <c r="C139" s="443">
        <v>0.08</v>
      </c>
      <c r="D139" s="20"/>
      <c r="E139" s="20"/>
    </row>
    <row r="140" spans="1:5">
      <c r="A140" s="20"/>
      <c r="B140" s="496" t="s">
        <v>1375</v>
      </c>
      <c r="C140" s="443">
        <v>0.08</v>
      </c>
      <c r="D140" s="20"/>
      <c r="E140" s="20"/>
    </row>
    <row r="141" spans="1:5">
      <c r="A141" s="20"/>
      <c r="B141" s="496" t="s">
        <v>1374</v>
      </c>
      <c r="C141" s="443">
        <v>0.08</v>
      </c>
      <c r="D141" s="20"/>
      <c r="E141" s="20"/>
    </row>
    <row r="142" spans="1:5">
      <c r="A142" s="20"/>
      <c r="B142" s="496" t="s">
        <v>1373</v>
      </c>
      <c r="C142" s="443">
        <v>0.08</v>
      </c>
      <c r="D142" s="20"/>
      <c r="E142" s="20"/>
    </row>
    <row r="143" spans="1:5">
      <c r="A143" s="20"/>
      <c r="B143" s="496" t="s">
        <v>1372</v>
      </c>
      <c r="C143" s="443">
        <v>0.08</v>
      </c>
      <c r="D143" s="20"/>
      <c r="E143" s="20"/>
    </row>
    <row r="144" spans="1:5">
      <c r="A144" s="20"/>
      <c r="B144" s="496" t="s">
        <v>1371</v>
      </c>
      <c r="C144" s="443">
        <v>0.08</v>
      </c>
      <c r="D144" s="20"/>
      <c r="E144" s="20"/>
    </row>
    <row r="145" spans="1:5">
      <c r="A145" s="20"/>
      <c r="B145" s="496" t="s">
        <v>1370</v>
      </c>
      <c r="C145" s="443">
        <v>0.08</v>
      </c>
      <c r="D145" s="20"/>
      <c r="E145" s="20"/>
    </row>
    <row r="146" spans="1:5">
      <c r="A146" s="20"/>
      <c r="B146" s="496" t="s">
        <v>1369</v>
      </c>
      <c r="C146" s="443">
        <v>7.0000000000000007E-2</v>
      </c>
      <c r="D146" s="20"/>
      <c r="E146" s="20"/>
    </row>
    <row r="147" spans="1:5">
      <c r="A147" s="20"/>
      <c r="B147" s="496" t="s">
        <v>1368</v>
      </c>
      <c r="C147" s="443">
        <v>0.09</v>
      </c>
      <c r="D147" s="20"/>
      <c r="E147" s="20"/>
    </row>
    <row r="148" spans="1:5">
      <c r="A148" s="20"/>
      <c r="B148" s="496" t="s">
        <v>1367</v>
      </c>
      <c r="C148" s="443">
        <v>7.0000000000000007E-2</v>
      </c>
      <c r="D148" s="20"/>
      <c r="E148" s="20"/>
    </row>
    <row r="149" spans="1:5">
      <c r="A149" s="20"/>
      <c r="B149" s="496" t="s">
        <v>1366</v>
      </c>
      <c r="C149" s="443">
        <v>0.08</v>
      </c>
      <c r="D149" s="20"/>
      <c r="E149" s="20"/>
    </row>
    <row r="150" spans="1:5">
      <c r="A150" s="20"/>
      <c r="B150" s="496" t="s">
        <v>1365</v>
      </c>
      <c r="C150" s="443">
        <v>0.08</v>
      </c>
      <c r="D150" s="20"/>
      <c r="E150" s="20"/>
    </row>
    <row r="151" spans="1:5">
      <c r="A151" s="20"/>
      <c r="B151" s="496" t="s">
        <v>1364</v>
      </c>
      <c r="C151" s="443">
        <v>0.08</v>
      </c>
      <c r="D151" s="20"/>
      <c r="E151" s="20"/>
    </row>
    <row r="152" spans="1:5">
      <c r="A152" s="20"/>
      <c r="B152" s="496" t="s">
        <v>1363</v>
      </c>
      <c r="C152" s="443">
        <v>0.08</v>
      </c>
      <c r="D152" s="20"/>
      <c r="E152" s="20"/>
    </row>
    <row r="153" spans="1:5">
      <c r="A153" s="20"/>
      <c r="B153" s="496" t="s">
        <v>1362</v>
      </c>
      <c r="C153" s="443">
        <v>0.08</v>
      </c>
      <c r="D153" s="20"/>
      <c r="E153" s="20"/>
    </row>
    <row r="154" spans="1:5">
      <c r="A154" s="20"/>
      <c r="B154" s="496" t="s">
        <v>1361</v>
      </c>
      <c r="C154" s="443">
        <v>0.08</v>
      </c>
      <c r="D154" s="20"/>
      <c r="E154" s="20"/>
    </row>
    <row r="155" spans="1:5">
      <c r="A155" s="20"/>
      <c r="B155" s="497" t="s">
        <v>1360</v>
      </c>
      <c r="C155" s="485">
        <v>7.0000000000000007E-2</v>
      </c>
      <c r="D155" s="20"/>
      <c r="E155" s="20"/>
    </row>
    <row r="156" spans="1:5">
      <c r="A156" s="20"/>
      <c r="B156" s="496" t="s">
        <v>1589</v>
      </c>
      <c r="C156" s="486">
        <v>7.4999999999999997E-2</v>
      </c>
      <c r="D156" s="20"/>
      <c r="E156" s="20"/>
    </row>
    <row r="157" spans="1:5">
      <c r="A157" s="20"/>
      <c r="B157" s="496" t="s">
        <v>1588</v>
      </c>
      <c r="C157" s="487">
        <v>7.0000000000000007E-2</v>
      </c>
      <c r="D157" s="20"/>
      <c r="E157" s="20"/>
    </row>
    <row r="158" spans="1:5">
      <c r="A158" s="20"/>
      <c r="B158" s="496" t="s">
        <v>1590</v>
      </c>
      <c r="C158" s="486">
        <v>7.4999999999999997E-2</v>
      </c>
      <c r="D158" s="20"/>
      <c r="E158" s="20"/>
    </row>
    <row r="159" spans="1:5">
      <c r="A159" s="20"/>
      <c r="B159" s="496" t="s">
        <v>1591</v>
      </c>
      <c r="C159" s="486">
        <v>7.4999999999999997E-2</v>
      </c>
      <c r="D159" s="20"/>
      <c r="E159" s="20"/>
    </row>
    <row r="160" spans="1:5">
      <c r="A160" s="20"/>
      <c r="B160" s="496" t="s">
        <v>1592</v>
      </c>
      <c r="C160" s="487">
        <v>7.0000000000000007E-2</v>
      </c>
      <c r="D160" s="20"/>
      <c r="E160" s="20"/>
    </row>
    <row r="161" spans="1:5">
      <c r="A161" s="20"/>
      <c r="B161" s="496" t="s">
        <v>1593</v>
      </c>
      <c r="C161" s="487">
        <v>7.0000000000000007E-2</v>
      </c>
      <c r="D161" s="20"/>
      <c r="E161" s="20"/>
    </row>
    <row r="162" spans="1:5">
      <c r="A162" s="20"/>
      <c r="B162" s="496" t="s">
        <v>1594</v>
      </c>
      <c r="C162" s="486">
        <v>7.4999999999999997E-2</v>
      </c>
      <c r="D162" s="20"/>
      <c r="E162" s="20"/>
    </row>
    <row r="163" spans="1:5">
      <c r="A163" s="20"/>
      <c r="B163" s="496" t="s">
        <v>1595</v>
      </c>
      <c r="C163" s="487">
        <v>7.0000000000000007E-2</v>
      </c>
      <c r="D163" s="20"/>
      <c r="E163" s="20"/>
    </row>
    <row r="164" spans="1:5">
      <c r="A164" s="20"/>
      <c r="B164" s="496" t="s">
        <v>1596</v>
      </c>
      <c r="C164" s="486">
        <v>6.5000000000000002E-2</v>
      </c>
      <c r="D164" s="20"/>
      <c r="E164" s="20"/>
    </row>
    <row r="165" spans="1:5">
      <c r="A165" s="20"/>
      <c r="B165" s="496" t="s">
        <v>1597</v>
      </c>
      <c r="C165" s="486">
        <v>7.4999999999999997E-2</v>
      </c>
      <c r="D165" s="20"/>
      <c r="E165" s="20"/>
    </row>
    <row r="166" spans="1:5">
      <c r="A166" s="20"/>
      <c r="B166" s="496" t="s">
        <v>1598</v>
      </c>
      <c r="C166" s="486">
        <v>7.4999999999999997E-2</v>
      </c>
      <c r="D166" s="20"/>
      <c r="E166" s="20"/>
    </row>
    <row r="167" spans="1:5">
      <c r="A167" s="20"/>
      <c r="B167" s="496" t="s">
        <v>1599</v>
      </c>
      <c r="C167" s="486">
        <v>7.4999999999999997E-2</v>
      </c>
      <c r="D167" s="20"/>
      <c r="E167" s="20"/>
    </row>
    <row r="168" spans="1:5">
      <c r="A168" s="20"/>
      <c r="B168" s="496" t="s">
        <v>1600</v>
      </c>
      <c r="C168" s="486">
        <v>7.4999999999999997E-2</v>
      </c>
      <c r="D168" s="20"/>
      <c r="E168" s="20"/>
    </row>
    <row r="169" spans="1:5">
      <c r="A169" s="20"/>
      <c r="B169" s="496" t="s">
        <v>1601</v>
      </c>
      <c r="C169" s="487">
        <v>7.0000000000000007E-2</v>
      </c>
      <c r="D169" s="20"/>
      <c r="E169" s="20"/>
    </row>
    <row r="170" spans="1:5">
      <c r="A170" s="20"/>
      <c r="B170" s="496" t="s">
        <v>1602</v>
      </c>
      <c r="C170" s="486">
        <v>7.4999999999999997E-2</v>
      </c>
      <c r="D170" s="20"/>
      <c r="E170" s="20"/>
    </row>
    <row r="171" spans="1:5">
      <c r="A171" s="20"/>
      <c r="B171" s="496" t="s">
        <v>1603</v>
      </c>
      <c r="C171" s="486">
        <v>7.4999999999999997E-2</v>
      </c>
      <c r="D171" s="20"/>
      <c r="E171" s="20"/>
    </row>
    <row r="172" spans="1:5">
      <c r="A172" s="20"/>
      <c r="B172" s="496" t="s">
        <v>1604</v>
      </c>
      <c r="C172" s="487">
        <v>7.0000000000000007E-2</v>
      </c>
      <c r="D172" s="20"/>
      <c r="E172" s="20"/>
    </row>
    <row r="173" spans="1:5">
      <c r="A173" s="20"/>
      <c r="B173" s="496" t="s">
        <v>1605</v>
      </c>
      <c r="C173" s="486">
        <v>7.4999999999999997E-2</v>
      </c>
      <c r="D173" s="20"/>
      <c r="E173" s="20"/>
    </row>
    <row r="174" spans="1:5">
      <c r="A174" s="20"/>
      <c r="B174" s="496" t="s">
        <v>1606</v>
      </c>
      <c r="C174" s="486">
        <v>7.4999999999999997E-2</v>
      </c>
      <c r="D174" s="20"/>
      <c r="E174" s="20"/>
    </row>
    <row r="175" spans="1:5">
      <c r="A175" s="20"/>
      <c r="B175" s="496" t="s">
        <v>1607</v>
      </c>
      <c r="C175" s="486">
        <v>7.4999999999999997E-2</v>
      </c>
      <c r="D175" s="20"/>
      <c r="E175" s="20"/>
    </row>
    <row r="176" spans="1:5">
      <c r="A176" s="20"/>
      <c r="B176" s="496" t="s">
        <v>1608</v>
      </c>
      <c r="C176" s="486">
        <v>7.4999999999999997E-2</v>
      </c>
      <c r="D176" s="20"/>
      <c r="E176" s="20"/>
    </row>
    <row r="177" spans="1:5">
      <c r="A177" s="20"/>
      <c r="B177" s="496" t="s">
        <v>1609</v>
      </c>
      <c r="C177" s="486">
        <v>7.4999999999999997E-2</v>
      </c>
      <c r="D177" s="20"/>
      <c r="E177" s="20"/>
    </row>
    <row r="178" spans="1:5">
      <c r="A178" s="20"/>
      <c r="B178" s="496" t="s">
        <v>1610</v>
      </c>
      <c r="C178" s="486">
        <v>0.08</v>
      </c>
      <c r="D178" s="20"/>
      <c r="E178" s="20"/>
    </row>
    <row r="179" spans="1:5">
      <c r="A179" s="20"/>
      <c r="B179" s="496" t="s">
        <v>1611</v>
      </c>
      <c r="C179" s="486">
        <v>7.4999999999999997E-2</v>
      </c>
      <c r="D179" s="20"/>
      <c r="E179" s="20"/>
    </row>
    <row r="180" spans="1:5">
      <c r="B180" s="496" t="s">
        <v>1612</v>
      </c>
      <c r="C180" s="486">
        <v>7.4999999999999997E-2</v>
      </c>
      <c r="E180" s="20"/>
    </row>
    <row r="181" spans="1:5">
      <c r="B181" s="496" t="s">
        <v>1613</v>
      </c>
      <c r="C181" s="487">
        <v>7.0000000000000007E-2</v>
      </c>
      <c r="E181" s="20"/>
    </row>
    <row r="182" spans="1:5">
      <c r="A182" s="20"/>
      <c r="B182" s="496" t="s">
        <v>1614</v>
      </c>
      <c r="C182" s="486">
        <v>7.4999999999999997E-2</v>
      </c>
      <c r="D182" s="20"/>
      <c r="E182" s="20"/>
    </row>
    <row r="183" spans="1:5">
      <c r="A183" s="20"/>
      <c r="B183" s="496" t="s">
        <v>1615</v>
      </c>
      <c r="C183" s="486">
        <v>7.4999999999999997E-2</v>
      </c>
      <c r="D183" s="20"/>
      <c r="E183" s="20"/>
    </row>
    <row r="184" spans="1:5">
      <c r="A184" s="20"/>
      <c r="B184" s="496" t="s">
        <v>1616</v>
      </c>
      <c r="C184" s="486">
        <v>7.4999999999999997E-2</v>
      </c>
      <c r="D184" s="20"/>
      <c r="E184" s="20"/>
    </row>
    <row r="185" spans="1:5">
      <c r="A185" s="20"/>
      <c r="B185" s="496" t="s">
        <v>1617</v>
      </c>
      <c r="C185" s="487">
        <v>7.0000000000000007E-2</v>
      </c>
      <c r="D185" s="20"/>
      <c r="E185" s="20"/>
    </row>
    <row r="186" spans="1:5">
      <c r="A186" s="20"/>
      <c r="B186" s="496" t="s">
        <v>1618</v>
      </c>
      <c r="C186" s="486">
        <v>7.4999999999999997E-2</v>
      </c>
      <c r="D186" s="20"/>
      <c r="E186" s="20"/>
    </row>
    <row r="187" spans="1:5">
      <c r="A187" s="20"/>
      <c r="B187" s="496" t="s">
        <v>1619</v>
      </c>
      <c r="C187" s="486">
        <v>7.4999999999999997E-2</v>
      </c>
      <c r="D187" s="20"/>
      <c r="E187" s="20"/>
    </row>
    <row r="188" spans="1:5">
      <c r="A188" s="20"/>
      <c r="B188" s="496" t="s">
        <v>1620</v>
      </c>
      <c r="C188" s="486">
        <v>7.4999999999999997E-2</v>
      </c>
      <c r="D188" s="20"/>
      <c r="E188" s="20"/>
    </row>
    <row r="189" spans="1:5">
      <c r="A189" s="20"/>
      <c r="B189" s="496" t="s">
        <v>1621</v>
      </c>
      <c r="C189" s="486">
        <v>7.4999999999999997E-2</v>
      </c>
      <c r="D189" s="20"/>
      <c r="E189" s="20"/>
    </row>
    <row r="190" spans="1:5">
      <c r="A190" s="20"/>
      <c r="B190" s="496" t="s">
        <v>1622</v>
      </c>
      <c r="C190" s="486">
        <v>7.4999999999999997E-2</v>
      </c>
      <c r="D190" s="20"/>
      <c r="E190" s="20"/>
    </row>
    <row r="191" spans="1:5">
      <c r="A191" s="20"/>
      <c r="B191" s="496" t="s">
        <v>1623</v>
      </c>
      <c r="C191" s="486">
        <v>7.4999999999999997E-2</v>
      </c>
      <c r="D191" s="20"/>
      <c r="E191" s="20"/>
    </row>
    <row r="192" spans="1:5">
      <c r="A192" s="20"/>
      <c r="B192" s="496" t="s">
        <v>1624</v>
      </c>
      <c r="C192" s="486">
        <v>7.4999999999999997E-2</v>
      </c>
      <c r="D192" s="20"/>
      <c r="E192" s="20"/>
    </row>
    <row r="193" spans="1:5">
      <c r="A193" s="20"/>
      <c r="B193" s="496" t="s">
        <v>1625</v>
      </c>
      <c r="C193" s="486">
        <v>7.4999999999999997E-2</v>
      </c>
      <c r="D193" s="20"/>
      <c r="E193" s="20"/>
    </row>
    <row r="194" spans="1:5">
      <c r="A194" s="20"/>
      <c r="B194" s="496" t="s">
        <v>1626</v>
      </c>
      <c r="C194" s="486">
        <v>7.4999999999999997E-2</v>
      </c>
      <c r="D194" s="20"/>
      <c r="E194" s="20"/>
    </row>
    <row r="195" spans="1:5">
      <c r="A195" s="20"/>
      <c r="B195" s="496" t="s">
        <v>1627</v>
      </c>
      <c r="C195" s="597">
        <v>7.0000000000000007E-2</v>
      </c>
      <c r="D195" s="20"/>
      <c r="E195" s="20"/>
    </row>
    <row r="196" spans="1:5">
      <c r="A196" s="20"/>
      <c r="B196" s="496" t="s">
        <v>1628</v>
      </c>
      <c r="C196" s="486">
        <v>7.4999999999999997E-2</v>
      </c>
      <c r="D196" s="20"/>
      <c r="E196" s="20"/>
    </row>
    <row r="197" spans="1:5">
      <c r="A197" s="20"/>
      <c r="B197" s="496" t="s">
        <v>1629</v>
      </c>
      <c r="C197" s="487">
        <v>7.0000000000000007E-2</v>
      </c>
      <c r="D197" s="20"/>
      <c r="E197" s="20"/>
    </row>
    <row r="198" spans="1:5">
      <c r="A198" s="20"/>
      <c r="B198" s="496" t="s">
        <v>1630</v>
      </c>
      <c r="C198" s="487">
        <v>7.0000000000000007E-2</v>
      </c>
      <c r="D198" s="20"/>
      <c r="E198" s="20"/>
    </row>
    <row r="199" spans="1:5">
      <c r="A199" s="20"/>
      <c r="B199" s="496" t="s">
        <v>1631</v>
      </c>
      <c r="C199" s="486">
        <v>7.4999999999999997E-2</v>
      </c>
      <c r="D199" s="20"/>
      <c r="E199" s="20"/>
    </row>
    <row r="200" spans="1:5">
      <c r="A200" s="20"/>
      <c r="B200" s="496" t="s">
        <v>1632</v>
      </c>
      <c r="C200" s="486">
        <v>7.4999999999999997E-2</v>
      </c>
      <c r="D200" s="20"/>
      <c r="E200" s="20"/>
    </row>
    <row r="201" spans="1:5">
      <c r="A201" s="20"/>
      <c r="B201" s="496" t="s">
        <v>1633</v>
      </c>
      <c r="C201" s="487">
        <v>7.0000000000000007E-2</v>
      </c>
      <c r="D201" s="20"/>
      <c r="E201" s="20"/>
    </row>
    <row r="202" spans="1:5">
      <c r="A202" s="20"/>
      <c r="B202" s="496" t="s">
        <v>1634</v>
      </c>
      <c r="C202" s="486">
        <v>7.4999999999999997E-2</v>
      </c>
      <c r="D202" s="20"/>
      <c r="E202" s="20"/>
    </row>
    <row r="203" spans="1:5">
      <c r="A203" s="20"/>
      <c r="B203" s="496" t="s">
        <v>1635</v>
      </c>
      <c r="C203" s="486">
        <v>7.4999999999999997E-2</v>
      </c>
      <c r="D203" s="20"/>
      <c r="E203" s="20"/>
    </row>
    <row r="204" spans="1:5">
      <c r="A204" s="20"/>
      <c r="B204" s="496" t="s">
        <v>1636</v>
      </c>
      <c r="C204" s="486">
        <v>7.4999999999999997E-2</v>
      </c>
      <c r="D204" s="20"/>
      <c r="E204" s="20"/>
    </row>
    <row r="205" spans="1:5">
      <c r="A205" s="20"/>
      <c r="B205" s="496" t="s">
        <v>1637</v>
      </c>
      <c r="C205" s="487">
        <v>7.0000000000000007E-2</v>
      </c>
      <c r="D205" s="20"/>
      <c r="E205" s="20"/>
    </row>
    <row r="206" spans="1:5">
      <c r="A206" s="20"/>
      <c r="B206" s="496" t="s">
        <v>1638</v>
      </c>
      <c r="C206" s="486">
        <v>7.4999999999999997E-2</v>
      </c>
      <c r="D206" s="20"/>
      <c r="E206" s="20"/>
    </row>
    <row r="207" spans="1:5">
      <c r="A207" s="20"/>
      <c r="B207" s="496" t="s">
        <v>1639</v>
      </c>
      <c r="C207" s="486">
        <v>7.4999999999999997E-2</v>
      </c>
      <c r="D207" s="20"/>
      <c r="E207" s="20"/>
    </row>
    <row r="208" spans="1:5">
      <c r="A208" s="20"/>
      <c r="B208" s="496" t="s">
        <v>1640</v>
      </c>
      <c r="C208" s="486">
        <v>7.4999999999999997E-2</v>
      </c>
      <c r="D208" s="20"/>
      <c r="E208" s="20"/>
    </row>
    <row r="209" spans="1:5">
      <c r="A209" s="20"/>
      <c r="B209" s="496" t="s">
        <v>1641</v>
      </c>
      <c r="C209" s="486">
        <v>7.4999999999999997E-2</v>
      </c>
      <c r="D209" s="20"/>
      <c r="E209" s="20"/>
    </row>
    <row r="210" spans="1:5">
      <c r="A210" s="20"/>
      <c r="B210" s="496" t="s">
        <v>1642</v>
      </c>
      <c r="C210" s="486">
        <v>7.4999999999999997E-2</v>
      </c>
      <c r="D210" s="20"/>
      <c r="E210" s="20"/>
    </row>
    <row r="211" spans="1:5">
      <c r="A211" s="20"/>
      <c r="B211" s="496" t="s">
        <v>1643</v>
      </c>
      <c r="C211" s="487">
        <v>7.0000000000000007E-2</v>
      </c>
      <c r="D211" s="20"/>
      <c r="E211" s="20"/>
    </row>
    <row r="212" spans="1:5">
      <c r="A212" s="20"/>
      <c r="B212" s="496" t="s">
        <v>1644</v>
      </c>
      <c r="C212" s="487">
        <v>7.0000000000000007E-2</v>
      </c>
      <c r="D212" s="20"/>
      <c r="E212" s="20"/>
    </row>
    <row r="213" spans="1:5">
      <c r="A213" s="20"/>
      <c r="B213" s="496" t="s">
        <v>1645</v>
      </c>
      <c r="C213" s="486">
        <v>7.4999999999999997E-2</v>
      </c>
      <c r="D213" s="20"/>
      <c r="E213" s="20"/>
    </row>
    <row r="214" spans="1:5">
      <c r="A214" s="20"/>
      <c r="B214" s="496" t="s">
        <v>1646</v>
      </c>
      <c r="C214" s="487">
        <v>7.0000000000000007E-2</v>
      </c>
      <c r="D214" s="20"/>
      <c r="E214" s="20"/>
    </row>
    <row r="215" spans="1:5">
      <c r="A215" s="20"/>
      <c r="B215" s="496" t="s">
        <v>1647</v>
      </c>
      <c r="C215" s="486">
        <v>7.4999999999999997E-2</v>
      </c>
      <c r="D215" s="20"/>
      <c r="E215" s="20"/>
    </row>
    <row r="216" spans="1:5">
      <c r="A216" s="20"/>
      <c r="B216" s="496" t="s">
        <v>1648</v>
      </c>
      <c r="C216" s="486">
        <v>7.4999999999999997E-2</v>
      </c>
      <c r="D216" s="20"/>
      <c r="E216" s="20"/>
    </row>
    <row r="217" spans="1:5">
      <c r="A217" s="20"/>
      <c r="B217" s="496" t="s">
        <v>1649</v>
      </c>
      <c r="C217" s="487">
        <v>7.0000000000000007E-2</v>
      </c>
      <c r="D217" s="20"/>
      <c r="E217" s="20"/>
    </row>
    <row r="218" spans="1:5">
      <c r="A218" s="20"/>
      <c r="B218" s="496" t="s">
        <v>1650</v>
      </c>
      <c r="C218" s="487">
        <v>7.0000000000000007E-2</v>
      </c>
      <c r="D218" s="20"/>
      <c r="E218" s="20"/>
    </row>
    <row r="219" spans="1:5">
      <c r="A219" s="20"/>
      <c r="B219" s="496" t="s">
        <v>1651</v>
      </c>
      <c r="C219" s="487">
        <v>7.0000000000000007E-2</v>
      </c>
      <c r="D219" s="20"/>
      <c r="E219" s="20"/>
    </row>
    <row r="220" spans="1:5">
      <c r="A220" s="20"/>
      <c r="B220" s="496" t="s">
        <v>1652</v>
      </c>
      <c r="C220" s="486">
        <v>7.4999999999999997E-2</v>
      </c>
      <c r="D220" s="20"/>
      <c r="E220" s="20"/>
    </row>
    <row r="221" spans="1:5">
      <c r="A221" s="20"/>
      <c r="B221" s="496" t="s">
        <v>1653</v>
      </c>
      <c r="C221" s="486">
        <v>7.4999999999999997E-2</v>
      </c>
      <c r="D221" s="20"/>
      <c r="E221" s="20"/>
    </row>
    <row r="222" spans="1:5">
      <c r="A222" s="20"/>
      <c r="B222" s="496" t="s">
        <v>1810</v>
      </c>
      <c r="C222" s="486">
        <v>7.4999999999999997E-2</v>
      </c>
      <c r="D222" s="20"/>
      <c r="E222" s="20"/>
    </row>
    <row r="223" spans="1:5">
      <c r="A223" s="20"/>
      <c r="B223" s="520" t="s">
        <v>1811</v>
      </c>
      <c r="C223" s="521">
        <v>0</v>
      </c>
      <c r="D223" s="20"/>
      <c r="E223" s="20"/>
    </row>
    <row r="224" spans="1:5">
      <c r="A224" s="20"/>
      <c r="B224" s="489"/>
      <c r="C224" s="490"/>
      <c r="D224" s="20"/>
      <c r="E224" s="20"/>
    </row>
    <row r="225" spans="1:5">
      <c r="A225" s="20"/>
      <c r="B225" s="489"/>
      <c r="C225" s="490"/>
      <c r="D225" s="20"/>
      <c r="E225" s="20"/>
    </row>
  </sheetData>
  <mergeCells count="1">
    <mergeCell ref="B6:E6"/>
  </mergeCells>
  <pageMargins left="0.7" right="0.7" top="0.75" bottom="0.75" header="0.3" footer="0.3"/>
  <pageSetup paperSize="2053"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1704"/>
  <sheetViews>
    <sheetView zoomScale="98" zoomScaleNormal="98" workbookViewId="0">
      <selection activeCell="J646" sqref="J646"/>
    </sheetView>
  </sheetViews>
  <sheetFormatPr defaultColWidth="8.84375" defaultRowHeight="12.45" outlineLevelRow="1"/>
  <cols>
    <col min="1" max="1" width="46.53515625" customWidth="1"/>
    <col min="2" max="2" width="36.84375" customWidth="1"/>
    <col min="3" max="3" width="65.15234375" customWidth="1"/>
    <col min="4" max="4" width="15.53515625" customWidth="1"/>
    <col min="5" max="5" width="35" bestFit="1" customWidth="1"/>
    <col min="6" max="6" width="11.53515625" customWidth="1"/>
    <col min="7" max="7" width="11.23046875" style="346" bestFit="1" customWidth="1"/>
    <col min="8" max="8" width="10.3828125" customWidth="1"/>
    <col min="10" max="10" width="39.69140625" customWidth="1"/>
    <col min="11" max="11" width="10.3828125" bestFit="1" customWidth="1"/>
    <col min="12" max="12" width="10.23046875" bestFit="1" customWidth="1"/>
    <col min="14" max="14" width="10.23046875" customWidth="1"/>
    <col min="15" max="16" width="11.69140625" customWidth="1"/>
    <col min="18" max="18" width="9.84375" customWidth="1"/>
  </cols>
  <sheetData>
    <row r="1" spans="1:18" ht="37.75" thickBot="1">
      <c r="B1" s="341" t="s">
        <v>87</v>
      </c>
      <c r="C1" s="342" t="s">
        <v>117</v>
      </c>
      <c r="D1" s="342" t="s">
        <v>966</v>
      </c>
      <c r="E1" s="343" t="s">
        <v>90</v>
      </c>
      <c r="F1" s="383" t="s">
        <v>855</v>
      </c>
      <c r="G1" s="384" t="s">
        <v>88</v>
      </c>
      <c r="H1" s="10" t="s">
        <v>854</v>
      </c>
      <c r="K1" s="385"/>
      <c r="L1" s="344" t="s">
        <v>852</v>
      </c>
      <c r="M1" s="344" t="s">
        <v>853</v>
      </c>
      <c r="N1" s="344" t="s">
        <v>903</v>
      </c>
      <c r="O1" s="344" t="s">
        <v>1025</v>
      </c>
      <c r="P1" s="344" t="s">
        <v>1505</v>
      </c>
      <c r="Q1" s="344" t="s">
        <v>1451</v>
      </c>
      <c r="R1" s="344" t="s">
        <v>2176</v>
      </c>
    </row>
    <row r="2" spans="1:18">
      <c r="A2" s="345" t="str">
        <f t="shared" ref="A2:A85" si="0">B2&amp;C2</f>
        <v>Air Flow MonitorEbtron Under 8K CFM</v>
      </c>
      <c r="B2" s="21" t="s">
        <v>104</v>
      </c>
      <c r="C2" s="300" t="s">
        <v>916</v>
      </c>
      <c r="D2" s="68" t="s">
        <v>914</v>
      </c>
      <c r="E2" s="21" t="s">
        <v>915</v>
      </c>
      <c r="F2" s="386">
        <f t="shared" ref="F2:F85" si="1">G2*H2</f>
        <v>2150</v>
      </c>
      <c r="G2" s="386">
        <v>2150</v>
      </c>
      <c r="H2" s="387">
        <f>$R$2</f>
        <v>1</v>
      </c>
      <c r="J2" s="203" t="s">
        <v>523</v>
      </c>
      <c r="K2" s="388"/>
      <c r="L2" s="475">
        <f>Totals!D63</f>
        <v>1.0449999999999999</v>
      </c>
      <c r="M2" s="476">
        <f>Totals!D60</f>
        <v>1.0449999999999999</v>
      </c>
      <c r="N2" s="477">
        <f>Totals!D67</f>
        <v>1.0449999999999999</v>
      </c>
      <c r="O2" s="436">
        <f>Totals!D71</f>
        <v>1.05</v>
      </c>
      <c r="P2" s="469">
        <f>Totals!D75</f>
        <v>1.05</v>
      </c>
      <c r="Q2" s="459">
        <f>Totals!D79</f>
        <v>1</v>
      </c>
      <c r="R2" s="573">
        <f>Totals!D83</f>
        <v>1</v>
      </c>
    </row>
    <row r="3" spans="1:18">
      <c r="A3" s="345" t="str">
        <f t="shared" si="0"/>
        <v>Air Flow MonitorEbtron 8K to 20K CFM</v>
      </c>
      <c r="B3" s="21" t="s">
        <v>104</v>
      </c>
      <c r="C3" s="300" t="s">
        <v>917</v>
      </c>
      <c r="D3" s="68" t="s">
        <v>914</v>
      </c>
      <c r="E3" s="21" t="s">
        <v>915</v>
      </c>
      <c r="F3" s="386">
        <f t="shared" si="1"/>
        <v>2595</v>
      </c>
      <c r="G3" s="386">
        <v>2595</v>
      </c>
      <c r="H3" s="387">
        <f t="shared" ref="H3:H20" si="2">$R$2</f>
        <v>1</v>
      </c>
      <c r="J3" s="10"/>
      <c r="K3" s="388"/>
      <c r="O3" s="346"/>
      <c r="P3" s="346"/>
    </row>
    <row r="4" spans="1:18">
      <c r="A4" s="345" t="str">
        <f t="shared" si="0"/>
        <v>Air Flow MonitorEbtron Over 20K CFM</v>
      </c>
      <c r="B4" s="21" t="s">
        <v>104</v>
      </c>
      <c r="C4" s="300" t="s">
        <v>918</v>
      </c>
      <c r="D4" s="68" t="s">
        <v>914</v>
      </c>
      <c r="E4" s="21" t="s">
        <v>915</v>
      </c>
      <c r="F4" s="386">
        <f t="shared" si="1"/>
        <v>2965</v>
      </c>
      <c r="G4" s="386">
        <v>2965</v>
      </c>
      <c r="H4" s="387">
        <f t="shared" si="2"/>
        <v>1</v>
      </c>
      <c r="J4" s="10"/>
      <c r="K4" s="388"/>
      <c r="O4" s="346"/>
      <c r="P4" s="346"/>
    </row>
    <row r="5" spans="1:18">
      <c r="A5" s="345" t="str">
        <f t="shared" si="0"/>
        <v>Air Flow MonitorEbtron Fan Array for 2 or 4 Fans</v>
      </c>
      <c r="B5" s="21" t="s">
        <v>104</v>
      </c>
      <c r="C5" s="300" t="s">
        <v>922</v>
      </c>
      <c r="D5" s="68" t="s">
        <v>914</v>
      </c>
      <c r="E5" s="21" t="s">
        <v>919</v>
      </c>
      <c r="F5" s="386">
        <f t="shared" si="1"/>
        <v>2000</v>
      </c>
      <c r="G5" s="386">
        <v>2000</v>
      </c>
      <c r="H5" s="387">
        <f t="shared" si="2"/>
        <v>1</v>
      </c>
      <c r="J5" s="10"/>
      <c r="K5" s="388"/>
      <c r="O5" s="346"/>
      <c r="P5" s="346"/>
    </row>
    <row r="6" spans="1:18">
      <c r="A6" s="345" t="str">
        <f t="shared" si="0"/>
        <v>Air Flow MonitorEbtron Fan Array for 3 or 6 Fans</v>
      </c>
      <c r="B6" s="21" t="s">
        <v>104</v>
      </c>
      <c r="C6" s="300" t="s">
        <v>923</v>
      </c>
      <c r="D6" s="68" t="s">
        <v>914</v>
      </c>
      <c r="E6" s="21" t="s">
        <v>920</v>
      </c>
      <c r="F6" s="386">
        <f t="shared" si="1"/>
        <v>2545</v>
      </c>
      <c r="G6" s="386">
        <v>2545</v>
      </c>
      <c r="H6" s="387">
        <f t="shared" si="2"/>
        <v>1</v>
      </c>
      <c r="J6" s="10"/>
      <c r="K6" s="388"/>
      <c r="O6" s="346"/>
      <c r="P6" s="346"/>
    </row>
    <row r="7" spans="1:18">
      <c r="A7" s="345" t="str">
        <f t="shared" si="0"/>
        <v>Air Flow MonitorEbtron Fan Array for 4 or 8 Fans</v>
      </c>
      <c r="B7" s="21" t="s">
        <v>104</v>
      </c>
      <c r="C7" s="300" t="s">
        <v>924</v>
      </c>
      <c r="D7" s="68" t="s">
        <v>914</v>
      </c>
      <c r="E7" s="21" t="s">
        <v>921</v>
      </c>
      <c r="F7" s="386">
        <f t="shared" si="1"/>
        <v>3100</v>
      </c>
      <c r="G7" s="386">
        <v>3100</v>
      </c>
      <c r="H7" s="387">
        <f t="shared" si="2"/>
        <v>1</v>
      </c>
      <c r="J7" s="10"/>
      <c r="K7" s="388"/>
      <c r="O7" s="346"/>
      <c r="P7" s="346"/>
    </row>
    <row r="8" spans="1:18">
      <c r="A8" s="345" t="str">
        <f t="shared" si="0"/>
        <v>Air Flow MonitorVoluflo OA Diff Press Low Flow Monitor</v>
      </c>
      <c r="B8" s="21" t="s">
        <v>104</v>
      </c>
      <c r="C8" s="300" t="s">
        <v>926</v>
      </c>
      <c r="D8" s="68" t="s">
        <v>925</v>
      </c>
      <c r="E8" s="21"/>
      <c r="F8" s="386">
        <f t="shared" si="1"/>
        <v>0</v>
      </c>
      <c r="G8" s="386">
        <v>0</v>
      </c>
      <c r="H8" s="387">
        <f t="shared" si="2"/>
        <v>1</v>
      </c>
      <c r="J8" s="10"/>
      <c r="K8" s="388"/>
      <c r="O8" s="346"/>
      <c r="P8" s="346"/>
    </row>
    <row r="9" spans="1:18">
      <c r="A9" s="345" t="str">
        <f t="shared" si="0"/>
        <v>Air Flow MonitorElectraflo SD OA Monitor - Small Duct</v>
      </c>
      <c r="B9" s="21" t="s">
        <v>104</v>
      </c>
      <c r="C9" s="300" t="s">
        <v>927</v>
      </c>
      <c r="D9" s="68" t="s">
        <v>925</v>
      </c>
      <c r="E9" s="21"/>
      <c r="F9" s="386">
        <f t="shared" si="1"/>
        <v>0</v>
      </c>
      <c r="G9" s="386">
        <v>0</v>
      </c>
      <c r="H9" s="387">
        <f t="shared" si="2"/>
        <v>1</v>
      </c>
      <c r="J9" s="10"/>
      <c r="K9" s="388"/>
      <c r="O9" s="346"/>
      <c r="P9" s="346"/>
    </row>
    <row r="10" spans="1:18">
      <c r="A10" t="str">
        <f t="shared" si="0"/>
        <v>Air Flow MonitorRetrofit Flow Ring for VAV Boxes</v>
      </c>
      <c r="B10" s="21" t="s">
        <v>104</v>
      </c>
      <c r="C10" s="300" t="s">
        <v>952</v>
      </c>
      <c r="D10" s="68" t="s">
        <v>950</v>
      </c>
      <c r="E10" s="21" t="s">
        <v>951</v>
      </c>
      <c r="F10" s="386">
        <f t="shared" si="1"/>
        <v>95</v>
      </c>
      <c r="G10" s="386">
        <v>95</v>
      </c>
      <c r="H10" s="387">
        <f t="shared" si="2"/>
        <v>1</v>
      </c>
      <c r="I10" s="178"/>
      <c r="J10" s="10"/>
      <c r="K10" s="388"/>
      <c r="O10" s="346"/>
      <c r="P10" s="346"/>
    </row>
    <row r="11" spans="1:18">
      <c r="A11" t="str">
        <f t="shared" si="0"/>
        <v>Alarm Indication PanelFlush Mtd</v>
      </c>
      <c r="B11" s="32" t="s">
        <v>57</v>
      </c>
      <c r="C11" s="99" t="s">
        <v>163</v>
      </c>
      <c r="D11" s="68" t="s">
        <v>39</v>
      </c>
      <c r="E11" s="21" t="s">
        <v>125</v>
      </c>
      <c r="F11" s="389">
        <f t="shared" si="1"/>
        <v>128.76</v>
      </c>
      <c r="G11" s="389">
        <v>128.76</v>
      </c>
      <c r="H11" s="387">
        <f t="shared" si="2"/>
        <v>1</v>
      </c>
      <c r="I11" s="178"/>
      <c r="J11" s="20"/>
      <c r="K11" s="388"/>
      <c r="N11">
        <v>1</v>
      </c>
      <c r="O11" s="346"/>
      <c r="P11" s="346"/>
    </row>
    <row r="12" spans="1:18">
      <c r="A12" t="str">
        <f t="shared" si="0"/>
        <v>Alarm Indication PanelSurface Mtd</v>
      </c>
      <c r="B12" s="32" t="s">
        <v>57</v>
      </c>
      <c r="C12" s="99" t="s">
        <v>164</v>
      </c>
      <c r="D12" s="68" t="s">
        <v>39</v>
      </c>
      <c r="E12" s="21" t="s">
        <v>124</v>
      </c>
      <c r="F12" s="389">
        <f t="shared" si="1"/>
        <v>140.94</v>
      </c>
      <c r="G12" s="389">
        <v>140.94</v>
      </c>
      <c r="H12" s="387">
        <f t="shared" si="2"/>
        <v>1</v>
      </c>
      <c r="I12" s="178"/>
      <c r="K12" s="388"/>
      <c r="O12" s="346"/>
      <c r="P12" s="346"/>
    </row>
    <row r="13" spans="1:18">
      <c r="A13" t="str">
        <f t="shared" si="0"/>
        <v>BacNet Card</v>
      </c>
      <c r="B13" s="32" t="s">
        <v>47</v>
      </c>
      <c r="C13" s="68"/>
      <c r="D13" s="68" t="s">
        <v>34</v>
      </c>
      <c r="E13" s="21" t="s">
        <v>474</v>
      </c>
      <c r="F13" s="389">
        <f t="shared" si="1"/>
        <v>0</v>
      </c>
      <c r="G13" s="389">
        <v>0</v>
      </c>
      <c r="H13" s="387">
        <f t="shared" si="2"/>
        <v>1</v>
      </c>
      <c r="K13" s="388"/>
      <c r="O13" s="346"/>
      <c r="P13" s="346"/>
    </row>
    <row r="14" spans="1:18">
      <c r="A14" t="str">
        <f t="shared" si="0"/>
        <v>Modbus Card</v>
      </c>
      <c r="B14" s="32" t="s">
        <v>470</v>
      </c>
      <c r="C14" s="68"/>
      <c r="D14" s="68" t="s">
        <v>34</v>
      </c>
      <c r="E14" s="71" t="s">
        <v>217</v>
      </c>
      <c r="F14" s="389">
        <f t="shared" si="1"/>
        <v>0</v>
      </c>
      <c r="G14" s="386">
        <v>0</v>
      </c>
      <c r="H14" s="387">
        <f t="shared" si="2"/>
        <v>1</v>
      </c>
      <c r="K14" s="388"/>
      <c r="O14" s="346"/>
      <c r="P14" s="346"/>
    </row>
    <row r="15" spans="1:18">
      <c r="A15" t="str">
        <f t="shared" si="0"/>
        <v>BTU Meter</v>
      </c>
      <c r="B15" s="32" t="s">
        <v>105</v>
      </c>
      <c r="C15" s="68"/>
      <c r="D15" s="347" t="s">
        <v>379</v>
      </c>
      <c r="E15" s="71" t="s">
        <v>1301</v>
      </c>
      <c r="F15" s="389">
        <f t="shared" si="1"/>
        <v>4635</v>
      </c>
      <c r="G15" s="386">
        <v>4635</v>
      </c>
      <c r="H15" s="387">
        <f t="shared" si="2"/>
        <v>1</v>
      </c>
      <c r="J15" s="20"/>
      <c r="K15" s="388"/>
      <c r="O15" s="346"/>
      <c r="P15" s="346"/>
    </row>
    <row r="16" spans="1:18">
      <c r="A16" t="str">
        <f t="shared" si="0"/>
        <v>Comm Card</v>
      </c>
      <c r="B16" s="32" t="s">
        <v>25</v>
      </c>
      <c r="C16" s="68"/>
      <c r="D16" s="347"/>
      <c r="E16" s="71" t="s">
        <v>217</v>
      </c>
      <c r="F16" s="389">
        <f t="shared" si="1"/>
        <v>243</v>
      </c>
      <c r="G16" s="386">
        <v>243</v>
      </c>
      <c r="H16" s="387">
        <f t="shared" si="2"/>
        <v>1</v>
      </c>
      <c r="K16" s="388"/>
      <c r="O16" s="346"/>
      <c r="P16" s="346"/>
    </row>
    <row r="17" spans="1:16">
      <c r="A17" t="str">
        <f t="shared" si="0"/>
        <v>ComputerLaptop</v>
      </c>
      <c r="B17" s="32" t="s">
        <v>86</v>
      </c>
      <c r="C17" s="84" t="s">
        <v>99</v>
      </c>
      <c r="D17" s="347"/>
      <c r="E17" s="71" t="s">
        <v>217</v>
      </c>
      <c r="F17" s="389">
        <f t="shared" si="1"/>
        <v>1200</v>
      </c>
      <c r="G17" s="386">
        <v>1200</v>
      </c>
      <c r="H17" s="387">
        <f t="shared" si="2"/>
        <v>1</v>
      </c>
      <c r="K17" s="388"/>
      <c r="O17" s="346"/>
      <c r="P17" s="346"/>
    </row>
    <row r="18" spans="1:16">
      <c r="A18" t="str">
        <f t="shared" si="0"/>
        <v>ComputerDesktop</v>
      </c>
      <c r="B18" s="32" t="s">
        <v>86</v>
      </c>
      <c r="C18" s="84" t="s">
        <v>98</v>
      </c>
      <c r="D18" s="347"/>
      <c r="E18" s="71" t="s">
        <v>217</v>
      </c>
      <c r="F18" s="389">
        <f t="shared" si="1"/>
        <v>2200</v>
      </c>
      <c r="G18" s="386">
        <v>2200</v>
      </c>
      <c r="H18" s="387">
        <f t="shared" si="2"/>
        <v>1</v>
      </c>
      <c r="K18" s="388"/>
      <c r="O18" s="346"/>
      <c r="P18" s="346"/>
    </row>
    <row r="19" spans="1:16">
      <c r="A19" t="str">
        <f t="shared" si="0"/>
        <v>ComputerServer</v>
      </c>
      <c r="B19" s="32" t="s">
        <v>86</v>
      </c>
      <c r="C19" s="84" t="s">
        <v>100</v>
      </c>
      <c r="D19" s="347"/>
      <c r="E19" s="71" t="s">
        <v>217</v>
      </c>
      <c r="F19" s="389">
        <f>G19*H19</f>
        <v>3500</v>
      </c>
      <c r="G19" s="386">
        <v>3500</v>
      </c>
      <c r="H19" s="387">
        <f t="shared" si="2"/>
        <v>1</v>
      </c>
      <c r="K19" s="388"/>
      <c r="O19" s="346"/>
      <c r="P19" s="346"/>
    </row>
    <row r="20" spans="1:16">
      <c r="A20" t="str">
        <f t="shared" si="0"/>
        <v>ComputerBACNet/IP Router</v>
      </c>
      <c r="B20" s="32" t="s">
        <v>86</v>
      </c>
      <c r="C20" s="84" t="s">
        <v>1202</v>
      </c>
      <c r="D20" s="347" t="s">
        <v>39</v>
      </c>
      <c r="E20" s="71" t="s">
        <v>1203</v>
      </c>
      <c r="F20" s="389">
        <f>G20*H20</f>
        <v>400.62</v>
      </c>
      <c r="G20" s="386">
        <v>400.62</v>
      </c>
      <c r="H20" s="387">
        <f t="shared" si="2"/>
        <v>1</v>
      </c>
      <c r="I20" s="178"/>
      <c r="K20" s="388"/>
      <c r="O20" s="346"/>
      <c r="P20" s="346"/>
    </row>
    <row r="21" spans="1:16">
      <c r="A21" t="str">
        <f t="shared" si="0"/>
        <v>Communicating Room Thermostat2H/2C, 2BIs, OAT, Econ- BACnet</v>
      </c>
      <c r="B21" s="32" t="s">
        <v>524</v>
      </c>
      <c r="C21" s="205" t="s">
        <v>1216</v>
      </c>
      <c r="D21" s="347" t="s">
        <v>995</v>
      </c>
      <c r="E21" s="21" t="s">
        <v>1242</v>
      </c>
      <c r="F21" s="389">
        <f t="shared" si="1"/>
        <v>482.00250000000005</v>
      </c>
      <c r="G21" s="479">
        <v>459.05</v>
      </c>
      <c r="H21" s="470">
        <f>$P$2</f>
        <v>1.05</v>
      </c>
      <c r="I21" s="178"/>
      <c r="K21" s="388"/>
      <c r="O21" s="346"/>
      <c r="P21" s="346"/>
    </row>
    <row r="22" spans="1:16">
      <c r="A22" t="str">
        <f t="shared" si="0"/>
        <v>Communicating Room Thermostat2H/2C, Occ. Sensor, 2BIs, OAT, Econ- BACnet</v>
      </c>
      <c r="B22" s="32" t="s">
        <v>524</v>
      </c>
      <c r="C22" s="205" t="s">
        <v>1220</v>
      </c>
      <c r="D22" s="347" t="s">
        <v>995</v>
      </c>
      <c r="E22" s="71" t="s">
        <v>1336</v>
      </c>
      <c r="F22" s="389">
        <f t="shared" si="1"/>
        <v>547.72</v>
      </c>
      <c r="G22" s="479">
        <v>547.72</v>
      </c>
      <c r="H22" s="387">
        <f>R2</f>
        <v>1</v>
      </c>
      <c r="I22" s="178"/>
      <c r="K22" s="388"/>
      <c r="O22" s="346"/>
      <c r="P22" s="346"/>
    </row>
    <row r="23" spans="1:16">
      <c r="A23" t="str">
        <f t="shared" si="0"/>
        <v>Communicating Room ThermostatFCU/VAV on/off floating Dehumid- BACnet</v>
      </c>
      <c r="B23" s="32" t="s">
        <v>524</v>
      </c>
      <c r="C23" s="205" t="s">
        <v>1226</v>
      </c>
      <c r="D23" s="347" t="s">
        <v>995</v>
      </c>
      <c r="E23" s="71" t="s">
        <v>1243</v>
      </c>
      <c r="F23" s="389">
        <f t="shared" si="1"/>
        <v>474.57900000000006</v>
      </c>
      <c r="G23" s="479">
        <v>451.98</v>
      </c>
      <c r="H23" s="470">
        <f>$P$2</f>
        <v>1.05</v>
      </c>
      <c r="I23" s="178"/>
      <c r="K23" s="388"/>
      <c r="O23" s="346"/>
      <c r="P23" s="346"/>
    </row>
    <row r="24" spans="1:16">
      <c r="A24" t="str">
        <f t="shared" si="0"/>
        <v>Communicating Room ThermostatFCU/VAV 0-10VDC Dehumid- BACnet</v>
      </c>
      <c r="B24" s="32" t="s">
        <v>524</v>
      </c>
      <c r="C24" s="205" t="s">
        <v>1232</v>
      </c>
      <c r="D24" s="347" t="s">
        <v>995</v>
      </c>
      <c r="E24" s="71" t="s">
        <v>1841</v>
      </c>
      <c r="F24" s="389">
        <f t="shared" si="1"/>
        <v>529.02150000000006</v>
      </c>
      <c r="G24" s="479">
        <v>503.83</v>
      </c>
      <c r="H24" s="470">
        <f>$P$2</f>
        <v>1.05</v>
      </c>
      <c r="I24" s="178"/>
      <c r="K24" s="388"/>
      <c r="O24" s="346"/>
      <c r="P24" s="346"/>
    </row>
    <row r="25" spans="1:16">
      <c r="A25" t="str">
        <f t="shared" si="0"/>
        <v>Communicating Room Thermostat2H/2C, 2BIs, OAT, Econ- Wireless</v>
      </c>
      <c r="B25" s="32" t="s">
        <v>524</v>
      </c>
      <c r="C25" s="205" t="s">
        <v>1234</v>
      </c>
      <c r="D25" s="347" t="s">
        <v>995</v>
      </c>
      <c r="E25" s="471" t="s">
        <v>2276</v>
      </c>
      <c r="F25" s="389">
        <f t="shared" si="1"/>
        <v>739.27</v>
      </c>
      <c r="G25" s="479">
        <v>739.27</v>
      </c>
      <c r="H25" s="387">
        <f>$R$2</f>
        <v>1</v>
      </c>
      <c r="K25" s="388"/>
      <c r="O25" s="346"/>
      <c r="P25" s="346"/>
    </row>
    <row r="26" spans="1:16">
      <c r="A26" t="str">
        <f t="shared" si="0"/>
        <v>Communicating Room ThermostatHoneywell FCU Thermostat - BACnet</v>
      </c>
      <c r="B26" s="32" t="s">
        <v>524</v>
      </c>
      <c r="C26" s="205" t="s">
        <v>1854</v>
      </c>
      <c r="D26" s="347" t="s">
        <v>995</v>
      </c>
      <c r="E26" s="71" t="s">
        <v>1862</v>
      </c>
      <c r="F26" s="389">
        <f t="shared" si="1"/>
        <v>168.49</v>
      </c>
      <c r="G26" s="535">
        <v>168.49</v>
      </c>
      <c r="H26" s="387">
        <f t="shared" ref="H26:H36" si="3">$R$2</f>
        <v>1</v>
      </c>
      <c r="I26" s="178"/>
      <c r="K26" s="388"/>
      <c r="O26" s="346"/>
      <c r="P26" s="346"/>
    </row>
    <row r="27" spans="1:16">
      <c r="A27" t="str">
        <f t="shared" si="0"/>
        <v>Communicating Room ThermostatHoneywell RTU/HP Commercial Thermostat - BACnet</v>
      </c>
      <c r="B27" s="32" t="s">
        <v>524</v>
      </c>
      <c r="C27" s="205" t="s">
        <v>1853</v>
      </c>
      <c r="D27" s="347" t="s">
        <v>995</v>
      </c>
      <c r="E27" s="71" t="s">
        <v>1852</v>
      </c>
      <c r="F27" s="389">
        <f t="shared" si="1"/>
        <v>389.23</v>
      </c>
      <c r="G27" s="535">
        <v>389.23</v>
      </c>
      <c r="H27" s="387">
        <f t="shared" si="3"/>
        <v>1</v>
      </c>
      <c r="I27" s="178"/>
      <c r="K27" s="388"/>
      <c r="O27" s="346"/>
      <c r="P27" s="346"/>
    </row>
    <row r="28" spans="1:16">
      <c r="A28" t="str">
        <f t="shared" si="0"/>
        <v>Communicating Room ThermostatJCI FCU/RTU BACnet Thermostat - 3CO's, 3BO's, 3UI's w Humd &amp; Occ Sensor</v>
      </c>
      <c r="B28" s="32" t="s">
        <v>524</v>
      </c>
      <c r="C28" s="205" t="s">
        <v>2352</v>
      </c>
      <c r="D28" s="347" t="s">
        <v>995</v>
      </c>
      <c r="E28" s="21" t="s">
        <v>2351</v>
      </c>
      <c r="F28" s="389">
        <f t="shared" si="1"/>
        <v>210</v>
      </c>
      <c r="G28" s="535">
        <v>200</v>
      </c>
      <c r="H28" s="439">
        <f t="shared" ref="H28" si="4">$O$2</f>
        <v>1.05</v>
      </c>
      <c r="I28" s="178"/>
      <c r="K28" s="388"/>
      <c r="O28" s="346"/>
      <c r="P28" s="346"/>
    </row>
    <row r="29" spans="1:16">
      <c r="A29" t="str">
        <f t="shared" si="0"/>
        <v>Current SwAnalog - Current</v>
      </c>
      <c r="B29" s="32" t="s">
        <v>158</v>
      </c>
      <c r="C29" s="85" t="s">
        <v>165</v>
      </c>
      <c r="D29" s="347" t="s">
        <v>1487</v>
      </c>
      <c r="E29" s="71" t="s">
        <v>129</v>
      </c>
      <c r="F29" s="389">
        <f t="shared" si="1"/>
        <v>52.46</v>
      </c>
      <c r="G29" s="386">
        <v>52.46</v>
      </c>
      <c r="H29" s="387">
        <f t="shared" si="3"/>
        <v>1</v>
      </c>
      <c r="I29" s="178"/>
      <c r="K29" s="388"/>
      <c r="O29" s="346"/>
      <c r="P29" s="346"/>
    </row>
    <row r="30" spans="1:16" ht="12.9" thickBot="1">
      <c r="A30" t="str">
        <f t="shared" si="0"/>
        <v>Current SwDigital Status Switch</v>
      </c>
      <c r="B30" s="32" t="s">
        <v>158</v>
      </c>
      <c r="C30" s="85" t="s">
        <v>166</v>
      </c>
      <c r="D30" s="347" t="s">
        <v>39</v>
      </c>
      <c r="E30" s="71" t="s">
        <v>32</v>
      </c>
      <c r="F30" s="389">
        <f t="shared" si="1"/>
        <v>31.43</v>
      </c>
      <c r="G30" s="386">
        <v>31.43</v>
      </c>
      <c r="H30" s="387">
        <f t="shared" si="3"/>
        <v>1</v>
      </c>
      <c r="I30" s="178"/>
      <c r="K30" s="388"/>
      <c r="O30" s="346"/>
      <c r="P30" s="346"/>
    </row>
    <row r="31" spans="1:16" ht="15">
      <c r="A31" t="str">
        <f t="shared" si="0"/>
        <v>Current SwDigital for VFD Status</v>
      </c>
      <c r="B31" s="32" t="s">
        <v>158</v>
      </c>
      <c r="C31" s="85" t="s">
        <v>167</v>
      </c>
      <c r="D31" s="347" t="s">
        <v>1487</v>
      </c>
      <c r="E31" s="71" t="s">
        <v>23</v>
      </c>
      <c r="F31" s="389">
        <f t="shared" si="1"/>
        <v>88.31</v>
      </c>
      <c r="G31" s="386">
        <v>88.31</v>
      </c>
      <c r="H31" s="387">
        <f t="shared" si="3"/>
        <v>1</v>
      </c>
      <c r="I31" s="178"/>
      <c r="K31" s="348" t="s">
        <v>1179</v>
      </c>
      <c r="L31" s="349" t="s">
        <v>1180</v>
      </c>
      <c r="O31" s="346"/>
      <c r="P31" s="346"/>
    </row>
    <row r="32" spans="1:16" ht="12.9" thickBot="1">
      <c r="A32" t="str">
        <f t="shared" si="0"/>
        <v>CO, NO2 and O2 SensorsCombo CO/NO2 Sensor - UL Listed BACNet</v>
      </c>
      <c r="B32" s="32" t="s">
        <v>1411</v>
      </c>
      <c r="C32" s="330" t="s">
        <v>1159</v>
      </c>
      <c r="D32" s="347" t="s">
        <v>39</v>
      </c>
      <c r="E32" s="71" t="s">
        <v>1181</v>
      </c>
      <c r="F32" s="389">
        <f t="shared" si="1"/>
        <v>570.36</v>
      </c>
      <c r="G32" s="390">
        <f>K32+L32</f>
        <v>570.36</v>
      </c>
      <c r="H32" s="387">
        <f t="shared" si="3"/>
        <v>1</v>
      </c>
      <c r="I32" s="178"/>
      <c r="K32" s="350">
        <v>187.45</v>
      </c>
      <c r="L32" s="351">
        <v>382.91</v>
      </c>
      <c r="O32" s="346"/>
      <c r="P32" s="346"/>
    </row>
    <row r="33" spans="1:16" ht="15">
      <c r="A33" t="str">
        <f t="shared" si="0"/>
        <v>CO, NO2 and O2 SensorsCO Sensor - Non UL Listed</v>
      </c>
      <c r="B33" s="32" t="s">
        <v>1411</v>
      </c>
      <c r="C33" s="330" t="s">
        <v>1161</v>
      </c>
      <c r="D33" s="347" t="s">
        <v>39</v>
      </c>
      <c r="E33" s="71" t="s">
        <v>1020</v>
      </c>
      <c r="F33" s="389">
        <f t="shared" si="1"/>
        <v>273.18</v>
      </c>
      <c r="G33" s="386">
        <v>273.18</v>
      </c>
      <c r="H33" s="387">
        <f t="shared" si="3"/>
        <v>1</v>
      </c>
      <c r="I33" s="178"/>
      <c r="K33" s="352" t="s">
        <v>1009</v>
      </c>
      <c r="L33" s="353" t="s">
        <v>1182</v>
      </c>
      <c r="O33" s="346"/>
      <c r="P33" s="346"/>
    </row>
    <row r="34" spans="1:16">
      <c r="A34" t="str">
        <f t="shared" si="0"/>
        <v>CO, NO2 and O2 SensorsCO Sensor - UL Listed</v>
      </c>
      <c r="B34" s="32" t="s">
        <v>1411</v>
      </c>
      <c r="C34" s="330" t="s">
        <v>1162</v>
      </c>
      <c r="D34" s="347" t="s">
        <v>995</v>
      </c>
      <c r="E34" s="71" t="s">
        <v>1183</v>
      </c>
      <c r="F34" s="389">
        <f t="shared" si="1"/>
        <v>818.46</v>
      </c>
      <c r="G34" s="390">
        <f>K34+L34</f>
        <v>818.46</v>
      </c>
      <c r="H34" s="387">
        <f t="shared" si="3"/>
        <v>1</v>
      </c>
      <c r="I34" s="178"/>
      <c r="K34" s="354">
        <v>578.27</v>
      </c>
      <c r="L34" s="355">
        <v>240.19</v>
      </c>
      <c r="O34" s="346"/>
      <c r="P34" s="346"/>
    </row>
    <row r="35" spans="1:16">
      <c r="A35" t="str">
        <f t="shared" si="0"/>
        <v>CO, NO2 and O2 SensorsNO2 Sensor - Non UL Listed</v>
      </c>
      <c r="B35" s="32" t="s">
        <v>1411</v>
      </c>
      <c r="C35" s="330" t="s">
        <v>1164</v>
      </c>
      <c r="D35" s="347" t="s">
        <v>1487</v>
      </c>
      <c r="E35" s="71" t="s">
        <v>1021</v>
      </c>
      <c r="F35" s="389">
        <f t="shared" si="1"/>
        <v>443.17</v>
      </c>
      <c r="G35" s="386">
        <v>443.17</v>
      </c>
      <c r="H35" s="387">
        <f t="shared" si="3"/>
        <v>1</v>
      </c>
      <c r="I35" s="178"/>
      <c r="K35" s="356"/>
      <c r="L35" s="357"/>
      <c r="O35" s="346"/>
      <c r="P35" s="346"/>
    </row>
    <row r="36" spans="1:16" ht="12.9" thickBot="1">
      <c r="A36" t="str">
        <f t="shared" si="0"/>
        <v>CO, NO2 and O2 SensorsNO2 Sensor - UL Listed</v>
      </c>
      <c r="B36" s="32" t="s">
        <v>1411</v>
      </c>
      <c r="C36" s="330" t="s">
        <v>1166</v>
      </c>
      <c r="D36" s="347" t="s">
        <v>995</v>
      </c>
      <c r="E36" s="71" t="s">
        <v>1184</v>
      </c>
      <c r="F36" s="389">
        <f t="shared" si="1"/>
        <v>994.06</v>
      </c>
      <c r="G36" s="390">
        <f>K36+L36</f>
        <v>994.06</v>
      </c>
      <c r="H36" s="387">
        <f t="shared" si="3"/>
        <v>1</v>
      </c>
      <c r="I36" s="178"/>
      <c r="K36" s="358">
        <v>578.27</v>
      </c>
      <c r="L36" s="359">
        <v>415.79</v>
      </c>
      <c r="O36" s="346"/>
      <c r="P36" s="346"/>
    </row>
    <row r="37" spans="1:16">
      <c r="A37" t="str">
        <f t="shared" si="0"/>
        <v>CO, NO2 and O2 SensorsBelimo 0-5000 PPM CO Sensor, BACnet, CANBUS, 1 BO, 2AO,</v>
      </c>
      <c r="B37" s="32" t="s">
        <v>1411</v>
      </c>
      <c r="C37" s="435" t="s">
        <v>2257</v>
      </c>
      <c r="D37" s="347" t="s">
        <v>995</v>
      </c>
      <c r="E37" s="71" t="s">
        <v>2249</v>
      </c>
      <c r="F37" s="389">
        <f t="shared" si="1"/>
        <v>640.46</v>
      </c>
      <c r="G37" s="386">
        <v>640.46</v>
      </c>
      <c r="H37" s="387">
        <f>$R$2</f>
        <v>1</v>
      </c>
      <c r="I37" s="178"/>
      <c r="K37" s="388"/>
      <c r="O37" s="346"/>
      <c r="P37" s="346"/>
    </row>
    <row r="38" spans="1:16">
      <c r="A38" t="str">
        <f t="shared" si="0"/>
        <v>CO, NO2 and O2 SensorsBelimo 0-2000 PPM CO Sensor, BACnet, CANBUS, 1 BO, 2AO,</v>
      </c>
      <c r="B38" s="32" t="s">
        <v>1411</v>
      </c>
      <c r="C38" s="435" t="s">
        <v>2258</v>
      </c>
      <c r="D38" s="347" t="s">
        <v>995</v>
      </c>
      <c r="E38" s="71" t="s">
        <v>2250</v>
      </c>
      <c r="F38" s="389">
        <f t="shared" si="1"/>
        <v>444.23</v>
      </c>
      <c r="G38" s="386">
        <v>444.23</v>
      </c>
      <c r="H38" s="387">
        <f>$R$2</f>
        <v>1</v>
      </c>
      <c r="I38" s="178"/>
      <c r="K38" s="388"/>
      <c r="O38" s="346"/>
      <c r="P38" s="346"/>
    </row>
    <row r="39" spans="1:16">
      <c r="A39" t="str">
        <f t="shared" si="0"/>
        <v>CO, NO2 and O2 SensorsBelimo 0-10 PPM NO Sensor, BACnet, CANBUS, 1 BO, 2AO,</v>
      </c>
      <c r="B39" s="32" t="s">
        <v>1411</v>
      </c>
      <c r="C39" s="435" t="s">
        <v>2259</v>
      </c>
      <c r="D39" s="347" t="s">
        <v>995</v>
      </c>
      <c r="E39" s="71" t="s">
        <v>2251</v>
      </c>
      <c r="F39" s="389">
        <f t="shared" si="1"/>
        <v>427.49</v>
      </c>
      <c r="G39" s="386">
        <v>427.49</v>
      </c>
      <c r="H39" s="387">
        <f t="shared" ref="H39:H46" si="5">$R$2</f>
        <v>1</v>
      </c>
      <c r="I39" s="178"/>
      <c r="K39" s="388"/>
      <c r="O39" s="346"/>
      <c r="P39" s="346"/>
    </row>
    <row r="40" spans="1:16">
      <c r="A40" t="str">
        <f t="shared" si="0"/>
        <v>CO, NO2 and O2 SensorsBelimo 0-250 PPM CO Sensor, BACnet, CANBUS, 1 BO, 2AO,</v>
      </c>
      <c r="B40" s="32" t="s">
        <v>1411</v>
      </c>
      <c r="C40" s="435" t="s">
        <v>2260</v>
      </c>
      <c r="D40" s="347" t="s">
        <v>995</v>
      </c>
      <c r="E40" s="71" t="s">
        <v>2252</v>
      </c>
      <c r="F40" s="389">
        <f t="shared" si="1"/>
        <v>404.24</v>
      </c>
      <c r="G40" s="386">
        <v>404.24</v>
      </c>
      <c r="H40" s="387">
        <f t="shared" si="5"/>
        <v>1</v>
      </c>
      <c r="I40" s="178"/>
      <c r="K40" s="388"/>
      <c r="O40" s="346"/>
      <c r="P40" s="346"/>
    </row>
    <row r="41" spans="1:16">
      <c r="A41" t="str">
        <f t="shared" si="0"/>
        <v>CO, NO2 and O2 SensorsBelimo 0-10,000 PPM CO Sensor, CANBUS</v>
      </c>
      <c r="B41" s="32" t="s">
        <v>1411</v>
      </c>
      <c r="C41" s="435" t="s">
        <v>2261</v>
      </c>
      <c r="D41" s="347" t="s">
        <v>995</v>
      </c>
      <c r="E41" s="71" t="s">
        <v>2253</v>
      </c>
      <c r="F41" s="389">
        <f t="shared" si="1"/>
        <v>627.44000000000005</v>
      </c>
      <c r="G41" s="386">
        <v>627.44000000000005</v>
      </c>
      <c r="H41" s="387">
        <f t="shared" si="5"/>
        <v>1</v>
      </c>
      <c r="I41" s="178"/>
      <c r="K41" s="388"/>
      <c r="O41" s="346"/>
      <c r="P41" s="346"/>
    </row>
    <row r="42" spans="1:16">
      <c r="A42" t="str">
        <f t="shared" si="0"/>
        <v>CO, NO2 and O2 SensorsBelimo 0-10 PPM NO Sensor, CANBUS</v>
      </c>
      <c r="B42" s="32" t="s">
        <v>1411</v>
      </c>
      <c r="C42" s="435" t="s">
        <v>2262</v>
      </c>
      <c r="D42" s="347" t="s">
        <v>995</v>
      </c>
      <c r="E42" s="71" t="s">
        <v>2254</v>
      </c>
      <c r="F42" s="389">
        <f t="shared" si="1"/>
        <v>298.83999999999997</v>
      </c>
      <c r="G42" s="386">
        <v>298.83999999999997</v>
      </c>
      <c r="H42" s="387">
        <f t="shared" si="5"/>
        <v>1</v>
      </c>
      <c r="I42" s="178"/>
      <c r="K42" s="388"/>
      <c r="O42" s="346"/>
      <c r="P42" s="346"/>
    </row>
    <row r="43" spans="1:16">
      <c r="A43" t="str">
        <f t="shared" si="0"/>
        <v>CO, NO2 and O2 SensorsBelimo 0-250 PPM CO Sensor, CANBUS</v>
      </c>
      <c r="B43" s="32" t="s">
        <v>1411</v>
      </c>
      <c r="C43" s="435" t="s">
        <v>2264</v>
      </c>
      <c r="D43" s="347" t="s">
        <v>995</v>
      </c>
      <c r="E43" s="71" t="s">
        <v>2263</v>
      </c>
      <c r="F43" s="389">
        <f t="shared" si="1"/>
        <v>281.17</v>
      </c>
      <c r="G43" s="386">
        <v>281.17</v>
      </c>
      <c r="H43" s="387">
        <f t="shared" si="5"/>
        <v>1</v>
      </c>
      <c r="I43" s="178"/>
      <c r="K43" s="388"/>
      <c r="O43" s="346"/>
      <c r="P43" s="346"/>
    </row>
    <row r="44" spans="1:16">
      <c r="A44" t="str">
        <f t="shared" si="0"/>
        <v>CO, NO2 and O2 SensorsBelimo 0-250 PPM CO, 0-10 PPM NO2 CANBUS</v>
      </c>
      <c r="B44" s="32" t="s">
        <v>1411</v>
      </c>
      <c r="C44" s="435" t="s">
        <v>2265</v>
      </c>
      <c r="D44" s="347" t="s">
        <v>995</v>
      </c>
      <c r="E44" s="71" t="s">
        <v>2255</v>
      </c>
      <c r="F44" s="389">
        <f t="shared" si="1"/>
        <v>416.33</v>
      </c>
      <c r="G44" s="386">
        <v>416.33</v>
      </c>
      <c r="H44" s="387">
        <f t="shared" si="5"/>
        <v>1</v>
      </c>
      <c r="I44" s="178"/>
      <c r="K44" s="388"/>
      <c r="O44" s="346"/>
      <c r="P44" s="346"/>
    </row>
    <row r="45" spans="1:16">
      <c r="A45" t="str">
        <f t="shared" si="0"/>
        <v>CO, NO2 and O2 SensorsBelimo Comm Module, 1 BO, 2 AO, BACnet, CANBUS</v>
      </c>
      <c r="B45" s="32" t="s">
        <v>1411</v>
      </c>
      <c r="C45" s="592" t="s">
        <v>2266</v>
      </c>
      <c r="D45" s="347" t="s">
        <v>995</v>
      </c>
      <c r="E45" s="71" t="s">
        <v>2256</v>
      </c>
      <c r="F45" s="389">
        <f t="shared" si="1"/>
        <v>278.07</v>
      </c>
      <c r="G45" s="386">
        <v>278.07</v>
      </c>
      <c r="H45" s="387">
        <f t="shared" si="5"/>
        <v>1</v>
      </c>
      <c r="I45" s="178"/>
      <c r="K45" s="388"/>
      <c r="O45" s="346"/>
      <c r="P45" s="346"/>
    </row>
    <row r="46" spans="1:16">
      <c r="A46" t="str">
        <f t="shared" si="0"/>
        <v>CO, NO2 and O2 SensorsBelimo 0-250 PPM CO, 0-10 PPM NO2 BACnet</v>
      </c>
      <c r="B46" s="32" t="s">
        <v>1411</v>
      </c>
      <c r="C46" s="435" t="s">
        <v>2275</v>
      </c>
      <c r="D46" s="347" t="s">
        <v>995</v>
      </c>
      <c r="E46" s="20" t="s">
        <v>2274</v>
      </c>
      <c r="F46" s="389">
        <f t="shared" si="1"/>
        <v>593.96</v>
      </c>
      <c r="G46" s="386">
        <v>593.96</v>
      </c>
      <c r="H46" s="387">
        <f t="shared" si="5"/>
        <v>1</v>
      </c>
      <c r="I46" s="178"/>
      <c r="K46" s="388"/>
      <c r="O46" s="346"/>
      <c r="P46" s="346"/>
    </row>
    <row r="47" spans="1:16">
      <c r="A47" t="str">
        <f t="shared" si="0"/>
        <v>CO, NO2 and O2 SensorsOxygen Sensor - 4-20mA output</v>
      </c>
      <c r="B47" s="32" t="s">
        <v>1411</v>
      </c>
      <c r="C47" s="435" t="s">
        <v>1410</v>
      </c>
      <c r="D47" s="347" t="s">
        <v>39</v>
      </c>
      <c r="E47" s="456" t="s">
        <v>1439</v>
      </c>
      <c r="F47" s="389">
        <f t="shared" si="1"/>
        <v>712.53</v>
      </c>
      <c r="G47" s="386">
        <v>712.53</v>
      </c>
      <c r="H47" s="387">
        <f>$R$2</f>
        <v>1</v>
      </c>
      <c r="I47" s="178"/>
      <c r="K47" s="388"/>
      <c r="O47" s="346"/>
      <c r="P47" s="346"/>
    </row>
    <row r="48" spans="1:16">
      <c r="A48" t="str">
        <f t="shared" si="0"/>
        <v>CO, NO2 and O2 SensorsMacurco CO/NO2 Sensor - Modbus</v>
      </c>
      <c r="B48" s="32" t="s">
        <v>1411</v>
      </c>
      <c r="C48" s="435" t="s">
        <v>1762</v>
      </c>
      <c r="D48" s="347" t="s">
        <v>1761</v>
      </c>
      <c r="E48" s="456" t="s">
        <v>1754</v>
      </c>
      <c r="F48" s="389">
        <f t="shared" si="1"/>
        <v>947</v>
      </c>
      <c r="G48" s="386">
        <v>947</v>
      </c>
      <c r="H48" s="387">
        <f t="shared" ref="H48" si="6">$R$2</f>
        <v>1</v>
      </c>
      <c r="I48" s="178"/>
      <c r="K48" s="388"/>
      <c r="O48" s="346"/>
      <c r="P48" s="346"/>
    </row>
    <row r="49" spans="1:16">
      <c r="A49" t="str">
        <f t="shared" si="0"/>
        <v>Damper ActuatorSmall - Non Spring Return</v>
      </c>
      <c r="B49" s="21" t="s">
        <v>26</v>
      </c>
      <c r="C49" s="86" t="s">
        <v>168</v>
      </c>
      <c r="D49" s="69" t="s">
        <v>34</v>
      </c>
      <c r="E49" s="71" t="s">
        <v>540</v>
      </c>
      <c r="F49" s="389">
        <f t="shared" si="1"/>
        <v>194.89249999999998</v>
      </c>
      <c r="G49" s="386">
        <v>186.5</v>
      </c>
      <c r="H49" s="392">
        <f t="shared" ref="H49:H57" si="7">$M$2</f>
        <v>1.0449999999999999</v>
      </c>
      <c r="I49" s="178"/>
      <c r="K49" s="388"/>
      <c r="O49" s="346"/>
      <c r="P49" s="346"/>
    </row>
    <row r="50" spans="1:16">
      <c r="A50" t="str">
        <f t="shared" si="0"/>
        <v>Damper ActuatorMedium - Non Spring Return</v>
      </c>
      <c r="B50" s="21" t="s">
        <v>26</v>
      </c>
      <c r="C50" s="86" t="s">
        <v>169</v>
      </c>
      <c r="D50" s="69" t="s">
        <v>34</v>
      </c>
      <c r="E50" s="71" t="s">
        <v>541</v>
      </c>
      <c r="F50" s="389">
        <f t="shared" si="1"/>
        <v>240.82024999999996</v>
      </c>
      <c r="G50" s="386">
        <v>230.45</v>
      </c>
      <c r="H50" s="392">
        <f t="shared" si="7"/>
        <v>1.0449999999999999</v>
      </c>
      <c r="I50" s="178"/>
      <c r="K50" s="388"/>
      <c r="O50" s="346"/>
      <c r="P50" s="346"/>
    </row>
    <row r="51" spans="1:16">
      <c r="A51" t="str">
        <f t="shared" si="0"/>
        <v>Damper ActuatorLarge - Non Spring Return</v>
      </c>
      <c r="B51" s="21" t="s">
        <v>26</v>
      </c>
      <c r="C51" s="86" t="s">
        <v>170</v>
      </c>
      <c r="D51" s="69" t="s">
        <v>34</v>
      </c>
      <c r="E51" s="365" t="s">
        <v>1302</v>
      </c>
      <c r="F51" s="389">
        <f t="shared" si="1"/>
        <v>442.32759999999996</v>
      </c>
      <c r="G51" s="386">
        <v>423.28</v>
      </c>
      <c r="H51" s="392">
        <f t="shared" si="7"/>
        <v>1.0449999999999999</v>
      </c>
      <c r="I51" s="178"/>
      <c r="K51" s="388"/>
      <c r="O51" s="346"/>
      <c r="P51" s="346"/>
    </row>
    <row r="52" spans="1:16">
      <c r="A52" t="str">
        <f t="shared" si="0"/>
        <v>Damper ActuatorSmall - Spring Return</v>
      </c>
      <c r="B52" s="21" t="s">
        <v>26</v>
      </c>
      <c r="C52" s="86" t="s">
        <v>171</v>
      </c>
      <c r="D52" s="69" t="s">
        <v>34</v>
      </c>
      <c r="E52" s="71" t="s">
        <v>539</v>
      </c>
      <c r="F52" s="389">
        <f t="shared" si="1"/>
        <v>424.94924999999995</v>
      </c>
      <c r="G52" s="386">
        <v>406.65</v>
      </c>
      <c r="H52" s="392">
        <f t="shared" si="7"/>
        <v>1.0449999999999999</v>
      </c>
      <c r="I52" s="178"/>
      <c r="K52" s="388"/>
      <c r="O52" s="346"/>
      <c r="P52" s="346"/>
    </row>
    <row r="53" spans="1:16">
      <c r="A53" t="str">
        <f t="shared" si="0"/>
        <v>Damper ActuatorMedium - Spring Return</v>
      </c>
      <c r="B53" s="21" t="s">
        <v>26</v>
      </c>
      <c r="C53" s="86" t="s">
        <v>172</v>
      </c>
      <c r="D53" s="69" t="s">
        <v>34</v>
      </c>
      <c r="E53" s="71" t="s">
        <v>106</v>
      </c>
      <c r="F53" s="389">
        <f t="shared" si="1"/>
        <v>345.91589999999997</v>
      </c>
      <c r="G53" s="386">
        <v>331.02</v>
      </c>
      <c r="H53" s="392">
        <f t="shared" si="7"/>
        <v>1.0449999999999999</v>
      </c>
      <c r="I53" s="178"/>
      <c r="K53" s="388"/>
      <c r="O53" s="346"/>
      <c r="P53" s="346"/>
    </row>
    <row r="54" spans="1:16">
      <c r="A54" t="str">
        <f t="shared" si="0"/>
        <v>Damper ActuatorLarge - Spring Return</v>
      </c>
      <c r="B54" s="21" t="s">
        <v>26</v>
      </c>
      <c r="C54" s="86" t="s">
        <v>173</v>
      </c>
      <c r="D54" s="69" t="s">
        <v>34</v>
      </c>
      <c r="E54" s="71" t="s">
        <v>42</v>
      </c>
      <c r="F54" s="389">
        <f t="shared" si="1"/>
        <v>446.4658</v>
      </c>
      <c r="G54" s="386">
        <v>427.24</v>
      </c>
      <c r="H54" s="392">
        <f t="shared" si="7"/>
        <v>1.0449999999999999</v>
      </c>
      <c r="I54" s="178"/>
      <c r="K54" s="388"/>
      <c r="O54" s="346"/>
      <c r="P54" s="346"/>
    </row>
    <row r="55" spans="1:16">
      <c r="A55" t="str">
        <f t="shared" si="0"/>
        <v>Damper ActuatorSmall - 2 Pos Spring Return</v>
      </c>
      <c r="B55" s="21" t="s">
        <v>26</v>
      </c>
      <c r="C55" s="86" t="s">
        <v>542</v>
      </c>
      <c r="D55" s="69" t="s">
        <v>34</v>
      </c>
      <c r="E55" s="71" t="s">
        <v>547</v>
      </c>
      <c r="F55" s="389">
        <f t="shared" si="1"/>
        <v>216.81659999999997</v>
      </c>
      <c r="G55" s="386">
        <v>207.48</v>
      </c>
      <c r="H55" s="392">
        <f t="shared" si="7"/>
        <v>1.0449999999999999</v>
      </c>
      <c r="I55" s="178"/>
      <c r="K55" s="388"/>
      <c r="O55" s="346"/>
      <c r="P55" s="346"/>
    </row>
    <row r="56" spans="1:16">
      <c r="A56" t="str">
        <f t="shared" si="0"/>
        <v>Damper ActuatorMedium - 2 Pos Spring Return</v>
      </c>
      <c r="B56" s="21" t="s">
        <v>26</v>
      </c>
      <c r="C56" s="86" t="s">
        <v>543</v>
      </c>
      <c r="D56" s="69" t="s">
        <v>34</v>
      </c>
      <c r="E56" s="71" t="s">
        <v>545</v>
      </c>
      <c r="F56" s="389">
        <f t="shared" si="1"/>
        <v>306.61345</v>
      </c>
      <c r="G56" s="386">
        <v>293.41000000000003</v>
      </c>
      <c r="H56" s="392">
        <f t="shared" si="7"/>
        <v>1.0449999999999999</v>
      </c>
      <c r="I56" s="178"/>
      <c r="K56" s="388"/>
      <c r="O56" s="346"/>
      <c r="P56" s="346"/>
    </row>
    <row r="57" spans="1:16">
      <c r="A57" t="str">
        <f t="shared" si="0"/>
        <v>Damper ActuatorLarge - 2 Pos Spring Return</v>
      </c>
      <c r="B57" s="21" t="s">
        <v>26</v>
      </c>
      <c r="C57" s="86" t="s">
        <v>544</v>
      </c>
      <c r="D57" s="69" t="s">
        <v>34</v>
      </c>
      <c r="E57" s="71" t="s">
        <v>546</v>
      </c>
      <c r="F57" s="389">
        <f t="shared" si="1"/>
        <v>381.09059999999999</v>
      </c>
      <c r="G57" s="386">
        <v>364.68</v>
      </c>
      <c r="H57" s="392">
        <f t="shared" si="7"/>
        <v>1.0449999999999999</v>
      </c>
      <c r="I57" s="178"/>
      <c r="K57" s="388"/>
      <c r="O57" s="346"/>
      <c r="P57" s="346"/>
    </row>
    <row r="58" spans="1:16">
      <c r="A58" t="str">
        <f t="shared" si="0"/>
        <v>Damper ActuatorPneumatic with Positioner</v>
      </c>
      <c r="B58" s="21" t="s">
        <v>26</v>
      </c>
      <c r="C58" s="86" t="s">
        <v>493</v>
      </c>
      <c r="D58" s="69" t="s">
        <v>1487</v>
      </c>
      <c r="E58" s="71" t="s">
        <v>495</v>
      </c>
      <c r="F58" s="389">
        <f t="shared" si="1"/>
        <v>578.49</v>
      </c>
      <c r="G58" s="386">
        <v>578.49</v>
      </c>
      <c r="H58" s="387">
        <f>$R$2</f>
        <v>1</v>
      </c>
      <c r="I58" s="178"/>
      <c r="K58" s="388"/>
      <c r="O58" s="346"/>
      <c r="P58" s="346"/>
    </row>
    <row r="59" spans="1:16">
      <c r="A59" t="str">
        <f t="shared" si="0"/>
        <v>Damper ActuatorPneumatic Slave</v>
      </c>
      <c r="B59" s="21" t="s">
        <v>26</v>
      </c>
      <c r="C59" s="86" t="s">
        <v>494</v>
      </c>
      <c r="D59" s="69" t="s">
        <v>1487</v>
      </c>
      <c r="E59" s="71" t="s">
        <v>496</v>
      </c>
      <c r="F59" s="389">
        <f t="shared" si="1"/>
        <v>416.44</v>
      </c>
      <c r="G59" s="386">
        <v>416.44</v>
      </c>
      <c r="H59" s="387">
        <f t="shared" ref="H59:H66" si="8">$R$2</f>
        <v>1</v>
      </c>
      <c r="I59" s="178"/>
      <c r="K59" s="388"/>
      <c r="O59" s="346"/>
      <c r="P59" s="346"/>
    </row>
    <row r="60" spans="1:16">
      <c r="A60" t="str">
        <f t="shared" si="0"/>
        <v>Damper ActuatorHW Smoke Damper - 24V (45VA)</v>
      </c>
      <c r="B60" s="21" t="s">
        <v>26</v>
      </c>
      <c r="C60" s="86" t="s">
        <v>1288</v>
      </c>
      <c r="D60" s="69" t="s">
        <v>34</v>
      </c>
      <c r="E60" s="71" t="s">
        <v>846</v>
      </c>
      <c r="F60" s="389">
        <f t="shared" si="1"/>
        <v>511.18</v>
      </c>
      <c r="G60" s="386">
        <v>511.18</v>
      </c>
      <c r="H60" s="387">
        <f t="shared" si="8"/>
        <v>1</v>
      </c>
      <c r="I60" s="178"/>
      <c r="K60" s="388"/>
      <c r="O60" s="346"/>
      <c r="P60" s="346"/>
    </row>
    <row r="61" spans="1:16">
      <c r="A61" t="str">
        <f t="shared" si="0"/>
        <v>Damper ActuatorHW Smoke Damper - 120V w ES</v>
      </c>
      <c r="B61" s="21" t="s">
        <v>26</v>
      </c>
      <c r="C61" s="86" t="s">
        <v>1290</v>
      </c>
      <c r="D61" s="69" t="s">
        <v>34</v>
      </c>
      <c r="E61" s="21" t="s">
        <v>847</v>
      </c>
      <c r="F61" s="389">
        <f t="shared" si="1"/>
        <v>544.84</v>
      </c>
      <c r="G61" s="386">
        <v>544.84</v>
      </c>
      <c r="H61" s="387">
        <f t="shared" si="8"/>
        <v>1</v>
      </c>
      <c r="I61" s="178"/>
      <c r="K61" s="388"/>
      <c r="O61" s="346"/>
      <c r="P61" s="346"/>
    </row>
    <row r="62" spans="1:16">
      <c r="A62" t="str">
        <f t="shared" si="0"/>
        <v>Damper ActuatorBelimo Smoke Damper - 24V (32VA)</v>
      </c>
      <c r="B62" s="21" t="s">
        <v>26</v>
      </c>
      <c r="C62" s="424" t="s">
        <v>1292</v>
      </c>
      <c r="D62" s="69" t="s">
        <v>995</v>
      </c>
      <c r="E62" s="21" t="s">
        <v>1303</v>
      </c>
      <c r="F62" s="389">
        <f t="shared" si="1"/>
        <v>368.59</v>
      </c>
      <c r="G62" s="386">
        <v>368.59</v>
      </c>
      <c r="H62" s="387">
        <f t="shared" si="8"/>
        <v>1</v>
      </c>
      <c r="I62" s="178"/>
      <c r="K62" s="388"/>
      <c r="O62" s="346"/>
      <c r="P62" s="346"/>
    </row>
    <row r="63" spans="1:16">
      <c r="A63" t="str">
        <f t="shared" si="0"/>
        <v>Damper ActuatorEnd Switch</v>
      </c>
      <c r="B63" s="21" t="s">
        <v>26</v>
      </c>
      <c r="C63" s="424" t="s">
        <v>1241</v>
      </c>
      <c r="D63" s="69" t="s">
        <v>39</v>
      </c>
      <c r="E63" s="71" t="s">
        <v>1244</v>
      </c>
      <c r="F63" s="389">
        <f t="shared" si="1"/>
        <v>50.03</v>
      </c>
      <c r="G63" s="386">
        <v>50.03</v>
      </c>
      <c r="H63" s="387">
        <f t="shared" si="8"/>
        <v>1</v>
      </c>
      <c r="I63" s="178"/>
      <c r="K63" s="388"/>
      <c r="O63" s="346"/>
      <c r="P63" s="346"/>
    </row>
    <row r="64" spans="1:16">
      <c r="A64" t="str">
        <f t="shared" si="0"/>
        <v>Damper ActuatorBelimo Metal Weather Shield</v>
      </c>
      <c r="B64" s="21" t="s">
        <v>26</v>
      </c>
      <c r="C64" s="424" t="s">
        <v>1295</v>
      </c>
      <c r="D64" s="69" t="s">
        <v>995</v>
      </c>
      <c r="E64" s="71" t="s">
        <v>1304</v>
      </c>
      <c r="F64" s="389">
        <f t="shared" si="1"/>
        <v>87.42</v>
      </c>
      <c r="G64" s="386">
        <v>87.42</v>
      </c>
      <c r="H64" s="387">
        <f t="shared" si="8"/>
        <v>1</v>
      </c>
      <c r="I64" s="178"/>
      <c r="K64" s="388"/>
      <c r="O64" s="346"/>
      <c r="P64" s="346"/>
    </row>
    <row r="65" spans="1:16">
      <c r="A65" t="str">
        <f t="shared" si="0"/>
        <v>Damper ActuatorBelimo Large Outside Actuator</v>
      </c>
      <c r="B65" s="21" t="s">
        <v>26</v>
      </c>
      <c r="C65" s="424" t="s">
        <v>1850</v>
      </c>
      <c r="D65" s="69" t="s">
        <v>995</v>
      </c>
      <c r="E65" s="71" t="s">
        <v>1851</v>
      </c>
      <c r="F65" s="389">
        <f t="shared" si="1"/>
        <v>653.48</v>
      </c>
      <c r="G65" s="386">
        <v>653.48</v>
      </c>
      <c r="H65" s="387">
        <f t="shared" si="8"/>
        <v>1</v>
      </c>
      <c r="I65" s="178"/>
      <c r="K65" s="388"/>
      <c r="O65" s="346"/>
      <c r="P65" s="346"/>
    </row>
    <row r="66" spans="1:16">
      <c r="A66" t="str">
        <f t="shared" si="0"/>
        <v>Damper ActuatorJCI Rotary Floating Actuator</v>
      </c>
      <c r="B66" s="21" t="s">
        <v>26</v>
      </c>
      <c r="C66" s="424" t="s">
        <v>2198</v>
      </c>
      <c r="D66" s="69" t="s">
        <v>995</v>
      </c>
      <c r="E66" s="586" t="s">
        <v>2199</v>
      </c>
      <c r="F66" s="389">
        <f t="shared" si="1"/>
        <v>181.36</v>
      </c>
      <c r="G66" s="386">
        <v>181.36</v>
      </c>
      <c r="H66" s="387">
        <f t="shared" si="8"/>
        <v>1</v>
      </c>
      <c r="I66" s="178"/>
      <c r="K66" s="388"/>
      <c r="O66" s="346"/>
      <c r="P66" s="346"/>
    </row>
    <row r="67" spans="1:16">
      <c r="A67" t="str">
        <f t="shared" si="0"/>
        <v>DisplayReveal Grey Touchscreen</v>
      </c>
      <c r="B67" s="21" t="s">
        <v>928</v>
      </c>
      <c r="C67" s="280" t="s">
        <v>929</v>
      </c>
      <c r="D67" s="347" t="s">
        <v>34</v>
      </c>
      <c r="E67" s="71" t="s">
        <v>429</v>
      </c>
      <c r="F67" s="389">
        <f t="shared" si="1"/>
        <v>0</v>
      </c>
      <c r="G67" s="389">
        <v>0</v>
      </c>
      <c r="H67" s="392">
        <f t="shared" ref="H67:H68" si="9">$M$2</f>
        <v>1.0449999999999999</v>
      </c>
      <c r="K67" s="388"/>
      <c r="O67" s="346"/>
      <c r="P67" s="346"/>
    </row>
    <row r="68" spans="1:16">
      <c r="A68" t="str">
        <f t="shared" si="0"/>
        <v>DisplayReveal Color Touchcreen</v>
      </c>
      <c r="B68" s="21" t="s">
        <v>928</v>
      </c>
      <c r="C68" s="191" t="s">
        <v>930</v>
      </c>
      <c r="D68" s="347" t="s">
        <v>34</v>
      </c>
      <c r="E68" s="21" t="s">
        <v>430</v>
      </c>
      <c r="F68" s="389">
        <f t="shared" si="1"/>
        <v>0</v>
      </c>
      <c r="G68" s="386">
        <v>0</v>
      </c>
      <c r="H68" s="392">
        <f t="shared" si="9"/>
        <v>1.0449999999999999</v>
      </c>
      <c r="K68" s="388"/>
      <c r="O68" s="346"/>
      <c r="P68" s="346"/>
    </row>
    <row r="69" spans="1:16">
      <c r="A69" t="str">
        <f t="shared" si="0"/>
        <v>DisplayLOYTEC 7" Color</v>
      </c>
      <c r="B69" s="21" t="s">
        <v>928</v>
      </c>
      <c r="C69" s="191" t="s">
        <v>931</v>
      </c>
      <c r="D69" s="347" t="s">
        <v>995</v>
      </c>
      <c r="E69" s="21" t="s">
        <v>627</v>
      </c>
      <c r="F69" s="389">
        <f t="shared" si="1"/>
        <v>1883.39</v>
      </c>
      <c r="G69" s="386">
        <v>1883.39</v>
      </c>
      <c r="H69" s="387">
        <f>$R$2</f>
        <v>1</v>
      </c>
      <c r="I69" s="178"/>
      <c r="K69" s="388" t="s">
        <v>1420</v>
      </c>
      <c r="L69" s="20" t="s">
        <v>928</v>
      </c>
      <c r="O69" s="346"/>
      <c r="P69" s="346"/>
    </row>
    <row r="70" spans="1:16">
      <c r="A70" t="str">
        <f t="shared" si="0"/>
        <v>DisplayEasyIO 10" Android Panel Mount Display</v>
      </c>
      <c r="B70" s="21" t="s">
        <v>928</v>
      </c>
      <c r="C70" s="96" t="s">
        <v>1165</v>
      </c>
      <c r="D70" s="347" t="s">
        <v>995</v>
      </c>
      <c r="E70" s="21" t="s">
        <v>1423</v>
      </c>
      <c r="F70" s="389">
        <f t="shared" si="1"/>
        <v>756.06</v>
      </c>
      <c r="G70" s="479">
        <v>756.06</v>
      </c>
      <c r="H70" s="387">
        <f t="shared" ref="H70" si="10">$R$2</f>
        <v>1</v>
      </c>
      <c r="I70" s="178"/>
      <c r="K70" s="388"/>
      <c r="O70" s="346"/>
      <c r="P70" s="346"/>
    </row>
    <row r="71" spans="1:16">
      <c r="A71" t="str">
        <f t="shared" si="0"/>
        <v>DisplayHW HMI 7" Display - Ethernet Only</v>
      </c>
      <c r="B71" s="21" t="s">
        <v>928</v>
      </c>
      <c r="C71" s="96" t="s">
        <v>1546</v>
      </c>
      <c r="D71" s="347" t="s">
        <v>995</v>
      </c>
      <c r="E71" s="21" t="s">
        <v>1545</v>
      </c>
      <c r="F71" s="389">
        <f t="shared" si="1"/>
        <v>457.34</v>
      </c>
      <c r="G71" s="479">
        <v>457.34</v>
      </c>
      <c r="H71" s="392">
        <v>1</v>
      </c>
      <c r="I71" s="178"/>
      <c r="K71" s="388"/>
      <c r="O71" s="346"/>
      <c r="P71" s="346"/>
    </row>
    <row r="72" spans="1:16" ht="14.15">
      <c r="A72" t="str">
        <f t="shared" si="0"/>
        <v>DisplayHW HMI 10" Display - Ethernet Only</v>
      </c>
      <c r="B72" s="21" t="s">
        <v>928</v>
      </c>
      <c r="C72" s="96" t="s">
        <v>1864</v>
      </c>
      <c r="D72" s="347" t="s">
        <v>995</v>
      </c>
      <c r="E72" s="21" t="s">
        <v>1863</v>
      </c>
      <c r="F72" s="389">
        <f t="shared" si="1"/>
        <v>1386.69</v>
      </c>
      <c r="G72" s="584">
        <v>1386.69</v>
      </c>
      <c r="H72" s="392">
        <v>1</v>
      </c>
      <c r="I72" s="178"/>
      <c r="K72" s="388"/>
      <c r="O72" s="346"/>
      <c r="P72" s="346"/>
    </row>
    <row r="73" spans="1:16">
      <c r="A73" t="str">
        <f t="shared" si="0"/>
        <v>DriversAllen Bradley CIP</v>
      </c>
      <c r="B73" s="21" t="s">
        <v>858</v>
      </c>
      <c r="C73" s="298" t="s">
        <v>859</v>
      </c>
      <c r="D73" s="69" t="s">
        <v>995</v>
      </c>
      <c r="E73" s="71" t="s">
        <v>1337</v>
      </c>
      <c r="F73" s="389">
        <f t="shared" si="1"/>
        <v>2880.73</v>
      </c>
      <c r="G73" s="389">
        <v>2880.73</v>
      </c>
      <c r="H73" s="387">
        <f>$R$2</f>
        <v>1</v>
      </c>
      <c r="I73" s="178"/>
      <c r="K73" s="388"/>
      <c r="O73" s="346"/>
      <c r="P73" s="346"/>
    </row>
    <row r="74" spans="1:16">
      <c r="A74" t="str">
        <f t="shared" si="0"/>
        <v>DriversASI</v>
      </c>
      <c r="B74" s="21" t="s">
        <v>858</v>
      </c>
      <c r="C74" s="298" t="s">
        <v>860</v>
      </c>
      <c r="D74" s="69" t="s">
        <v>995</v>
      </c>
      <c r="E74" s="71" t="s">
        <v>1338</v>
      </c>
      <c r="F74" s="389">
        <f t="shared" si="1"/>
        <v>2880.73</v>
      </c>
      <c r="G74" s="389">
        <v>2880.73</v>
      </c>
      <c r="H74" s="387">
        <f t="shared" ref="H74:H123" si="11">$R$2</f>
        <v>1</v>
      </c>
      <c r="I74" s="178"/>
      <c r="K74" s="388"/>
      <c r="O74" s="346"/>
      <c r="P74" s="346"/>
    </row>
    <row r="75" spans="1:16">
      <c r="A75" t="str">
        <f t="shared" si="0"/>
        <v>DriversBarber Colman ASD</v>
      </c>
      <c r="B75" s="21" t="s">
        <v>858</v>
      </c>
      <c r="C75" s="298" t="s">
        <v>861</v>
      </c>
      <c r="D75" s="69" t="s">
        <v>995</v>
      </c>
      <c r="E75" s="71" t="s">
        <v>1339</v>
      </c>
      <c r="F75" s="389">
        <f t="shared" si="1"/>
        <v>2880.73</v>
      </c>
      <c r="G75" s="389">
        <v>2880.73</v>
      </c>
      <c r="H75" s="387">
        <f t="shared" si="11"/>
        <v>1</v>
      </c>
      <c r="I75" s="178"/>
      <c r="K75" s="388"/>
      <c r="O75" s="346"/>
      <c r="P75" s="346"/>
    </row>
    <row r="76" spans="1:16">
      <c r="A76" t="str">
        <f t="shared" si="0"/>
        <v>DriversBarber Colman GCM</v>
      </c>
      <c r="B76" s="21" t="s">
        <v>858</v>
      </c>
      <c r="C76" s="298" t="s">
        <v>862</v>
      </c>
      <c r="D76" s="69" t="s">
        <v>995</v>
      </c>
      <c r="E76" s="71" t="s">
        <v>1340</v>
      </c>
      <c r="F76" s="389">
        <f t="shared" si="1"/>
        <v>2880.73</v>
      </c>
      <c r="G76" s="389">
        <v>2880.73</v>
      </c>
      <c r="H76" s="387">
        <f t="shared" si="11"/>
        <v>1</v>
      </c>
      <c r="I76" s="178"/>
      <c r="K76" s="388"/>
      <c r="O76" s="346"/>
      <c r="P76" s="346"/>
    </row>
    <row r="77" spans="1:16">
      <c r="A77" t="str">
        <f t="shared" si="0"/>
        <v>DriversCSI I-Net</v>
      </c>
      <c r="B77" s="21" t="s">
        <v>858</v>
      </c>
      <c r="C77" s="298" t="s">
        <v>863</v>
      </c>
      <c r="D77" s="69" t="s">
        <v>995</v>
      </c>
      <c r="E77" s="71" t="s">
        <v>1341</v>
      </c>
      <c r="F77" s="389">
        <f t="shared" si="1"/>
        <v>2880.73</v>
      </c>
      <c r="G77" s="389">
        <v>2880.73</v>
      </c>
      <c r="H77" s="387">
        <f t="shared" si="11"/>
        <v>1</v>
      </c>
      <c r="I77" s="178"/>
      <c r="K77" s="388"/>
      <c r="O77" s="346"/>
      <c r="P77" s="346"/>
    </row>
    <row r="78" spans="1:16">
      <c r="A78" t="str">
        <f t="shared" si="0"/>
        <v>DriversJCI N2 Open</v>
      </c>
      <c r="B78" s="21" t="s">
        <v>858</v>
      </c>
      <c r="C78" s="298" t="s">
        <v>864</v>
      </c>
      <c r="D78" s="69" t="s">
        <v>995</v>
      </c>
      <c r="E78" s="71" t="s">
        <v>1342</v>
      </c>
      <c r="F78" s="389">
        <f t="shared" si="1"/>
        <v>2880.73</v>
      </c>
      <c r="G78" s="389">
        <v>2880.73</v>
      </c>
      <c r="H78" s="387">
        <f t="shared" si="11"/>
        <v>1</v>
      </c>
      <c r="I78" s="178"/>
      <c r="K78" s="388"/>
      <c r="O78" s="346"/>
      <c r="P78" s="346"/>
    </row>
    <row r="79" spans="1:16">
      <c r="A79" t="str">
        <f t="shared" si="0"/>
        <v>DriversRobertshaw DMS</v>
      </c>
      <c r="B79" s="21" t="s">
        <v>858</v>
      </c>
      <c r="C79" s="298" t="s">
        <v>865</v>
      </c>
      <c r="D79" s="69" t="s">
        <v>995</v>
      </c>
      <c r="E79" s="71" t="s">
        <v>1343</v>
      </c>
      <c r="F79" s="389">
        <f t="shared" si="1"/>
        <v>2880.73</v>
      </c>
      <c r="G79" s="389">
        <v>2880.73</v>
      </c>
      <c r="H79" s="387">
        <f t="shared" si="11"/>
        <v>1</v>
      </c>
      <c r="I79" s="178"/>
      <c r="K79" s="388"/>
      <c r="O79" s="346"/>
      <c r="P79" s="346"/>
    </row>
    <row r="80" spans="1:16">
      <c r="A80" t="str">
        <f t="shared" si="0"/>
        <v>DriversRobertshaw Microsmart TCP for 500 Point Block</v>
      </c>
      <c r="B80" s="21" t="s">
        <v>858</v>
      </c>
      <c r="C80" s="298" t="s">
        <v>867</v>
      </c>
      <c r="D80" s="69" t="s">
        <v>995</v>
      </c>
      <c r="E80" s="71" t="s">
        <v>1344</v>
      </c>
      <c r="F80" s="389">
        <f t="shared" si="1"/>
        <v>1424.76</v>
      </c>
      <c r="G80" s="389">
        <v>1424.76</v>
      </c>
      <c r="H80" s="387">
        <f t="shared" si="11"/>
        <v>1</v>
      </c>
      <c r="I80" s="178"/>
      <c r="K80" s="388"/>
      <c r="O80" s="346"/>
      <c r="P80" s="346"/>
    </row>
    <row r="81" spans="1:16">
      <c r="A81" t="str">
        <f t="shared" si="0"/>
        <v>DriversRobertshaw Microsmart TCP</v>
      </c>
      <c r="B81" s="21" t="s">
        <v>858</v>
      </c>
      <c r="C81" s="298" t="s">
        <v>866</v>
      </c>
      <c r="D81" s="69" t="s">
        <v>995</v>
      </c>
      <c r="E81" s="71" t="s">
        <v>1345</v>
      </c>
      <c r="F81" s="389">
        <f t="shared" si="1"/>
        <v>2880.73</v>
      </c>
      <c r="G81" s="389">
        <v>2880.73</v>
      </c>
      <c r="H81" s="387">
        <f t="shared" si="11"/>
        <v>1</v>
      </c>
      <c r="I81" s="178"/>
      <c r="K81" s="388"/>
      <c r="O81" s="346"/>
      <c r="P81" s="346"/>
    </row>
    <row r="82" spans="1:16">
      <c r="A82" t="str">
        <f t="shared" si="0"/>
        <v>DriversRobertshaw Microsmart for N4 Supervisor</v>
      </c>
      <c r="B82" s="21" t="s">
        <v>858</v>
      </c>
      <c r="C82" s="298" t="s">
        <v>868</v>
      </c>
      <c r="D82" s="69" t="s">
        <v>995</v>
      </c>
      <c r="E82" s="71" t="s">
        <v>1346</v>
      </c>
      <c r="F82" s="389">
        <f t="shared" si="1"/>
        <v>3156.32</v>
      </c>
      <c r="G82" s="389">
        <v>3156.32</v>
      </c>
      <c r="H82" s="387">
        <f t="shared" si="11"/>
        <v>1</v>
      </c>
      <c r="I82" s="178"/>
      <c r="K82" s="388"/>
      <c r="O82" s="346"/>
      <c r="P82" s="346"/>
    </row>
    <row r="83" spans="1:16">
      <c r="A83" t="str">
        <f t="shared" si="0"/>
        <v>DriversSiemens APOGEE 600</v>
      </c>
      <c r="B83" s="21" t="s">
        <v>858</v>
      </c>
      <c r="C83" s="298" t="s">
        <v>869</v>
      </c>
      <c r="D83" s="69" t="s">
        <v>995</v>
      </c>
      <c r="E83" s="71" t="s">
        <v>1347</v>
      </c>
      <c r="F83" s="389">
        <f t="shared" si="1"/>
        <v>2880.73</v>
      </c>
      <c r="G83" s="534">
        <v>2880.73</v>
      </c>
      <c r="H83" s="387">
        <f t="shared" si="11"/>
        <v>1</v>
      </c>
      <c r="I83" s="178"/>
      <c r="K83" s="388"/>
      <c r="O83" s="346"/>
      <c r="P83" s="346"/>
    </row>
    <row r="84" spans="1:16">
      <c r="A84" t="str">
        <f t="shared" si="0"/>
        <v>DriversTrane Comm 3 Non Isolated</v>
      </c>
      <c r="B84" s="21" t="s">
        <v>858</v>
      </c>
      <c r="C84" s="298" t="s">
        <v>870</v>
      </c>
      <c r="D84" s="69" t="s">
        <v>995</v>
      </c>
      <c r="E84" s="71" t="s">
        <v>1348</v>
      </c>
      <c r="F84" s="389">
        <f t="shared" si="1"/>
        <v>2880.73</v>
      </c>
      <c r="G84" s="534">
        <v>2880.73</v>
      </c>
      <c r="H84" s="387">
        <f t="shared" si="11"/>
        <v>1</v>
      </c>
      <c r="I84" s="178"/>
      <c r="K84" s="388"/>
      <c r="O84" s="346"/>
      <c r="P84" s="346"/>
    </row>
    <row r="85" spans="1:16">
      <c r="A85" t="str">
        <f t="shared" si="0"/>
        <v>DriversTrane Comm 4</v>
      </c>
      <c r="B85" s="21" t="s">
        <v>858</v>
      </c>
      <c r="C85" s="298" t="s">
        <v>871</v>
      </c>
      <c r="D85" s="69" t="s">
        <v>995</v>
      </c>
      <c r="E85" s="71" t="s">
        <v>1349</v>
      </c>
      <c r="F85" s="389">
        <f t="shared" si="1"/>
        <v>2880.73</v>
      </c>
      <c r="G85" s="534">
        <v>2880.73</v>
      </c>
      <c r="H85" s="387">
        <f t="shared" si="11"/>
        <v>1</v>
      </c>
      <c r="I85" s="178"/>
      <c r="K85" s="388"/>
      <c r="O85" s="346"/>
      <c r="P85" s="346"/>
    </row>
    <row r="86" spans="1:16">
      <c r="A86" t="str">
        <f t="shared" ref="A86:A438" si="12">B86&amp;C86</f>
        <v>DriversModbus Slave Driver over RS-485</v>
      </c>
      <c r="B86" s="21" t="s">
        <v>858</v>
      </c>
      <c r="C86" s="298" t="s">
        <v>955</v>
      </c>
      <c r="D86" s="69" t="s">
        <v>995</v>
      </c>
      <c r="E86" s="21" t="s">
        <v>996</v>
      </c>
      <c r="F86" s="389">
        <f t="shared" ref="F86:G250" si="13">G86*H86</f>
        <v>0</v>
      </c>
      <c r="G86" s="386">
        <v>0</v>
      </c>
      <c r="H86" s="387">
        <f t="shared" si="11"/>
        <v>1</v>
      </c>
      <c r="K86" s="388"/>
      <c r="O86" s="346"/>
      <c r="P86" s="346"/>
    </row>
    <row r="87" spans="1:16">
      <c r="A87" t="str">
        <f t="shared" si="12"/>
        <v>DriversModbus Slave Driver over Ethernet</v>
      </c>
      <c r="B87" s="21" t="s">
        <v>858</v>
      </c>
      <c r="C87" s="298" t="s">
        <v>956</v>
      </c>
      <c r="D87" s="69" t="s">
        <v>995</v>
      </c>
      <c r="E87" s="21" t="s">
        <v>997</v>
      </c>
      <c r="F87" s="389">
        <f t="shared" si="13"/>
        <v>0</v>
      </c>
      <c r="G87" s="386">
        <v>0</v>
      </c>
      <c r="H87" s="387">
        <f t="shared" si="11"/>
        <v>1</v>
      </c>
      <c r="K87" s="388"/>
      <c r="O87" s="346"/>
      <c r="P87" s="346"/>
    </row>
    <row r="88" spans="1:16">
      <c r="A88" t="str">
        <f t="shared" si="12"/>
        <v>DriversCarrier CCN Driver for Niagara 4</v>
      </c>
      <c r="B88" s="21" t="s">
        <v>858</v>
      </c>
      <c r="C88" s="298" t="s">
        <v>967</v>
      </c>
      <c r="D88" s="69" t="s">
        <v>995</v>
      </c>
      <c r="E88" s="71" t="s">
        <v>1986</v>
      </c>
      <c r="F88" s="389">
        <f t="shared" si="13"/>
        <v>1243.6300000000001</v>
      </c>
      <c r="G88" s="386">
        <v>1243.6300000000001</v>
      </c>
      <c r="H88" s="387">
        <f t="shared" si="11"/>
        <v>1</v>
      </c>
      <c r="I88" s="178"/>
      <c r="K88" s="388"/>
      <c r="O88" s="346"/>
      <c r="P88" s="346"/>
    </row>
    <row r="89" spans="1:16">
      <c r="A89" t="str">
        <f t="shared" si="12"/>
        <v>HumidityDuct High Limit</v>
      </c>
      <c r="B89" s="32" t="s">
        <v>453</v>
      </c>
      <c r="C89" s="95" t="s">
        <v>454</v>
      </c>
      <c r="D89" s="347" t="s">
        <v>1487</v>
      </c>
      <c r="E89" s="71" t="s">
        <v>130</v>
      </c>
      <c r="F89" s="389">
        <f t="shared" si="13"/>
        <v>236.33</v>
      </c>
      <c r="G89" s="386">
        <v>236.33</v>
      </c>
      <c r="H89" s="387">
        <f t="shared" si="11"/>
        <v>1</v>
      </c>
      <c r="I89" s="178"/>
      <c r="K89" s="388"/>
      <c r="O89" s="346"/>
      <c r="P89" s="346"/>
    </row>
    <row r="90" spans="1:16">
      <c r="A90" t="str">
        <f t="shared" si="12"/>
        <v>HumidityDuct Sensor Only</v>
      </c>
      <c r="B90" s="83" t="s">
        <v>453</v>
      </c>
      <c r="C90" s="95" t="s">
        <v>455</v>
      </c>
      <c r="D90" s="347" t="s">
        <v>995</v>
      </c>
      <c r="E90" s="583" t="s">
        <v>2190</v>
      </c>
      <c r="F90" s="389">
        <f t="shared" si="13"/>
        <v>128.34</v>
      </c>
      <c r="G90" s="386">
        <v>128.34</v>
      </c>
      <c r="H90" s="387">
        <f t="shared" si="11"/>
        <v>1</v>
      </c>
      <c r="I90" s="178"/>
      <c r="K90" s="388"/>
      <c r="O90" s="346"/>
      <c r="P90" s="346"/>
    </row>
    <row r="91" spans="1:16">
      <c r="A91" t="str">
        <f t="shared" si="12"/>
        <v>HumiditySpace Sensor Only 3%</v>
      </c>
      <c r="B91" s="83" t="s">
        <v>453</v>
      </c>
      <c r="C91" s="95" t="s">
        <v>456</v>
      </c>
      <c r="D91" s="347" t="s">
        <v>995</v>
      </c>
      <c r="E91" s="34" t="s">
        <v>1822</v>
      </c>
      <c r="F91" s="389">
        <f t="shared" si="13"/>
        <v>119.66</v>
      </c>
      <c r="G91" s="386">
        <v>119.66</v>
      </c>
      <c r="H91" s="387">
        <f t="shared" si="11"/>
        <v>1</v>
      </c>
      <c r="I91" s="178"/>
      <c r="K91" s="388"/>
      <c r="O91" s="346"/>
      <c r="P91" s="346"/>
    </row>
    <row r="92" spans="1:16">
      <c r="A92" t="str">
        <f t="shared" si="12"/>
        <v>HumiditySpace Sensor Only 2%</v>
      </c>
      <c r="B92" s="83" t="s">
        <v>453</v>
      </c>
      <c r="C92" s="95" t="s">
        <v>457</v>
      </c>
      <c r="D92" s="347" t="s">
        <v>995</v>
      </c>
      <c r="E92" s="34" t="s">
        <v>1865</v>
      </c>
      <c r="F92" s="389">
        <f t="shared" si="13"/>
        <v>148.49</v>
      </c>
      <c r="G92" s="386">
        <v>148.49</v>
      </c>
      <c r="H92" s="387">
        <f t="shared" si="11"/>
        <v>1</v>
      </c>
      <c r="I92" s="178"/>
      <c r="K92" s="388" t="s">
        <v>894</v>
      </c>
      <c r="L92" s="20" t="s">
        <v>998</v>
      </c>
      <c r="O92" s="346"/>
      <c r="P92" s="346"/>
    </row>
    <row r="93" spans="1:16">
      <c r="A93" t="str">
        <f t="shared" si="12"/>
        <v>Emergency Stop SwitchFlush Mtd</v>
      </c>
      <c r="B93" s="32" t="s">
        <v>71</v>
      </c>
      <c r="C93" s="93" t="s">
        <v>163</v>
      </c>
      <c r="D93" s="347" t="s">
        <v>39</v>
      </c>
      <c r="E93" s="71" t="s">
        <v>127</v>
      </c>
      <c r="F93" s="389">
        <f t="shared" si="13"/>
        <v>75.690000000000012</v>
      </c>
      <c r="G93" s="386">
        <f>K93+L93</f>
        <v>75.690000000000012</v>
      </c>
      <c r="H93" s="387">
        <f t="shared" si="11"/>
        <v>1</v>
      </c>
      <c r="I93" s="178"/>
      <c r="K93" s="391">
        <v>64.290000000000006</v>
      </c>
      <c r="L93" s="391">
        <v>11.4</v>
      </c>
      <c r="O93" s="346"/>
      <c r="P93" s="346"/>
    </row>
    <row r="94" spans="1:16">
      <c r="A94" t="str">
        <f t="shared" si="12"/>
        <v>Emergency Stop SwitchSurface Mtd</v>
      </c>
      <c r="B94" s="32" t="s">
        <v>71</v>
      </c>
      <c r="C94" s="93" t="s">
        <v>164</v>
      </c>
      <c r="D94" s="347" t="s">
        <v>39</v>
      </c>
      <c r="E94" s="71" t="s">
        <v>126</v>
      </c>
      <c r="F94" s="389">
        <f t="shared" si="13"/>
        <v>179.36</v>
      </c>
      <c r="G94" s="386">
        <f>K94+L94</f>
        <v>179.36</v>
      </c>
      <c r="H94" s="387">
        <f t="shared" si="11"/>
        <v>1</v>
      </c>
      <c r="I94" s="178"/>
      <c r="K94" s="391">
        <v>64.290000000000006</v>
      </c>
      <c r="L94" s="391">
        <v>115.07</v>
      </c>
      <c r="O94" s="346"/>
      <c r="P94" s="346"/>
    </row>
    <row r="95" spans="1:16">
      <c r="A95" t="str">
        <f t="shared" si="12"/>
        <v>Filter StatusDigital Status</v>
      </c>
      <c r="B95" s="32" t="s">
        <v>393</v>
      </c>
      <c r="C95" s="187" t="s">
        <v>394</v>
      </c>
      <c r="D95" s="347" t="s">
        <v>1487</v>
      </c>
      <c r="E95" s="71" t="s">
        <v>2177</v>
      </c>
      <c r="F95" s="389">
        <f t="shared" si="13"/>
        <v>40.9</v>
      </c>
      <c r="G95" s="386">
        <v>40.9</v>
      </c>
      <c r="H95" s="387">
        <f t="shared" si="11"/>
        <v>1</v>
      </c>
      <c r="I95" s="178"/>
      <c r="K95" s="388"/>
      <c r="O95" s="346"/>
      <c r="P95" s="346"/>
    </row>
    <row r="96" spans="1:16">
      <c r="A96" t="str">
        <f t="shared" si="12"/>
        <v>Filter StatusAnalog Status</v>
      </c>
      <c r="B96" s="32" t="s">
        <v>393</v>
      </c>
      <c r="C96" s="187" t="s">
        <v>395</v>
      </c>
      <c r="D96" s="347" t="s">
        <v>39</v>
      </c>
      <c r="E96" s="71" t="s">
        <v>1012</v>
      </c>
      <c r="F96" s="389">
        <f t="shared" si="13"/>
        <v>146.69</v>
      </c>
      <c r="G96" s="386">
        <v>146.69</v>
      </c>
      <c r="H96" s="387">
        <f t="shared" si="11"/>
        <v>1</v>
      </c>
      <c r="I96" s="178"/>
      <c r="K96" s="388"/>
      <c r="L96" s="20"/>
      <c r="O96" s="346"/>
      <c r="P96" s="346"/>
    </row>
    <row r="97" spans="1:16">
      <c r="A97" t="str">
        <f t="shared" si="12"/>
        <v>Filter StatusDwyer Magnahelic Guage</v>
      </c>
      <c r="B97" s="32" t="s">
        <v>393</v>
      </c>
      <c r="C97" s="437" t="s">
        <v>1279</v>
      </c>
      <c r="D97" s="347" t="s">
        <v>39</v>
      </c>
      <c r="E97" s="69">
        <v>2002</v>
      </c>
      <c r="F97" s="389">
        <f t="shared" si="13"/>
        <v>76.290000000000006</v>
      </c>
      <c r="G97" s="386">
        <v>76.290000000000006</v>
      </c>
      <c r="H97" s="387">
        <f t="shared" si="11"/>
        <v>1</v>
      </c>
      <c r="I97" s="178"/>
      <c r="K97" s="388"/>
      <c r="L97" s="20"/>
      <c r="O97" s="346"/>
      <c r="P97" s="346"/>
    </row>
    <row r="98" spans="1:16">
      <c r="A98" t="str">
        <f t="shared" si="12"/>
        <v>Filter StatusDwyer Magnahelic Mounting Kit</v>
      </c>
      <c r="B98" s="32" t="s">
        <v>393</v>
      </c>
      <c r="C98" s="188" t="s">
        <v>1280</v>
      </c>
      <c r="D98" s="347" t="s">
        <v>39</v>
      </c>
      <c r="E98" s="69" t="s">
        <v>1305</v>
      </c>
      <c r="F98" s="389">
        <f t="shared" si="13"/>
        <v>52.14</v>
      </c>
      <c r="G98" s="386">
        <v>52.14</v>
      </c>
      <c r="H98" s="387">
        <f t="shared" si="11"/>
        <v>1</v>
      </c>
      <c r="I98" s="178"/>
      <c r="K98" s="388" t="s">
        <v>999</v>
      </c>
      <c r="L98" s="20" t="s">
        <v>998</v>
      </c>
      <c r="O98" s="346"/>
      <c r="P98" s="346"/>
    </row>
    <row r="99" spans="1:16">
      <c r="A99" t="str">
        <f t="shared" si="12"/>
        <v>Static pressure tipsDuct Kit</v>
      </c>
      <c r="B99" s="32" t="s">
        <v>28</v>
      </c>
      <c r="C99" s="84" t="s">
        <v>404</v>
      </c>
      <c r="D99" s="347" t="s">
        <v>39</v>
      </c>
      <c r="E99" s="71" t="s">
        <v>131</v>
      </c>
      <c r="F99" s="389">
        <f t="shared" si="13"/>
        <v>17.899999999999999</v>
      </c>
      <c r="G99" s="386">
        <f>K99+L99</f>
        <v>17.899999999999999</v>
      </c>
      <c r="H99" s="387">
        <f t="shared" si="11"/>
        <v>1</v>
      </c>
      <c r="I99" s="178"/>
      <c r="J99" s="361"/>
      <c r="K99" s="388">
        <v>9.9499999999999993</v>
      </c>
      <c r="L99" s="346">
        <v>7.95</v>
      </c>
      <c r="O99" s="346"/>
      <c r="P99" s="346"/>
    </row>
    <row r="100" spans="1:16">
      <c r="A100" t="str">
        <f t="shared" si="12"/>
        <v>Static pressure tipsOutside Air Kit</v>
      </c>
      <c r="B100" s="32" t="s">
        <v>28</v>
      </c>
      <c r="C100" s="84" t="s">
        <v>405</v>
      </c>
      <c r="D100" s="347" t="s">
        <v>39</v>
      </c>
      <c r="E100" s="71" t="s">
        <v>274</v>
      </c>
      <c r="F100" s="389">
        <f t="shared" si="13"/>
        <v>57</v>
      </c>
      <c r="G100" s="386">
        <v>57</v>
      </c>
      <c r="H100" s="387">
        <f t="shared" si="11"/>
        <v>1</v>
      </c>
      <c r="I100" s="178"/>
      <c r="J100" s="361"/>
      <c r="K100" s="388"/>
      <c r="O100" s="346"/>
      <c r="P100" s="346"/>
    </row>
    <row r="101" spans="1:16">
      <c r="A101" t="str">
        <f t="shared" si="12"/>
        <v>Static pressure tipsRoom Press Tip - SS</v>
      </c>
      <c r="B101" s="32" t="s">
        <v>28</v>
      </c>
      <c r="C101" s="84" t="s">
        <v>662</v>
      </c>
      <c r="D101" s="347" t="s">
        <v>39</v>
      </c>
      <c r="E101" s="71" t="s">
        <v>402</v>
      </c>
      <c r="F101" s="389">
        <f t="shared" si="13"/>
        <v>15.95</v>
      </c>
      <c r="G101" s="386">
        <v>15.95</v>
      </c>
      <c r="H101" s="387">
        <f t="shared" si="11"/>
        <v>1</v>
      </c>
      <c r="I101" s="178"/>
      <c r="J101" s="361"/>
      <c r="K101" s="388" t="s">
        <v>1000</v>
      </c>
      <c r="L101" s="20" t="s">
        <v>1001</v>
      </c>
      <c r="O101" s="346"/>
      <c r="P101" s="346"/>
    </row>
    <row r="102" spans="1:16">
      <c r="A102" t="str">
        <f t="shared" si="12"/>
        <v>Flow SensorHot Tap with Transmitter</v>
      </c>
      <c r="B102" s="32" t="s">
        <v>62</v>
      </c>
      <c r="C102" s="103" t="s">
        <v>174</v>
      </c>
      <c r="D102" s="347" t="s">
        <v>39</v>
      </c>
      <c r="E102" s="71" t="s">
        <v>1306</v>
      </c>
      <c r="F102" s="389">
        <f t="shared" si="13"/>
        <v>2241.9899999999998</v>
      </c>
      <c r="G102" s="386">
        <f>K102+L102</f>
        <v>2241.9899999999998</v>
      </c>
      <c r="H102" s="387">
        <f t="shared" si="11"/>
        <v>1</v>
      </c>
      <c r="I102" s="178"/>
      <c r="K102" s="388">
        <v>1854.84</v>
      </c>
      <c r="L102" s="362">
        <v>387.15</v>
      </c>
      <c r="O102" s="346"/>
      <c r="P102" s="346"/>
    </row>
    <row r="103" spans="1:16">
      <c r="A103" t="str">
        <f t="shared" si="12"/>
        <v>Flow SensorHot Tap Tool</v>
      </c>
      <c r="B103" s="32" t="s">
        <v>62</v>
      </c>
      <c r="C103" s="103" t="s">
        <v>1278</v>
      </c>
      <c r="D103" s="347" t="s">
        <v>39</v>
      </c>
      <c r="E103" s="71" t="s">
        <v>1307</v>
      </c>
      <c r="F103" s="389">
        <f t="shared" si="13"/>
        <v>723.84</v>
      </c>
      <c r="G103" s="386">
        <v>723.84</v>
      </c>
      <c r="H103" s="387">
        <f t="shared" si="11"/>
        <v>1</v>
      </c>
      <c r="I103" s="178"/>
      <c r="K103" s="388"/>
      <c r="L103" s="362"/>
      <c r="O103" s="346"/>
      <c r="P103" s="346"/>
    </row>
    <row r="104" spans="1:16">
      <c r="A104" t="str">
        <f t="shared" si="12"/>
        <v>Flow SensorImmersion with Transmitter</v>
      </c>
      <c r="B104" s="32" t="s">
        <v>62</v>
      </c>
      <c r="C104" s="103" t="s">
        <v>175</v>
      </c>
      <c r="D104" s="347" t="s">
        <v>39</v>
      </c>
      <c r="E104" s="71" t="s">
        <v>154</v>
      </c>
      <c r="F104" s="389">
        <f t="shared" si="13"/>
        <v>1344.15</v>
      </c>
      <c r="G104" s="386">
        <f>K104+L104</f>
        <v>1344.15</v>
      </c>
      <c r="H104" s="387">
        <f t="shared" si="11"/>
        <v>1</v>
      </c>
      <c r="I104" s="178"/>
      <c r="J104" s="20"/>
      <c r="K104" s="388">
        <v>957</v>
      </c>
      <c r="L104" s="362">
        <v>387.15</v>
      </c>
      <c r="O104" s="346"/>
      <c r="P104" s="346"/>
    </row>
    <row r="105" spans="1:16">
      <c r="A105" t="str">
        <f t="shared" si="12"/>
        <v>Flow SensorOnicon Dual Turbine for Domestic Water - Pulse/Analog</v>
      </c>
      <c r="B105" s="32" t="s">
        <v>62</v>
      </c>
      <c r="C105" s="103" t="s">
        <v>1963</v>
      </c>
      <c r="D105" s="347" t="s">
        <v>379</v>
      </c>
      <c r="E105" s="71" t="s">
        <v>1958</v>
      </c>
      <c r="F105" s="389">
        <f t="shared" si="13"/>
        <v>1925.808</v>
      </c>
      <c r="G105" s="386">
        <v>1816.8</v>
      </c>
      <c r="H105" s="387">
        <v>1.06</v>
      </c>
      <c r="I105" s="178"/>
      <c r="J105" s="188" t="s">
        <v>2201</v>
      </c>
      <c r="K105" s="587"/>
      <c r="L105" s="588"/>
      <c r="O105" s="346"/>
      <c r="P105" s="346"/>
    </row>
    <row r="106" spans="1:16">
      <c r="A106" t="str">
        <f t="shared" si="12"/>
        <v>Flow SensorOnicon Dual Turbine - Non Isolated - Pulse/Analog</v>
      </c>
      <c r="B106" s="32" t="s">
        <v>62</v>
      </c>
      <c r="C106" s="103" t="s">
        <v>1962</v>
      </c>
      <c r="D106" s="347" t="s">
        <v>379</v>
      </c>
      <c r="E106" s="71" t="s">
        <v>1424</v>
      </c>
      <c r="F106" s="389">
        <f t="shared" si="13"/>
        <v>1562.0160000000001</v>
      </c>
      <c r="G106" s="386">
        <v>1473.6</v>
      </c>
      <c r="H106" s="387">
        <v>1.06</v>
      </c>
      <c r="I106" s="178"/>
      <c r="K106" s="388"/>
      <c r="O106" s="346"/>
      <c r="P106" s="346"/>
    </row>
    <row r="107" spans="1:16">
      <c r="A107" t="str">
        <f t="shared" si="12"/>
        <v>Flow SensorOnicon Dual Turbine - Isolated - Pulse/Analog</v>
      </c>
      <c r="B107" s="32" t="s">
        <v>62</v>
      </c>
      <c r="C107" s="103" t="s">
        <v>1961</v>
      </c>
      <c r="D107" s="347" t="s">
        <v>379</v>
      </c>
      <c r="E107" s="71" t="s">
        <v>1959</v>
      </c>
      <c r="F107" s="389">
        <f t="shared" si="13"/>
        <v>1715.5040000000001</v>
      </c>
      <c r="G107" s="386">
        <v>1618.4</v>
      </c>
      <c r="H107" s="387">
        <v>1.06</v>
      </c>
      <c r="I107" s="178"/>
      <c r="K107" s="388"/>
      <c r="O107" s="346"/>
      <c r="P107" s="346"/>
    </row>
    <row r="108" spans="1:16">
      <c r="A108" t="str">
        <f t="shared" si="12"/>
        <v>Flow SensorOnicon Electromagnetic - Pulse/Analog - 1 1/4" to 2 1/2" Pipe ND</v>
      </c>
      <c r="B108" s="32" t="s">
        <v>62</v>
      </c>
      <c r="C108" s="103" t="s">
        <v>1975</v>
      </c>
      <c r="D108" s="347" t="s">
        <v>379</v>
      </c>
      <c r="E108" s="71" t="s">
        <v>1960</v>
      </c>
      <c r="F108" s="389">
        <f t="shared" si="13"/>
        <v>2978.1759999999999</v>
      </c>
      <c r="G108" s="386">
        <v>2809.6</v>
      </c>
      <c r="H108" s="387">
        <v>1.06</v>
      </c>
      <c r="I108" s="178"/>
      <c r="K108" s="388"/>
      <c r="O108" s="346"/>
      <c r="P108" s="346"/>
    </row>
    <row r="109" spans="1:16">
      <c r="A109" t="str">
        <f t="shared" si="12"/>
        <v>Flow SensorOnicon Electromagnetic - Pulse/Analog - 3" to 72" Pipe - ND</v>
      </c>
      <c r="B109" s="32" t="s">
        <v>62</v>
      </c>
      <c r="C109" s="103" t="s">
        <v>1976</v>
      </c>
      <c r="D109" s="347" t="s">
        <v>379</v>
      </c>
      <c r="E109" s="71" t="s">
        <v>1964</v>
      </c>
      <c r="F109" s="389">
        <f t="shared" si="13"/>
        <v>2978.1759999999999</v>
      </c>
      <c r="G109" s="386">
        <v>2809.6</v>
      </c>
      <c r="H109" s="387">
        <v>1.06</v>
      </c>
      <c r="I109" s="178"/>
      <c r="K109" s="388"/>
      <c r="O109" s="346"/>
      <c r="P109" s="346"/>
    </row>
    <row r="110" spans="1:16">
      <c r="A110" t="str">
        <f t="shared" si="12"/>
        <v>Flow SensorOnicon Electromagnetic - BACnet - 3" to 72"  w Display</v>
      </c>
      <c r="B110" s="32" t="s">
        <v>62</v>
      </c>
      <c r="C110" s="103" t="s">
        <v>1970</v>
      </c>
      <c r="D110" s="347" t="s">
        <v>379</v>
      </c>
      <c r="E110" s="71" t="s">
        <v>1965</v>
      </c>
      <c r="F110" s="389">
        <f t="shared" si="13"/>
        <v>3790.5600000000004</v>
      </c>
      <c r="G110" s="386">
        <v>3576</v>
      </c>
      <c r="H110" s="387">
        <v>1.06</v>
      </c>
      <c r="I110" s="178"/>
      <c r="K110" s="388"/>
      <c r="O110" s="346"/>
      <c r="P110" s="346"/>
    </row>
    <row r="111" spans="1:16">
      <c r="A111" t="str">
        <f t="shared" si="12"/>
        <v>Flow SensorOnicon Electromagnetic - w/o BACnet - 3" to 72"  w Display</v>
      </c>
      <c r="B111" s="32" t="s">
        <v>62</v>
      </c>
      <c r="C111" s="103" t="s">
        <v>1971</v>
      </c>
      <c r="D111" s="347" t="s">
        <v>379</v>
      </c>
      <c r="E111" s="71" t="s">
        <v>1965</v>
      </c>
      <c r="F111" s="389">
        <f t="shared" si="13"/>
        <v>3336.88</v>
      </c>
      <c r="G111" s="386">
        <v>3148</v>
      </c>
      <c r="H111" s="387">
        <v>1.06</v>
      </c>
      <c r="I111" s="178"/>
      <c r="K111" s="388"/>
      <c r="O111" s="346"/>
      <c r="P111" s="346"/>
    </row>
    <row r="112" spans="1:16">
      <c r="A112" t="str">
        <f t="shared" si="12"/>
        <v>Flow SensorOnicon Steam Meter w Integral Electronics - Pulse/Analog</v>
      </c>
      <c r="B112" s="32" t="s">
        <v>62</v>
      </c>
      <c r="C112" s="103" t="s">
        <v>1966</v>
      </c>
      <c r="D112" s="347" t="s">
        <v>379</v>
      </c>
      <c r="E112" s="71" t="s">
        <v>1968</v>
      </c>
      <c r="F112" s="389">
        <f t="shared" si="13"/>
        <v>7601.4719999999998</v>
      </c>
      <c r="G112" s="386">
        <v>7171.2</v>
      </c>
      <c r="H112" s="387">
        <v>1.06</v>
      </c>
      <c r="I112" s="178"/>
      <c r="K112" s="388"/>
      <c r="O112" s="346"/>
      <c r="P112" s="346"/>
    </row>
    <row r="113" spans="1:16">
      <c r="A113" t="str">
        <f t="shared" si="12"/>
        <v>Flow SensorOnicon Steam Meter w Remote Electronics 100' - Pulse/Analog</v>
      </c>
      <c r="B113" s="32" t="s">
        <v>62</v>
      </c>
      <c r="C113" s="103" t="s">
        <v>1967</v>
      </c>
      <c r="D113" s="347" t="s">
        <v>379</v>
      </c>
      <c r="E113" s="71" t="s">
        <v>1969</v>
      </c>
      <c r="F113" s="389">
        <f t="shared" si="13"/>
        <v>9090.5600000000013</v>
      </c>
      <c r="G113" s="386">
        <v>8576</v>
      </c>
      <c r="H113" s="387">
        <v>1.06</v>
      </c>
      <c r="I113" s="178"/>
      <c r="K113" s="388"/>
      <c r="O113" s="346"/>
      <c r="P113" s="346"/>
    </row>
    <row r="114" spans="1:16">
      <c r="A114" t="str">
        <f t="shared" si="12"/>
        <v>Flow SensorOnicon Mounting Hardware - 1 1/4" to 2" Copper</v>
      </c>
      <c r="B114" s="32" t="s">
        <v>62</v>
      </c>
      <c r="C114" s="103" t="s">
        <v>1972</v>
      </c>
      <c r="D114" s="347" t="s">
        <v>379</v>
      </c>
      <c r="E114" s="71"/>
      <c r="F114" s="389">
        <f t="shared" si="13"/>
        <v>166.20800000000003</v>
      </c>
      <c r="G114" s="386">
        <v>156.80000000000001</v>
      </c>
      <c r="H114" s="387">
        <v>1.06</v>
      </c>
      <c r="K114" s="388"/>
      <c r="O114" s="346"/>
      <c r="P114" s="346"/>
    </row>
    <row r="115" spans="1:16">
      <c r="A115" t="str">
        <f t="shared" si="12"/>
        <v>Flow SensorOnicon Mounting Hardware - 2 1/2" to 3" Steel</v>
      </c>
      <c r="B115" s="32" t="s">
        <v>62</v>
      </c>
      <c r="C115" s="103" t="s">
        <v>1973</v>
      </c>
      <c r="D115" s="347" t="s">
        <v>379</v>
      </c>
      <c r="E115" s="71"/>
      <c r="F115" s="389">
        <f t="shared" si="13"/>
        <v>291.71199999999999</v>
      </c>
      <c r="G115" s="386">
        <v>275.2</v>
      </c>
      <c r="H115" s="387">
        <v>1.06</v>
      </c>
      <c r="K115" s="388"/>
      <c r="O115" s="346"/>
      <c r="P115" s="346"/>
    </row>
    <row r="116" spans="1:16">
      <c r="A116" t="str">
        <f t="shared" si="12"/>
        <v>Flow SensorOnicon Mounting Hardware - 4" and Up Steel</v>
      </c>
      <c r="B116" s="32" t="s">
        <v>62</v>
      </c>
      <c r="C116" s="103" t="s">
        <v>1974</v>
      </c>
      <c r="D116" s="347" t="s">
        <v>379</v>
      </c>
      <c r="E116" s="71"/>
      <c r="F116" s="389">
        <f t="shared" si="13"/>
        <v>483.36</v>
      </c>
      <c r="G116" s="386">
        <v>456</v>
      </c>
      <c r="H116" s="387">
        <v>1.06</v>
      </c>
      <c r="K116" s="388"/>
      <c r="O116" s="346"/>
      <c r="P116" s="346"/>
    </row>
    <row r="117" spans="1:16">
      <c r="A117" t="str">
        <f t="shared" si="12"/>
        <v>Flow SensorWater Flow Switch</v>
      </c>
      <c r="B117" s="32" t="s">
        <v>62</v>
      </c>
      <c r="C117" s="103" t="s">
        <v>1431</v>
      </c>
      <c r="D117" s="347" t="s">
        <v>39</v>
      </c>
      <c r="E117" s="451" t="s">
        <v>1432</v>
      </c>
      <c r="F117" s="389">
        <f t="shared" si="13"/>
        <v>202.28</v>
      </c>
      <c r="G117" s="386">
        <v>202.28</v>
      </c>
      <c r="H117" s="387">
        <f t="shared" si="11"/>
        <v>1</v>
      </c>
      <c r="I117" s="178"/>
      <c r="K117" s="388"/>
      <c r="O117" s="346"/>
      <c r="P117" s="346"/>
    </row>
    <row r="118" spans="1:16">
      <c r="A118" t="str">
        <f t="shared" si="12"/>
        <v>GuardWire - Single Thermostat</v>
      </c>
      <c r="B118" s="32" t="s">
        <v>479</v>
      </c>
      <c r="C118" s="104" t="s">
        <v>485</v>
      </c>
      <c r="D118" s="347" t="s">
        <v>39</v>
      </c>
      <c r="E118" s="71" t="s">
        <v>1308</v>
      </c>
      <c r="F118" s="389">
        <f t="shared" si="13"/>
        <v>76.75</v>
      </c>
      <c r="G118" s="386">
        <v>76.75</v>
      </c>
      <c r="H118" s="387">
        <f t="shared" si="11"/>
        <v>1</v>
      </c>
      <c r="I118" s="178"/>
      <c r="K118" s="388"/>
      <c r="O118" s="346"/>
      <c r="P118" s="346"/>
    </row>
    <row r="119" spans="1:16">
      <c r="A119" t="str">
        <f t="shared" si="12"/>
        <v>GuardCast Aluminum - Single Thermostat</v>
      </c>
      <c r="B119" s="32" t="s">
        <v>479</v>
      </c>
      <c r="C119" s="104" t="s">
        <v>486</v>
      </c>
      <c r="D119" s="347" t="s">
        <v>39</v>
      </c>
      <c r="E119" s="71" t="s">
        <v>1440</v>
      </c>
      <c r="F119" s="389">
        <f t="shared" si="13"/>
        <v>182.27</v>
      </c>
      <c r="G119" s="386">
        <v>182.27</v>
      </c>
      <c r="H119" s="387">
        <f t="shared" si="11"/>
        <v>1</v>
      </c>
      <c r="I119" s="178"/>
      <c r="K119" s="388"/>
      <c r="O119" s="346"/>
      <c r="P119" s="346"/>
    </row>
    <row r="120" spans="1:16">
      <c r="A120" t="str">
        <f t="shared" si="12"/>
        <v>GuardKenall - Single Thermostat</v>
      </c>
      <c r="B120" s="32" t="s">
        <v>479</v>
      </c>
      <c r="C120" s="104" t="s">
        <v>487</v>
      </c>
      <c r="D120" s="347" t="s">
        <v>1487</v>
      </c>
      <c r="E120" s="71" t="s">
        <v>2195</v>
      </c>
      <c r="F120" s="389">
        <f t="shared" si="13"/>
        <v>35.409999999999997</v>
      </c>
      <c r="G120" s="386">
        <v>35.409999999999997</v>
      </c>
      <c r="H120" s="387">
        <f t="shared" si="11"/>
        <v>1</v>
      </c>
      <c r="I120" s="178"/>
      <c r="K120" s="388"/>
      <c r="O120" s="346"/>
      <c r="P120" s="346"/>
    </row>
    <row r="121" spans="1:16">
      <c r="A121" t="str">
        <f t="shared" si="12"/>
        <v>GuardClear Plastic Medium</v>
      </c>
      <c r="B121" s="32" t="s">
        <v>479</v>
      </c>
      <c r="C121" s="104" t="s">
        <v>482</v>
      </c>
      <c r="D121" s="347" t="s">
        <v>995</v>
      </c>
      <c r="E121" s="71" t="s">
        <v>489</v>
      </c>
      <c r="F121" s="389">
        <f t="shared" si="13"/>
        <v>40.19</v>
      </c>
      <c r="G121" s="386">
        <v>40.19</v>
      </c>
      <c r="H121" s="387">
        <f t="shared" si="11"/>
        <v>1</v>
      </c>
      <c r="I121" s="178"/>
      <c r="J121" s="20"/>
      <c r="K121" s="388"/>
      <c r="O121" s="346"/>
      <c r="P121" s="346"/>
    </row>
    <row r="122" spans="1:16">
      <c r="A122" t="str">
        <f t="shared" si="12"/>
        <v>GuardClear Plastic Small</v>
      </c>
      <c r="B122" s="32" t="s">
        <v>479</v>
      </c>
      <c r="C122" s="104" t="s">
        <v>483</v>
      </c>
      <c r="D122" s="347" t="s">
        <v>995</v>
      </c>
      <c r="E122" s="71" t="s">
        <v>488</v>
      </c>
      <c r="F122" s="389">
        <f t="shared" si="13"/>
        <v>38.659999999999997</v>
      </c>
      <c r="G122" s="386">
        <v>38.659999999999997</v>
      </c>
      <c r="H122" s="387">
        <f t="shared" si="11"/>
        <v>1</v>
      </c>
      <c r="I122" s="178"/>
      <c r="J122" s="20"/>
      <c r="K122" s="388"/>
      <c r="O122" s="346"/>
      <c r="P122" s="346"/>
    </row>
    <row r="123" spans="1:16">
      <c r="A123" t="str">
        <f t="shared" si="12"/>
        <v>GuardClear Plastic Large</v>
      </c>
      <c r="B123" s="32" t="s">
        <v>479</v>
      </c>
      <c r="C123" s="104" t="s">
        <v>484</v>
      </c>
      <c r="D123" s="347" t="s">
        <v>995</v>
      </c>
      <c r="E123" s="71" t="s">
        <v>481</v>
      </c>
      <c r="F123" s="389">
        <f t="shared" si="13"/>
        <v>41.66</v>
      </c>
      <c r="G123" s="386">
        <v>41.66</v>
      </c>
      <c r="H123" s="387">
        <f t="shared" si="11"/>
        <v>1</v>
      </c>
      <c r="I123" s="178"/>
      <c r="J123" s="20"/>
      <c r="K123" s="388"/>
      <c r="O123" s="346"/>
      <c r="P123" s="346"/>
    </row>
    <row r="124" spans="1:16">
      <c r="A124" t="str">
        <f t="shared" si="12"/>
        <v>I/O Module16 Point</v>
      </c>
      <c r="B124" s="32" t="s">
        <v>176</v>
      </c>
      <c r="C124" s="92" t="s">
        <v>177</v>
      </c>
      <c r="D124" s="347" t="s">
        <v>34</v>
      </c>
      <c r="E124" s="71" t="s">
        <v>139</v>
      </c>
      <c r="F124" s="389">
        <f t="shared" si="13"/>
        <v>0</v>
      </c>
      <c r="G124" s="389">
        <v>0</v>
      </c>
      <c r="H124" s="392">
        <f t="shared" ref="H124:H154" si="14">$M$2</f>
        <v>1.0449999999999999</v>
      </c>
      <c r="K124" s="388"/>
      <c r="O124" s="346"/>
      <c r="P124" s="346"/>
    </row>
    <row r="125" spans="1:16">
      <c r="A125" t="str">
        <f t="shared" si="12"/>
        <v xml:space="preserve">I/O Module34 Point </v>
      </c>
      <c r="B125" s="32" t="s">
        <v>176</v>
      </c>
      <c r="C125" s="92" t="s">
        <v>649</v>
      </c>
      <c r="D125" s="347" t="s">
        <v>34</v>
      </c>
      <c r="E125" s="71" t="s">
        <v>137</v>
      </c>
      <c r="F125" s="389">
        <f t="shared" si="13"/>
        <v>0</v>
      </c>
      <c r="G125" s="389">
        <v>0</v>
      </c>
      <c r="H125" s="392">
        <f t="shared" si="14"/>
        <v>1.0449999999999999</v>
      </c>
      <c r="K125" s="388"/>
      <c r="O125" s="346"/>
      <c r="P125" s="346"/>
    </row>
    <row r="126" spans="1:16">
      <c r="A126" t="str">
        <f t="shared" si="12"/>
        <v>I/O ModuleSylk - 12 UI</v>
      </c>
      <c r="B126" s="32" t="s">
        <v>176</v>
      </c>
      <c r="C126" s="92" t="s">
        <v>650</v>
      </c>
      <c r="D126" s="347" t="s">
        <v>34</v>
      </c>
      <c r="E126" s="71" t="s">
        <v>272</v>
      </c>
      <c r="F126" s="389">
        <f t="shared" si="13"/>
        <v>244.35235</v>
      </c>
      <c r="G126" s="389">
        <v>233.83</v>
      </c>
      <c r="H126" s="392">
        <f t="shared" si="14"/>
        <v>1.0449999999999999</v>
      </c>
      <c r="I126" s="178"/>
      <c r="K126" s="388"/>
      <c r="O126" s="346"/>
      <c r="P126" s="346"/>
    </row>
    <row r="127" spans="1:16">
      <c r="A127" t="str">
        <f t="shared" si="12"/>
        <v>I/O ModuleSylk - 6 UI, 4 AO, 2 DO</v>
      </c>
      <c r="B127" s="32" t="s">
        <v>176</v>
      </c>
      <c r="C127" s="92" t="s">
        <v>651</v>
      </c>
      <c r="D127" s="347" t="s">
        <v>34</v>
      </c>
      <c r="E127" s="71" t="s">
        <v>273</v>
      </c>
      <c r="F127" s="389">
        <f t="shared" si="13"/>
        <v>312.94614999999999</v>
      </c>
      <c r="G127" s="389">
        <v>299.47000000000003</v>
      </c>
      <c r="H127" s="392">
        <f t="shared" si="14"/>
        <v>1.0449999999999999</v>
      </c>
      <c r="I127" s="178"/>
      <c r="K127" s="388"/>
      <c r="O127" s="346"/>
      <c r="P127" s="346"/>
    </row>
    <row r="128" spans="1:16">
      <c r="A128" t="str">
        <f t="shared" si="12"/>
        <v>I/O ModuleSylk - 4 UI, 2 AO, 2 DO</v>
      </c>
      <c r="B128" s="32" t="s">
        <v>176</v>
      </c>
      <c r="C128" s="92" t="s">
        <v>652</v>
      </c>
      <c r="D128" s="347" t="s">
        <v>34</v>
      </c>
      <c r="E128" s="71" t="s">
        <v>275</v>
      </c>
      <c r="F128" s="389">
        <f t="shared" si="13"/>
        <v>278.31484999999998</v>
      </c>
      <c r="G128" s="389">
        <v>266.33</v>
      </c>
      <c r="H128" s="392">
        <f t="shared" si="14"/>
        <v>1.0449999999999999</v>
      </c>
      <c r="I128" s="178"/>
      <c r="K128" s="388"/>
      <c r="O128" s="346"/>
      <c r="P128" s="346"/>
    </row>
    <row r="129" spans="1:16">
      <c r="A129" t="str">
        <f t="shared" si="12"/>
        <v>I/O ModuleRemote I/O Module</v>
      </c>
      <c r="B129" s="32" t="s">
        <v>176</v>
      </c>
      <c r="C129" s="92" t="s">
        <v>135</v>
      </c>
      <c r="D129" s="347" t="s">
        <v>34</v>
      </c>
      <c r="E129" s="71" t="s">
        <v>136</v>
      </c>
      <c r="F129" s="389">
        <f t="shared" si="13"/>
        <v>0</v>
      </c>
      <c r="G129" s="386"/>
      <c r="H129" s="392">
        <f t="shared" si="14"/>
        <v>1.0449999999999999</v>
      </c>
      <c r="K129" s="388"/>
      <c r="O129" s="346"/>
      <c r="P129" s="346"/>
    </row>
    <row r="130" spans="1:16">
      <c r="A130" t="str">
        <f t="shared" si="12"/>
        <v>I/O ModuleCIPer 30 - 7 Pt Expansion Module - 2 DO, 2 AO, 3 UI</v>
      </c>
      <c r="B130" s="32" t="s">
        <v>176</v>
      </c>
      <c r="C130" s="92" t="s">
        <v>1282</v>
      </c>
      <c r="D130" s="347" t="s">
        <v>34</v>
      </c>
      <c r="E130" s="71" t="s">
        <v>1414</v>
      </c>
      <c r="F130" s="389">
        <f t="shared" si="13"/>
        <v>365.86494999999996</v>
      </c>
      <c r="G130" s="389">
        <v>350.11</v>
      </c>
      <c r="H130" s="392">
        <f t="shared" si="14"/>
        <v>1.0449999999999999</v>
      </c>
      <c r="I130" s="178"/>
      <c r="K130" s="388"/>
      <c r="O130" s="346"/>
      <c r="P130" s="346"/>
    </row>
    <row r="131" spans="1:16">
      <c r="A131" t="str">
        <f t="shared" si="12"/>
        <v>I/O ModuleCIPer 30 - 20 Pt Expansion Module - 6 DO, 5 AO, 9 UI</v>
      </c>
      <c r="B131" s="32" t="s">
        <v>176</v>
      </c>
      <c r="C131" s="92" t="s">
        <v>1284</v>
      </c>
      <c r="D131" s="347" t="s">
        <v>34</v>
      </c>
      <c r="E131" s="71" t="s">
        <v>1415</v>
      </c>
      <c r="F131" s="389">
        <f t="shared" si="13"/>
        <v>471.05464999999992</v>
      </c>
      <c r="G131" s="389">
        <v>450.77</v>
      </c>
      <c r="H131" s="392">
        <f t="shared" si="14"/>
        <v>1.0449999999999999</v>
      </c>
      <c r="I131" s="178"/>
      <c r="K131" s="388"/>
      <c r="O131" s="346"/>
      <c r="P131" s="346"/>
    </row>
    <row r="132" spans="1:16">
      <c r="A132" t="str">
        <f t="shared" si="12"/>
        <v>I/O ModuleCIPer 50 - 255 Panel Bus Expansion License</v>
      </c>
      <c r="B132" s="32" t="s">
        <v>176</v>
      </c>
      <c r="C132" s="92" t="s">
        <v>1285</v>
      </c>
      <c r="D132" s="347" t="s">
        <v>34</v>
      </c>
      <c r="E132" s="71" t="s">
        <v>1022</v>
      </c>
      <c r="F132" s="389">
        <f t="shared" si="13"/>
        <v>171.50539999999998</v>
      </c>
      <c r="G132" s="389">
        <v>164.12</v>
      </c>
      <c r="H132" s="392">
        <f t="shared" si="14"/>
        <v>1.0449999999999999</v>
      </c>
      <c r="I132" s="178"/>
      <c r="K132" s="388"/>
      <c r="O132" s="346"/>
      <c r="P132" s="346"/>
    </row>
    <row r="133" spans="1:16">
      <c r="A133" t="str">
        <f t="shared" si="12"/>
        <v>I/O ModuleCIPer 50 - 1 Device &amp; 50 Exp License for Added MSTP Contrs</v>
      </c>
      <c r="B133" s="32" t="s">
        <v>176</v>
      </c>
      <c r="C133" s="92" t="s">
        <v>1286</v>
      </c>
      <c r="D133" s="347" t="s">
        <v>34</v>
      </c>
      <c r="E133" s="71" t="s">
        <v>1023</v>
      </c>
      <c r="F133" s="389">
        <f t="shared" si="13"/>
        <v>148.63034999999999</v>
      </c>
      <c r="G133" s="389">
        <v>142.22999999999999</v>
      </c>
      <c r="H133" s="392">
        <f t="shared" si="14"/>
        <v>1.0449999999999999</v>
      </c>
      <c r="I133" s="178"/>
      <c r="K133" s="388"/>
      <c r="O133" s="346"/>
      <c r="P133" s="346"/>
    </row>
    <row r="134" spans="1:16">
      <c r="A134" t="str">
        <f t="shared" si="12"/>
        <v>I/O ModuleCIPer 50 - 2 Device &amp; 100 Exp License for Added MSTP Contrs</v>
      </c>
      <c r="B134" s="32" t="s">
        <v>176</v>
      </c>
      <c r="C134" s="92" t="s">
        <v>1287</v>
      </c>
      <c r="D134" s="347" t="s">
        <v>34</v>
      </c>
      <c r="E134" s="71" t="s">
        <v>1309</v>
      </c>
      <c r="F134" s="389">
        <f t="shared" si="13"/>
        <v>255.34574999999998</v>
      </c>
      <c r="G134" s="389">
        <v>244.35</v>
      </c>
      <c r="H134" s="392">
        <f t="shared" si="14"/>
        <v>1.0449999999999999</v>
      </c>
      <c r="I134" s="178"/>
      <c r="K134" s="388"/>
      <c r="O134" s="346"/>
      <c r="P134" s="346"/>
    </row>
    <row r="135" spans="1:16">
      <c r="A135" t="str">
        <f t="shared" si="12"/>
        <v>I/O ModuleCIPer 50 - 10 Device &amp; 500 Exp License for Added MSTP Contrs</v>
      </c>
      <c r="B135" s="32" t="s">
        <v>176</v>
      </c>
      <c r="C135" s="92" t="s">
        <v>1289</v>
      </c>
      <c r="D135" s="347" t="s">
        <v>34</v>
      </c>
      <c r="E135" s="71" t="s">
        <v>1310</v>
      </c>
      <c r="F135" s="389">
        <f t="shared" si="13"/>
        <v>794.61799999999994</v>
      </c>
      <c r="G135" s="389">
        <v>760.4</v>
      </c>
      <c r="H135" s="392">
        <f t="shared" si="14"/>
        <v>1.0449999999999999</v>
      </c>
      <c r="I135" s="178"/>
      <c r="K135" s="388"/>
      <c r="O135" s="346"/>
      <c r="P135" s="346"/>
    </row>
    <row r="136" spans="1:16">
      <c r="A136" t="str">
        <f t="shared" si="12"/>
        <v>I/O ModuleCIPer 50 - 25 Device &amp; 1250 Exp License for Added MSTP Contrs</v>
      </c>
      <c r="B136" s="32" t="s">
        <v>176</v>
      </c>
      <c r="C136" s="92" t="s">
        <v>1291</v>
      </c>
      <c r="D136" s="347" t="s">
        <v>34</v>
      </c>
      <c r="E136" s="71" t="s">
        <v>1311</v>
      </c>
      <c r="F136" s="389">
        <f t="shared" si="13"/>
        <v>1345.3225500000001</v>
      </c>
      <c r="G136" s="389">
        <v>1287.3900000000001</v>
      </c>
      <c r="H136" s="392">
        <f t="shared" si="14"/>
        <v>1.0449999999999999</v>
      </c>
      <c r="I136" s="178"/>
      <c r="K136" s="388"/>
      <c r="O136" s="346"/>
      <c r="P136" s="346"/>
    </row>
    <row r="137" spans="1:16">
      <c r="A137" t="str">
        <f t="shared" si="12"/>
        <v>I/O ModuleCIPer 50 - 50 Device &amp; 2500 Exp License for Added MSTP Contrs</v>
      </c>
      <c r="B137" s="32" t="s">
        <v>176</v>
      </c>
      <c r="C137" s="92" t="s">
        <v>1293</v>
      </c>
      <c r="D137" s="347" t="s">
        <v>34</v>
      </c>
      <c r="E137" s="71" t="s">
        <v>1312</v>
      </c>
      <c r="F137" s="389">
        <f t="shared" si="13"/>
        <v>2513.4339999999997</v>
      </c>
      <c r="G137" s="389">
        <v>2405.1999999999998</v>
      </c>
      <c r="H137" s="392">
        <f t="shared" si="14"/>
        <v>1.0449999999999999</v>
      </c>
      <c r="I137" s="178"/>
      <c r="K137" s="388" t="s">
        <v>1313</v>
      </c>
      <c r="L137" t="s">
        <v>1009</v>
      </c>
      <c r="O137" s="346"/>
      <c r="P137" s="346"/>
    </row>
    <row r="138" spans="1:16">
      <c r="A138" t="str">
        <f t="shared" si="12"/>
        <v>I/O ModuleCiper 50 - Panel Bus 8 AI Module</v>
      </c>
      <c r="B138" s="32" t="s">
        <v>176</v>
      </c>
      <c r="C138" s="92" t="s">
        <v>1294</v>
      </c>
      <c r="D138" s="347" t="s">
        <v>34</v>
      </c>
      <c r="E138" s="71" t="s">
        <v>1314</v>
      </c>
      <c r="F138" s="389">
        <f t="shared" si="13"/>
        <v>488.69424999999995</v>
      </c>
      <c r="G138" s="455">
        <f>+K138+L138</f>
        <v>467.65</v>
      </c>
      <c r="H138" s="392">
        <f t="shared" si="14"/>
        <v>1.0449999999999999</v>
      </c>
      <c r="I138" s="178"/>
      <c r="K138" s="438">
        <v>359.49</v>
      </c>
      <c r="L138" s="362">
        <v>108.16</v>
      </c>
      <c r="O138" s="346"/>
      <c r="P138" s="346"/>
    </row>
    <row r="139" spans="1:16">
      <c r="A139" t="str">
        <f t="shared" si="12"/>
        <v>I/O ModuleCiper 50 - Panel Bus 8 AO Module</v>
      </c>
      <c r="B139" s="32" t="s">
        <v>176</v>
      </c>
      <c r="C139" s="92" t="s">
        <v>1296</v>
      </c>
      <c r="D139" s="347" t="s">
        <v>34</v>
      </c>
      <c r="E139" s="71" t="s">
        <v>1315</v>
      </c>
      <c r="F139" s="389">
        <f t="shared" si="13"/>
        <v>593.22559999999987</v>
      </c>
      <c r="G139" s="455">
        <f t="shared" ref="G139:G142" si="15">+K139+L139</f>
        <v>567.67999999999995</v>
      </c>
      <c r="H139" s="392">
        <f t="shared" si="14"/>
        <v>1.0449999999999999</v>
      </c>
      <c r="I139" s="178"/>
      <c r="K139" s="438">
        <v>459.52</v>
      </c>
      <c r="L139" s="362">
        <v>108.16</v>
      </c>
      <c r="O139" s="346"/>
      <c r="P139" s="346"/>
    </row>
    <row r="140" spans="1:16">
      <c r="A140" t="str">
        <f t="shared" si="12"/>
        <v>I/O ModuleCiper 50 - Panel Bus 12 BI Module</v>
      </c>
      <c r="B140" s="32" t="s">
        <v>176</v>
      </c>
      <c r="C140" s="92" t="s">
        <v>1297</v>
      </c>
      <c r="D140" s="347" t="s">
        <v>34</v>
      </c>
      <c r="E140" s="71" t="s">
        <v>1866</v>
      </c>
      <c r="F140" s="389">
        <f t="shared" si="13"/>
        <v>405.07334999999995</v>
      </c>
      <c r="G140" s="455">
        <f t="shared" si="15"/>
        <v>387.63</v>
      </c>
      <c r="H140" s="392">
        <f t="shared" si="14"/>
        <v>1.0449999999999999</v>
      </c>
      <c r="I140" s="178"/>
      <c r="K140" s="438">
        <v>278.52999999999997</v>
      </c>
      <c r="L140" s="362">
        <v>109.1</v>
      </c>
      <c r="O140" s="346"/>
      <c r="P140" s="346"/>
    </row>
    <row r="141" spans="1:16">
      <c r="A141" t="str">
        <f t="shared" si="12"/>
        <v>I/O ModuleCiper 50 - Panel Bus 6 BO Module</v>
      </c>
      <c r="B141" s="32" t="s">
        <v>176</v>
      </c>
      <c r="C141" s="92" t="s">
        <v>1298</v>
      </c>
      <c r="D141" s="347" t="s">
        <v>34</v>
      </c>
      <c r="E141" s="71" t="s">
        <v>1316</v>
      </c>
      <c r="F141" s="389">
        <f t="shared" si="13"/>
        <v>518.41404999999997</v>
      </c>
      <c r="G141" s="455">
        <f t="shared" si="15"/>
        <v>496.09000000000003</v>
      </c>
      <c r="H141" s="392">
        <f t="shared" si="14"/>
        <v>1.0449999999999999</v>
      </c>
      <c r="I141" s="178"/>
      <c r="K141" s="388">
        <v>381.68</v>
      </c>
      <c r="L141" s="362">
        <v>114.41</v>
      </c>
      <c r="O141" s="346"/>
      <c r="P141" s="346"/>
    </row>
    <row r="142" spans="1:16">
      <c r="A142" t="str">
        <f t="shared" si="12"/>
        <v>I/O ModuleCiper 50 - Panel Bus 3 Floating BO Module</v>
      </c>
      <c r="B142" s="32" t="s">
        <v>176</v>
      </c>
      <c r="C142" s="92" t="s">
        <v>1299</v>
      </c>
      <c r="D142" s="347" t="s">
        <v>34</v>
      </c>
      <c r="E142" s="71" t="s">
        <v>1317</v>
      </c>
      <c r="F142" s="389">
        <f t="shared" si="13"/>
        <v>607.2704</v>
      </c>
      <c r="G142" s="455">
        <f t="shared" si="15"/>
        <v>581.12</v>
      </c>
      <c r="H142" s="392">
        <f t="shared" si="14"/>
        <v>1.0449999999999999</v>
      </c>
      <c r="I142" s="178"/>
      <c r="K142" s="388">
        <v>466.71</v>
      </c>
      <c r="L142" s="362">
        <v>114.41</v>
      </c>
      <c r="O142" s="346"/>
      <c r="P142" s="346"/>
    </row>
    <row r="143" spans="1:16">
      <c r="A143" s="551" t="str">
        <f t="shared" si="12"/>
        <v>I/O ModuleCiper 50 - Panel Bus Mixed I/O - 8 AI, 8 AO, 12 BI, 6 BO</v>
      </c>
      <c r="B143" s="32" t="s">
        <v>176</v>
      </c>
      <c r="C143" s="92" t="s">
        <v>1300</v>
      </c>
      <c r="D143" s="347" t="s">
        <v>34</v>
      </c>
      <c r="E143" s="71" t="s">
        <v>1318</v>
      </c>
      <c r="F143" s="389">
        <f t="shared" si="13"/>
        <v>964.09609999999998</v>
      </c>
      <c r="G143" s="389">
        <v>922.58</v>
      </c>
      <c r="H143" s="392">
        <f t="shared" si="14"/>
        <v>1.0449999999999999</v>
      </c>
      <c r="I143" s="178"/>
      <c r="K143" s="388"/>
      <c r="O143" s="346"/>
      <c r="P143" s="346"/>
    </row>
    <row r="144" spans="1:16">
      <c r="A144" s="551" t="str">
        <f t="shared" si="12"/>
        <v>I/O ModuleOptimzer Unitary Cntr 8-DI - RTU Modbus I/O Module</v>
      </c>
      <c r="B144" s="32" t="s">
        <v>176</v>
      </c>
      <c r="C144" s="92" t="s">
        <v>1998</v>
      </c>
      <c r="D144" s="347" t="s">
        <v>995</v>
      </c>
      <c r="E144" s="54" t="s">
        <v>1996</v>
      </c>
      <c r="F144" s="389">
        <f t="shared" si="13"/>
        <v>206.8</v>
      </c>
      <c r="G144" s="389">
        <v>206.8</v>
      </c>
      <c r="H144" s="387">
        <f t="shared" ref="H144:H148" si="16">$R$2</f>
        <v>1</v>
      </c>
      <c r="I144" s="178"/>
      <c r="K144" s="388"/>
      <c r="O144" s="346"/>
      <c r="P144" s="346"/>
    </row>
    <row r="145" spans="1:16">
      <c r="A145" s="551" t="str">
        <f t="shared" si="12"/>
        <v>I/O ModuleOptimzer Unitary Cntr 8-UI - RTU Modbus I/O Module</v>
      </c>
      <c r="B145" s="32" t="s">
        <v>176</v>
      </c>
      <c r="C145" s="92" t="s">
        <v>1997</v>
      </c>
      <c r="D145" s="347" t="s">
        <v>995</v>
      </c>
      <c r="E145" s="54" t="s">
        <v>1999</v>
      </c>
      <c r="F145" s="389">
        <f t="shared" si="13"/>
        <v>294.81</v>
      </c>
      <c r="G145" s="389">
        <v>294.81</v>
      </c>
      <c r="H145" s="387">
        <f t="shared" si="16"/>
        <v>1</v>
      </c>
      <c r="I145" s="178"/>
      <c r="K145" s="388"/>
      <c r="O145" s="346"/>
      <c r="P145" s="346"/>
    </row>
    <row r="146" spans="1:16">
      <c r="A146" s="551" t="str">
        <f t="shared" si="12"/>
        <v>I/O ModuleOptimzer Unitary Cntr 4-UI, 4 DO w OVR I/O Module</v>
      </c>
      <c r="B146" s="32" t="s">
        <v>176</v>
      </c>
      <c r="C146" s="92" t="s">
        <v>2000</v>
      </c>
      <c r="D146" s="347" t="s">
        <v>995</v>
      </c>
      <c r="E146" s="54" t="s">
        <v>2001</v>
      </c>
      <c r="F146" s="389">
        <f t="shared" si="13"/>
        <v>310.41000000000003</v>
      </c>
      <c r="G146" s="389">
        <v>310.41000000000003</v>
      </c>
      <c r="H146" s="387">
        <f t="shared" si="16"/>
        <v>1</v>
      </c>
      <c r="I146" s="178"/>
      <c r="K146" s="388"/>
      <c r="O146" s="346"/>
      <c r="P146" s="346"/>
    </row>
    <row r="147" spans="1:16">
      <c r="A147" s="551" t="str">
        <f t="shared" si="12"/>
        <v>I/O ModuleOptimzer Unitary Cntr 5-UI, 5-DI, 4-AO, 4-DO I/O Module</v>
      </c>
      <c r="B147" s="32" t="s">
        <v>176</v>
      </c>
      <c r="C147" s="92" t="s">
        <v>2002</v>
      </c>
      <c r="D147" s="347" t="s">
        <v>995</v>
      </c>
      <c r="E147" s="54" t="s">
        <v>2004</v>
      </c>
      <c r="F147" s="389">
        <f t="shared" si="13"/>
        <v>338.81</v>
      </c>
      <c r="G147" s="389">
        <v>338.81</v>
      </c>
      <c r="H147" s="387">
        <f t="shared" si="16"/>
        <v>1</v>
      </c>
      <c r="I147" s="178"/>
      <c r="K147" s="388"/>
      <c r="O147" s="346"/>
      <c r="P147" s="346"/>
    </row>
    <row r="148" spans="1:16">
      <c r="A148" s="551" t="str">
        <f t="shared" si="12"/>
        <v>I/O ModuleOptimzer Unitary Cntr 8-UI, 12-DI, 6-AO, 12-DO I/O Module</v>
      </c>
      <c r="B148" s="32" t="s">
        <v>176</v>
      </c>
      <c r="C148" s="92" t="s">
        <v>2003</v>
      </c>
      <c r="D148" s="347" t="s">
        <v>995</v>
      </c>
      <c r="E148" s="54" t="s">
        <v>2029</v>
      </c>
      <c r="F148" s="389">
        <f t="shared" si="13"/>
        <v>532.41</v>
      </c>
      <c r="G148" s="389">
        <v>532.41</v>
      </c>
      <c r="H148" s="387">
        <f t="shared" si="16"/>
        <v>1</v>
      </c>
      <c r="I148" s="178"/>
      <c r="K148" s="388"/>
      <c r="O148" s="346"/>
      <c r="P148" s="346"/>
    </row>
    <row r="149" spans="1:16">
      <c r="A149" t="str">
        <f t="shared" si="12"/>
        <v>I/O ModuleOptimizer Plant Cntr 16 Universal I/O Module</v>
      </c>
      <c r="B149" s="32" t="s">
        <v>176</v>
      </c>
      <c r="C149" s="92" t="s">
        <v>1943</v>
      </c>
      <c r="D149" s="347" t="s">
        <v>34</v>
      </c>
      <c r="E149" s="54" t="s">
        <v>1918</v>
      </c>
      <c r="F149" s="389">
        <f t="shared" si="13"/>
        <v>555.65784999999994</v>
      </c>
      <c r="G149" s="389">
        <v>531.73</v>
      </c>
      <c r="H149" s="392">
        <f t="shared" si="14"/>
        <v>1.0449999999999999</v>
      </c>
      <c r="I149" s="178"/>
      <c r="K149" s="388"/>
      <c r="O149" s="346"/>
      <c r="P149" s="346"/>
    </row>
    <row r="150" spans="1:16">
      <c r="A150" t="str">
        <f t="shared" si="12"/>
        <v>I/O ModuleOptimzer Plant Cntr 16 Digital Input Module</v>
      </c>
      <c r="B150" s="32" t="s">
        <v>176</v>
      </c>
      <c r="C150" s="92" t="s">
        <v>1944</v>
      </c>
      <c r="D150" s="347" t="s">
        <v>34</v>
      </c>
      <c r="E150" s="54" t="s">
        <v>1919</v>
      </c>
      <c r="F150" s="389">
        <f t="shared" si="13"/>
        <v>363.58684999999997</v>
      </c>
      <c r="G150" s="389">
        <v>347.93</v>
      </c>
      <c r="H150" s="392">
        <f t="shared" si="14"/>
        <v>1.0449999999999999</v>
      </c>
      <c r="I150" s="178"/>
      <c r="K150" s="388"/>
      <c r="O150" s="346"/>
      <c r="P150" s="346"/>
    </row>
    <row r="151" spans="1:16">
      <c r="A151" t="str">
        <f t="shared" si="12"/>
        <v>I/O ModuleOptimzer Plant Cntr 16 Universal Input Module</v>
      </c>
      <c r="B151" s="32" t="s">
        <v>176</v>
      </c>
      <c r="C151" s="92" t="s">
        <v>1945</v>
      </c>
      <c r="D151" s="347" t="s">
        <v>34</v>
      </c>
      <c r="E151" s="54" t="s">
        <v>1920</v>
      </c>
      <c r="F151" s="389">
        <f t="shared" si="13"/>
        <v>535.08179999999993</v>
      </c>
      <c r="G151" s="389">
        <v>512.04</v>
      </c>
      <c r="H151" s="392">
        <f t="shared" si="14"/>
        <v>1.0449999999999999</v>
      </c>
      <c r="I151" s="178"/>
      <c r="K151" s="388"/>
      <c r="O151" s="346"/>
      <c r="P151" s="346"/>
    </row>
    <row r="152" spans="1:16">
      <c r="A152" t="str">
        <f t="shared" si="12"/>
        <v>I/O ModuleOptimizer Plant Cntr 16 Universal I/O Module with HOA</v>
      </c>
      <c r="B152" s="32" t="s">
        <v>176</v>
      </c>
      <c r="C152" s="92" t="s">
        <v>1946</v>
      </c>
      <c r="D152" s="347" t="s">
        <v>34</v>
      </c>
      <c r="E152" s="54" t="s">
        <v>1921</v>
      </c>
      <c r="F152" s="389">
        <f t="shared" si="13"/>
        <v>620.83449999999993</v>
      </c>
      <c r="G152" s="389">
        <v>594.1</v>
      </c>
      <c r="H152" s="392">
        <f t="shared" si="14"/>
        <v>1.0449999999999999</v>
      </c>
      <c r="I152" s="178"/>
      <c r="K152" s="388"/>
      <c r="O152" s="346"/>
      <c r="P152" s="346"/>
    </row>
    <row r="153" spans="1:16">
      <c r="A153" t="str">
        <f t="shared" si="12"/>
        <v>I/O ModuleOptimizer Plant Cntr  8 Relay Digital Output Module with HOA</v>
      </c>
      <c r="B153" s="32" t="s">
        <v>176</v>
      </c>
      <c r="C153" s="92" t="s">
        <v>1947</v>
      </c>
      <c r="D153" s="347" t="s">
        <v>34</v>
      </c>
      <c r="E153" s="54" t="s">
        <v>1922</v>
      </c>
      <c r="F153" s="389">
        <f t="shared" si="13"/>
        <v>473.34319999999997</v>
      </c>
      <c r="G153" s="389">
        <v>452.96</v>
      </c>
      <c r="H153" s="392">
        <f t="shared" si="14"/>
        <v>1.0449999999999999</v>
      </c>
      <c r="I153" s="178"/>
      <c r="K153" s="388"/>
      <c r="O153" s="346"/>
      <c r="P153" s="346"/>
    </row>
    <row r="154" spans="1:16">
      <c r="A154" t="str">
        <f t="shared" si="12"/>
        <v>I/O ModuleOptimizer Plant Cntr 8 Relay Digital Output Module</v>
      </c>
      <c r="B154" s="32" t="s">
        <v>176</v>
      </c>
      <c r="C154" s="92" t="s">
        <v>1948</v>
      </c>
      <c r="D154" s="347" t="s">
        <v>34</v>
      </c>
      <c r="E154" s="54" t="s">
        <v>1923</v>
      </c>
      <c r="F154" s="389">
        <f t="shared" si="13"/>
        <v>425.315</v>
      </c>
      <c r="G154" s="389">
        <v>407</v>
      </c>
      <c r="H154" s="392">
        <f t="shared" si="14"/>
        <v>1.0449999999999999</v>
      </c>
      <c r="I154" s="178"/>
      <c r="K154" s="388"/>
      <c r="O154" s="346"/>
      <c r="P154" s="346"/>
    </row>
    <row r="155" spans="1:16">
      <c r="A155" t="str">
        <f t="shared" si="12"/>
        <v>I/O ModuleJCI, F4 Expansion Module, 3UI, 1BI, 4CO, 2BO</v>
      </c>
      <c r="B155" s="32" t="s">
        <v>176</v>
      </c>
      <c r="C155" s="92" t="s">
        <v>1521</v>
      </c>
      <c r="D155" s="347" t="s">
        <v>1025</v>
      </c>
      <c r="E155" s="473" t="s">
        <v>1518</v>
      </c>
      <c r="F155" s="389">
        <f t="shared" si="13"/>
        <v>327.03300000000002</v>
      </c>
      <c r="G155" s="389">
        <v>311.45999999999998</v>
      </c>
      <c r="H155" s="439">
        <f t="shared" ref="H155:H157" si="17">$O$2</f>
        <v>1.05</v>
      </c>
      <c r="I155" s="178"/>
      <c r="K155" s="388"/>
      <c r="O155" s="346"/>
      <c r="P155" s="346"/>
    </row>
    <row r="156" spans="1:16">
      <c r="A156" t="str">
        <f t="shared" si="12"/>
        <v>I/O ModuleJCI, F4 Expansion Module, 7UI, 2BI, 4CO, 2AO, 3BO</v>
      </c>
      <c r="B156" s="32" t="s">
        <v>176</v>
      </c>
      <c r="C156" s="92" t="s">
        <v>1522</v>
      </c>
      <c r="D156" s="347" t="s">
        <v>1025</v>
      </c>
      <c r="E156" s="473" t="s">
        <v>1519</v>
      </c>
      <c r="F156" s="389">
        <f t="shared" si="13"/>
        <v>441.40949999999998</v>
      </c>
      <c r="G156" s="389">
        <v>420.39</v>
      </c>
      <c r="H156" s="439">
        <f t="shared" si="17"/>
        <v>1.05</v>
      </c>
      <c r="I156" s="178"/>
      <c r="K156" s="388"/>
      <c r="O156" s="346"/>
      <c r="P156" s="346"/>
    </row>
    <row r="157" spans="1:16">
      <c r="A157" t="str">
        <f t="shared" si="12"/>
        <v>I/O ModuleJCI, F4 Expansion Module, 18BI</v>
      </c>
      <c r="B157" s="32" t="s">
        <v>176</v>
      </c>
      <c r="C157" s="92" t="s">
        <v>1523</v>
      </c>
      <c r="D157" s="347" t="s">
        <v>1025</v>
      </c>
      <c r="E157" s="473" t="s">
        <v>1520</v>
      </c>
      <c r="F157" s="389">
        <f t="shared" si="13"/>
        <v>406.43400000000003</v>
      </c>
      <c r="G157" s="389">
        <v>387.08</v>
      </c>
      <c r="H157" s="439">
        <f t="shared" si="17"/>
        <v>1.05</v>
      </c>
      <c r="I157" s="178"/>
      <c r="K157" s="388"/>
      <c r="O157" s="346"/>
      <c r="P157" s="346"/>
    </row>
    <row r="158" spans="1:16">
      <c r="A158" t="str">
        <f t="shared" si="12"/>
        <v>I/O ModuleJCI, 2UI, 2RO, 2UO</v>
      </c>
      <c r="B158" s="32" t="s">
        <v>176</v>
      </c>
      <c r="C158" s="92" t="s">
        <v>1024</v>
      </c>
      <c r="D158" s="347" t="s">
        <v>1025</v>
      </c>
      <c r="E158" s="71" t="s">
        <v>1026</v>
      </c>
      <c r="F158" s="389">
        <f t="shared" si="13"/>
        <v>434.16450000000003</v>
      </c>
      <c r="G158" s="389">
        <v>413.49</v>
      </c>
      <c r="H158" s="439">
        <f>$O$2</f>
        <v>1.05</v>
      </c>
      <c r="I158" s="178"/>
      <c r="K158" s="388"/>
      <c r="O158" s="346"/>
      <c r="P158" s="346"/>
    </row>
    <row r="159" spans="1:16">
      <c r="A159" t="str">
        <f t="shared" si="12"/>
        <v>I/O ModuleJCI, 8UI, 2AO</v>
      </c>
      <c r="B159" s="32" t="s">
        <v>176</v>
      </c>
      <c r="C159" s="92" t="s">
        <v>1027</v>
      </c>
      <c r="D159" s="347" t="s">
        <v>1025</v>
      </c>
      <c r="E159" s="71" t="s">
        <v>1028</v>
      </c>
      <c r="F159" s="389">
        <f t="shared" si="13"/>
        <v>621.96750000000009</v>
      </c>
      <c r="G159" s="389">
        <v>592.35</v>
      </c>
      <c r="H159" s="439">
        <f>$O$2</f>
        <v>1.05</v>
      </c>
      <c r="I159" s="178"/>
      <c r="K159" s="388"/>
      <c r="O159" s="346"/>
      <c r="P159" s="346"/>
    </row>
    <row r="160" spans="1:16">
      <c r="A160" t="str">
        <f t="shared" si="12"/>
        <v>I/O ModuleJCI, 4UI, 4RO, 4UO</v>
      </c>
      <c r="B160" s="32" t="s">
        <v>176</v>
      </c>
      <c r="C160" s="92" t="s">
        <v>1029</v>
      </c>
      <c r="D160" s="347" t="s">
        <v>1025</v>
      </c>
      <c r="E160" s="71" t="s">
        <v>1030</v>
      </c>
      <c r="F160" s="389">
        <f t="shared" si="13"/>
        <v>543.56399999999996</v>
      </c>
      <c r="G160" s="389">
        <v>517.67999999999995</v>
      </c>
      <c r="H160" s="439">
        <f t="shared" ref="H160:H162" si="18">$O$2</f>
        <v>1.05</v>
      </c>
      <c r="I160" s="178"/>
      <c r="K160" s="388"/>
      <c r="O160" s="346"/>
      <c r="P160" s="346"/>
    </row>
    <row r="161" spans="1:16">
      <c r="A161" t="str">
        <f t="shared" si="12"/>
        <v>I/O ModuleJCI, 16BI</v>
      </c>
      <c r="B161" s="32" t="s">
        <v>176</v>
      </c>
      <c r="C161" s="92" t="s">
        <v>1031</v>
      </c>
      <c r="D161" s="347" t="s">
        <v>1025</v>
      </c>
      <c r="E161" s="71" t="s">
        <v>1319</v>
      </c>
      <c r="F161" s="389">
        <f t="shared" si="13"/>
        <v>855.43500000000006</v>
      </c>
      <c r="G161" s="389">
        <v>814.7</v>
      </c>
      <c r="H161" s="439">
        <f t="shared" si="18"/>
        <v>1.05</v>
      </c>
      <c r="I161" s="178"/>
      <c r="K161" s="388"/>
      <c r="O161" s="346"/>
      <c r="P161" s="346"/>
    </row>
    <row r="162" spans="1:16">
      <c r="A162" t="str">
        <f t="shared" si="12"/>
        <v>I/O ModuleJCI, 8BI, 8BO</v>
      </c>
      <c r="B162" s="32" t="s">
        <v>176</v>
      </c>
      <c r="C162" s="92" t="s">
        <v>1032</v>
      </c>
      <c r="D162" s="347" t="s">
        <v>1025</v>
      </c>
      <c r="E162" s="71" t="s">
        <v>1033</v>
      </c>
      <c r="F162" s="389">
        <f t="shared" si="13"/>
        <v>942.43799999999999</v>
      </c>
      <c r="G162" s="389">
        <v>897.56</v>
      </c>
      <c r="H162" s="439">
        <f t="shared" si="18"/>
        <v>1.05</v>
      </c>
      <c r="I162" s="178"/>
      <c r="K162" s="388"/>
      <c r="O162" s="346"/>
      <c r="P162" s="346"/>
    </row>
    <row r="163" spans="1:16">
      <c r="A163" t="str">
        <f t="shared" si="12"/>
        <v>I/O ModuleJCI, 6UI, 2BI, 4CO, 3BO</v>
      </c>
      <c r="B163" s="32" t="s">
        <v>176</v>
      </c>
      <c r="C163" s="92" t="s">
        <v>1034</v>
      </c>
      <c r="D163" s="347" t="s">
        <v>1025</v>
      </c>
      <c r="E163" s="71" t="s">
        <v>1035</v>
      </c>
      <c r="F163" s="389">
        <f t="shared" si="13"/>
        <v>778.50149999999996</v>
      </c>
      <c r="G163" s="389">
        <v>741.43</v>
      </c>
      <c r="H163" s="470">
        <f>$P$2</f>
        <v>1.05</v>
      </c>
      <c r="I163" s="178"/>
      <c r="K163" s="388"/>
      <c r="O163" s="346"/>
      <c r="P163" s="346"/>
    </row>
    <row r="164" spans="1:16">
      <c r="A164" t="str">
        <f t="shared" si="12"/>
        <v>I/O ModuleSiemens 24VDC SUPPLY 1200MA, 4 A FUSE</v>
      </c>
      <c r="B164" s="32" t="s">
        <v>176</v>
      </c>
      <c r="C164" s="570" t="s">
        <v>2326</v>
      </c>
      <c r="D164" s="347" t="s">
        <v>1451</v>
      </c>
      <c r="E164" s="167" t="s">
        <v>1453</v>
      </c>
      <c r="F164" s="389">
        <f t="shared" si="13"/>
        <v>213.57</v>
      </c>
      <c r="G164" s="389">
        <v>213.57</v>
      </c>
      <c r="H164" s="460">
        <f>Q2</f>
        <v>1</v>
      </c>
      <c r="I164" s="178"/>
      <c r="K164" s="388"/>
      <c r="O164" s="346"/>
      <c r="P164" s="346"/>
    </row>
    <row r="165" spans="1:16">
      <c r="A165" t="str">
        <f t="shared" si="12"/>
        <v>I/O ModuleSiemens 6 RELAY OUTPUT MODULE</v>
      </c>
      <c r="B165" s="32" t="s">
        <v>176</v>
      </c>
      <c r="C165" s="570" t="s">
        <v>2327</v>
      </c>
      <c r="D165" s="347" t="s">
        <v>1451</v>
      </c>
      <c r="E165" s="167" t="s">
        <v>1454</v>
      </c>
      <c r="F165" s="389">
        <f t="shared" si="13"/>
        <v>278.44</v>
      </c>
      <c r="G165" s="389">
        <v>278.44</v>
      </c>
      <c r="H165" s="460">
        <f>Q2</f>
        <v>1</v>
      </c>
      <c r="I165" s="178"/>
      <c r="K165" s="388"/>
      <c r="O165" s="346"/>
      <c r="P165" s="346"/>
    </row>
    <row r="166" spans="1:16">
      <c r="A166" t="str">
        <f t="shared" si="12"/>
        <v>I/O ModuleSiemens 8 UNIVERSAL I/O MODULE</v>
      </c>
      <c r="B166" s="32" t="s">
        <v>176</v>
      </c>
      <c r="C166" s="570" t="s">
        <v>2328</v>
      </c>
      <c r="D166" s="347" t="s">
        <v>1451</v>
      </c>
      <c r="E166" s="167" t="s">
        <v>1455</v>
      </c>
      <c r="F166" s="389">
        <f t="shared" si="13"/>
        <v>363.81</v>
      </c>
      <c r="G166" s="389">
        <v>363.81</v>
      </c>
      <c r="H166" s="460">
        <f>Q2</f>
        <v>1</v>
      </c>
      <c r="I166" s="178"/>
      <c r="K166" s="388"/>
      <c r="O166" s="346"/>
      <c r="P166" s="346"/>
    </row>
    <row r="167" spans="1:16">
      <c r="A167" t="str">
        <f t="shared" si="12"/>
        <v>I/O ModuleSiemens 8 UNIV I/O MODULE W/ 4-20MA</v>
      </c>
      <c r="B167" s="32" t="s">
        <v>176</v>
      </c>
      <c r="C167" s="570" t="s">
        <v>2329</v>
      </c>
      <c r="D167" s="347" t="s">
        <v>1451</v>
      </c>
      <c r="E167" s="167" t="s">
        <v>1456</v>
      </c>
      <c r="F167" s="389">
        <f t="shared" si="13"/>
        <v>453.95</v>
      </c>
      <c r="G167" s="389">
        <v>453.95</v>
      </c>
      <c r="H167" s="460">
        <f>Q2</f>
        <v>1</v>
      </c>
      <c r="I167" s="178"/>
      <c r="K167" s="388"/>
      <c r="O167" s="346"/>
      <c r="P167" s="346"/>
    </row>
    <row r="168" spans="1:16">
      <c r="A168" t="str">
        <f t="shared" si="12"/>
        <v>I/O ModuleSiemens 8 DIGITAL INPUT MODULE</v>
      </c>
      <c r="B168" s="32" t="s">
        <v>176</v>
      </c>
      <c r="C168" s="570" t="s">
        <v>2330</v>
      </c>
      <c r="D168" s="347" t="s">
        <v>1451</v>
      </c>
      <c r="E168" s="167" t="s">
        <v>1457</v>
      </c>
      <c r="F168" s="389">
        <f t="shared" si="13"/>
        <v>185.23</v>
      </c>
      <c r="G168" s="389">
        <v>185.23</v>
      </c>
      <c r="H168" s="460">
        <f>Q2</f>
        <v>1</v>
      </c>
      <c r="I168" s="178"/>
      <c r="K168" s="388"/>
      <c r="O168" s="346"/>
      <c r="P168" s="346"/>
    </row>
    <row r="169" spans="1:16">
      <c r="A169" t="str">
        <f t="shared" si="12"/>
        <v>I/O ModuleSiemens 16 DIGITAL INPUT MODULE</v>
      </c>
      <c r="B169" s="32" t="s">
        <v>176</v>
      </c>
      <c r="C169" s="570" t="s">
        <v>2331</v>
      </c>
      <c r="D169" s="347" t="s">
        <v>1451</v>
      </c>
      <c r="E169" s="167" t="s">
        <v>1458</v>
      </c>
      <c r="F169" s="389">
        <f t="shared" si="13"/>
        <v>277.79000000000002</v>
      </c>
      <c r="G169" s="389">
        <v>277.79000000000002</v>
      </c>
      <c r="H169" s="460">
        <f>Q2</f>
        <v>1</v>
      </c>
      <c r="I169" s="178"/>
      <c r="K169" s="388"/>
      <c r="O169" s="346"/>
      <c r="P169" s="346"/>
    </row>
    <row r="170" spans="1:16">
      <c r="A170" t="str">
        <f t="shared" si="12"/>
        <v>I/O ModuleSiemens @ADDRESS KEY 1-12 + RESET KEY</v>
      </c>
      <c r="B170" s="32" t="s">
        <v>176</v>
      </c>
      <c r="C170" s="570" t="s">
        <v>2332</v>
      </c>
      <c r="D170" s="347" t="s">
        <v>1451</v>
      </c>
      <c r="E170" s="167" t="s">
        <v>1459</v>
      </c>
      <c r="F170" s="389">
        <f t="shared" si="13"/>
        <v>7.68</v>
      </c>
      <c r="G170" s="389">
        <v>7.68</v>
      </c>
      <c r="H170" s="460">
        <f>Q2</f>
        <v>1</v>
      </c>
      <c r="I170" s="178"/>
      <c r="K170" s="388"/>
      <c r="O170" s="346"/>
      <c r="P170" s="346"/>
    </row>
    <row r="171" spans="1:16">
      <c r="A171" t="str">
        <f t="shared" si="12"/>
        <v>I/O ModuleSiemens 6 RELAY OUTPUT MODULE W/OVD</v>
      </c>
      <c r="B171" s="32" t="s">
        <v>176</v>
      </c>
      <c r="C171" s="570" t="s">
        <v>2333</v>
      </c>
      <c r="D171" s="347" t="s">
        <v>1451</v>
      </c>
      <c r="E171" s="167" t="s">
        <v>1460</v>
      </c>
      <c r="F171" s="389">
        <f t="shared" si="13"/>
        <v>427.71</v>
      </c>
      <c r="G171" s="389">
        <v>427.71</v>
      </c>
      <c r="H171" s="460">
        <f>Q2</f>
        <v>1</v>
      </c>
      <c r="I171" s="178"/>
      <c r="K171" s="388"/>
      <c r="O171" s="346"/>
      <c r="P171" s="346"/>
    </row>
    <row r="172" spans="1:16">
      <c r="A172" t="str">
        <f t="shared" si="12"/>
        <v>I/O ModuleSiemens 8 UNIV I/O MODULE W/ OVD&amp;LCD</v>
      </c>
      <c r="B172" s="32" t="s">
        <v>176</v>
      </c>
      <c r="C172" s="570" t="s">
        <v>2334</v>
      </c>
      <c r="D172" s="347" t="s">
        <v>1451</v>
      </c>
      <c r="E172" s="21" t="s">
        <v>1461</v>
      </c>
      <c r="F172" s="389">
        <f t="shared" si="13"/>
        <v>590.96</v>
      </c>
      <c r="G172" s="389">
        <v>590.96</v>
      </c>
      <c r="H172" s="460">
        <f>Q2</f>
        <v>1</v>
      </c>
      <c r="I172" s="178"/>
      <c r="K172" s="388"/>
      <c r="O172" s="346"/>
      <c r="P172" s="346"/>
    </row>
    <row r="173" spans="1:16">
      <c r="A173" t="str">
        <f t="shared" si="12"/>
        <v>I/O ModuleSiemens8 UNIV I/O W/ 4-20MA, OVD&amp;LCD</v>
      </c>
      <c r="B173" s="32" t="s">
        <v>176</v>
      </c>
      <c r="C173" s="570" t="s">
        <v>2335</v>
      </c>
      <c r="D173" s="347" t="s">
        <v>1451</v>
      </c>
      <c r="E173" s="563" t="s">
        <v>1462</v>
      </c>
      <c r="F173" s="389">
        <f t="shared" si="13"/>
        <v>695.23</v>
      </c>
      <c r="G173" s="389">
        <v>695.23</v>
      </c>
      <c r="H173" s="460">
        <f>Q2</f>
        <v>1</v>
      </c>
      <c r="I173" s="178"/>
      <c r="K173" s="388"/>
      <c r="O173" s="346"/>
      <c r="P173" s="346"/>
    </row>
    <row r="174" spans="1:16">
      <c r="A174" t="str">
        <f t="shared" ref="A174" si="19">B174&amp;C174</f>
        <v>I/O ModuleSiemens TX-I/O Module Distance Expansion Module</v>
      </c>
      <c r="B174" s="32" t="s">
        <v>176</v>
      </c>
      <c r="C174" s="570" t="s">
        <v>2325</v>
      </c>
      <c r="D174" s="347" t="s">
        <v>1451</v>
      </c>
      <c r="E174" s="599" t="s">
        <v>2324</v>
      </c>
      <c r="F174" s="598">
        <f t="shared" si="13"/>
        <v>157.38</v>
      </c>
      <c r="G174" s="386">
        <v>157.38</v>
      </c>
      <c r="H174" s="460">
        <f>Q2</f>
        <v>1</v>
      </c>
      <c r="I174" s="178"/>
      <c r="K174" s="388"/>
      <c r="O174" s="346"/>
      <c r="P174" s="346"/>
    </row>
    <row r="175" spans="1:16">
      <c r="A175" t="str">
        <f t="shared" si="12"/>
        <v>I/O ModulePhoenix 8 Digital Inputs</v>
      </c>
      <c r="B175" s="32" t="s">
        <v>176</v>
      </c>
      <c r="C175" s="570" t="s">
        <v>2088</v>
      </c>
      <c r="D175" s="347" t="s">
        <v>995</v>
      </c>
      <c r="E175" s="368" t="s">
        <v>2092</v>
      </c>
      <c r="F175" s="389">
        <f t="shared" si="13"/>
        <v>45.44</v>
      </c>
      <c r="G175" s="386">
        <v>45.44</v>
      </c>
      <c r="H175" s="387">
        <f t="shared" ref="H175:H186" si="20">$R$2</f>
        <v>1</v>
      </c>
      <c r="I175" s="178"/>
      <c r="K175" s="388"/>
      <c r="O175" s="346"/>
      <c r="P175" s="346"/>
    </row>
    <row r="176" spans="1:16">
      <c r="A176" t="str">
        <f t="shared" si="12"/>
        <v>I/O ModulePhoenix 8 Digital Outputs</v>
      </c>
      <c r="B176" s="32" t="s">
        <v>176</v>
      </c>
      <c r="C176" s="570" t="s">
        <v>2089</v>
      </c>
      <c r="D176" s="347" t="s">
        <v>995</v>
      </c>
      <c r="E176" s="32" t="s">
        <v>2093</v>
      </c>
      <c r="F176" s="389">
        <f t="shared" si="13"/>
        <v>51.63</v>
      </c>
      <c r="G176" s="386">
        <v>51.63</v>
      </c>
      <c r="H176" s="387">
        <f t="shared" si="20"/>
        <v>1</v>
      </c>
      <c r="I176" s="178"/>
      <c r="K176" s="388"/>
      <c r="O176" s="346"/>
      <c r="P176" s="346"/>
    </row>
    <row r="177" spans="1:16">
      <c r="A177" t="str">
        <f t="shared" si="12"/>
        <v>I/O ModulePhoenix 4 Analog 4-20mA Inputs</v>
      </c>
      <c r="B177" s="32" t="s">
        <v>176</v>
      </c>
      <c r="C177" s="570" t="s">
        <v>2090</v>
      </c>
      <c r="D177" s="347" t="s">
        <v>995</v>
      </c>
      <c r="E177" s="32" t="s">
        <v>2094</v>
      </c>
      <c r="F177" s="389">
        <f t="shared" si="13"/>
        <v>177.6</v>
      </c>
      <c r="G177" s="386">
        <v>177.6</v>
      </c>
      <c r="H177" s="387">
        <f t="shared" si="20"/>
        <v>1</v>
      </c>
      <c r="I177" s="178"/>
      <c r="K177" s="388"/>
      <c r="O177" s="346"/>
      <c r="P177" s="346"/>
    </row>
    <row r="178" spans="1:16">
      <c r="A178" t="str">
        <f t="shared" si="12"/>
        <v>I/O ModulePhoenix 4 Analog 0-10VDC Inputs</v>
      </c>
      <c r="B178" s="32" t="s">
        <v>176</v>
      </c>
      <c r="C178" s="570" t="s">
        <v>2091</v>
      </c>
      <c r="D178" s="347" t="s">
        <v>995</v>
      </c>
      <c r="E178" s="32" t="s">
        <v>2095</v>
      </c>
      <c r="F178" s="389">
        <f t="shared" si="13"/>
        <v>125.29</v>
      </c>
      <c r="G178" s="585">
        <v>125.29</v>
      </c>
      <c r="H178" s="387">
        <f t="shared" si="20"/>
        <v>1</v>
      </c>
      <c r="I178" s="178"/>
      <c r="K178" s="388"/>
      <c r="O178" s="346"/>
      <c r="P178" s="346"/>
    </row>
    <row r="179" spans="1:16">
      <c r="A179" t="str">
        <f t="shared" si="12"/>
        <v>I/O ModulePhoenix 4 RTD Platinum 100 Inputs</v>
      </c>
      <c r="B179" s="32" t="s">
        <v>176</v>
      </c>
      <c r="C179" s="570" t="s">
        <v>2104</v>
      </c>
      <c r="D179" s="347" t="s">
        <v>995</v>
      </c>
      <c r="E179" s="32" t="s">
        <v>2096</v>
      </c>
      <c r="F179" s="389">
        <f t="shared" si="13"/>
        <v>303.98</v>
      </c>
      <c r="G179" s="585">
        <v>303.98</v>
      </c>
      <c r="H179" s="387">
        <f t="shared" si="20"/>
        <v>1</v>
      </c>
      <c r="I179" s="178"/>
      <c r="K179" s="388"/>
      <c r="O179" s="346"/>
      <c r="P179" s="346"/>
    </row>
    <row r="180" spans="1:16">
      <c r="A180" t="str">
        <f t="shared" si="12"/>
        <v>I/O ModulePhoenix 4 RTD Platinum 1000 Inputs</v>
      </c>
      <c r="B180" s="32" t="s">
        <v>176</v>
      </c>
      <c r="C180" s="570" t="s">
        <v>2105</v>
      </c>
      <c r="D180" s="347" t="s">
        <v>995</v>
      </c>
      <c r="E180" s="32" t="s">
        <v>2097</v>
      </c>
      <c r="F180" s="389">
        <f t="shared" si="13"/>
        <v>259.95999999999998</v>
      </c>
      <c r="G180" s="585">
        <v>259.95999999999998</v>
      </c>
      <c r="H180" s="387">
        <f t="shared" si="20"/>
        <v>1</v>
      </c>
      <c r="I180" s="178"/>
      <c r="K180" s="388"/>
      <c r="O180" s="346"/>
      <c r="P180" s="346"/>
    </row>
    <row r="181" spans="1:16">
      <c r="A181" t="str">
        <f t="shared" si="12"/>
        <v>I/O ModulePhoenix 4 RTD Inputs 0 - 300K Ohm Range</v>
      </c>
      <c r="B181" s="32" t="s">
        <v>176</v>
      </c>
      <c r="C181" s="570" t="s">
        <v>2106</v>
      </c>
      <c r="D181" s="347" t="s">
        <v>995</v>
      </c>
      <c r="E181" s="32" t="s">
        <v>2098</v>
      </c>
      <c r="F181" s="389">
        <f t="shared" si="13"/>
        <v>289.35000000000002</v>
      </c>
      <c r="G181" s="585">
        <v>289.35000000000002</v>
      </c>
      <c r="H181" s="387">
        <f t="shared" si="20"/>
        <v>1</v>
      </c>
      <c r="I181" s="178"/>
      <c r="K181" s="388"/>
      <c r="O181" s="346"/>
      <c r="P181" s="346"/>
    </row>
    <row r="182" spans="1:16">
      <c r="A182" t="str">
        <f t="shared" si="12"/>
        <v>I/O ModulePhoenix 4 RTD Inputs 0 - 100K Ohm Range</v>
      </c>
      <c r="B182" s="32" t="s">
        <v>176</v>
      </c>
      <c r="C182" s="570" t="s">
        <v>2107</v>
      </c>
      <c r="D182" s="347" t="s">
        <v>995</v>
      </c>
      <c r="E182" s="32" t="s">
        <v>2099</v>
      </c>
      <c r="F182" s="389">
        <f t="shared" si="13"/>
        <v>156.04</v>
      </c>
      <c r="G182" s="585">
        <v>156.04</v>
      </c>
      <c r="H182" s="387">
        <f t="shared" si="20"/>
        <v>1</v>
      </c>
      <c r="I182" s="178"/>
      <c r="K182" s="388"/>
      <c r="O182" s="346"/>
      <c r="P182" s="346"/>
    </row>
    <row r="183" spans="1:16">
      <c r="A183" t="str">
        <f t="shared" si="12"/>
        <v>I/O ModulePhoenix 4 4-20 Analog Outputs</v>
      </c>
      <c r="B183" s="32" t="s">
        <v>176</v>
      </c>
      <c r="C183" s="462" t="s">
        <v>2108</v>
      </c>
      <c r="D183" s="347" t="s">
        <v>995</v>
      </c>
      <c r="E183" s="32" t="s">
        <v>2100</v>
      </c>
      <c r="F183" s="389">
        <f>G183*H183</f>
        <v>177.6</v>
      </c>
      <c r="G183" s="585">
        <v>177.6</v>
      </c>
      <c r="H183" s="387">
        <f t="shared" si="20"/>
        <v>1</v>
      </c>
      <c r="I183" s="178"/>
      <c r="K183" s="388"/>
      <c r="O183" s="346"/>
      <c r="P183" s="346"/>
    </row>
    <row r="184" spans="1:16">
      <c r="A184" t="str">
        <f t="shared" si="12"/>
        <v>I/O ModulePhoenix 4 4-20 Analog Outputs</v>
      </c>
      <c r="B184" s="32" t="s">
        <v>176</v>
      </c>
      <c r="C184" s="462" t="s">
        <v>2108</v>
      </c>
      <c r="D184" s="347" t="s">
        <v>995</v>
      </c>
      <c r="E184" s="32" t="s">
        <v>2101</v>
      </c>
      <c r="F184" s="389">
        <f t="shared" si="13"/>
        <v>125.29</v>
      </c>
      <c r="G184" s="585">
        <v>125.29</v>
      </c>
      <c r="H184" s="387">
        <f t="shared" si="20"/>
        <v>1</v>
      </c>
      <c r="I184" s="178"/>
      <c r="K184" s="388"/>
      <c r="O184" s="346"/>
      <c r="P184" s="346"/>
    </row>
    <row r="185" spans="1:16">
      <c r="A185" t="str">
        <f t="shared" si="12"/>
        <v>I/O ModulePhoenix RS232 Module</v>
      </c>
      <c r="B185" s="32" t="s">
        <v>176</v>
      </c>
      <c r="C185" s="462" t="s">
        <v>2109</v>
      </c>
      <c r="D185" s="347" t="s">
        <v>995</v>
      </c>
      <c r="E185" s="32" t="s">
        <v>2102</v>
      </c>
      <c r="F185" s="389">
        <f t="shared" si="13"/>
        <v>257.27999999999997</v>
      </c>
      <c r="G185" s="585">
        <v>257.27999999999997</v>
      </c>
      <c r="H185" s="387">
        <f t="shared" si="20"/>
        <v>1</v>
      </c>
      <c r="I185" s="178"/>
      <c r="K185" s="388"/>
      <c r="O185" s="346"/>
      <c r="P185" s="346"/>
    </row>
    <row r="186" spans="1:16">
      <c r="A186" t="str">
        <f t="shared" si="12"/>
        <v>I/O ModulePhoenix RS485 Module</v>
      </c>
      <c r="B186" s="32" t="s">
        <v>176</v>
      </c>
      <c r="C186" s="462" t="s">
        <v>2110</v>
      </c>
      <c r="D186" s="347" t="s">
        <v>995</v>
      </c>
      <c r="E186" s="32" t="s">
        <v>2103</v>
      </c>
      <c r="F186" s="389">
        <f t="shared" si="13"/>
        <v>257.07</v>
      </c>
      <c r="G186" s="585">
        <v>257.07</v>
      </c>
      <c r="H186" s="387">
        <f t="shared" si="20"/>
        <v>1</v>
      </c>
      <c r="I186" s="178"/>
      <c r="K186" s="388"/>
      <c r="O186" s="346"/>
      <c r="P186" s="346"/>
    </row>
    <row r="187" spans="1:16">
      <c r="A187" t="str">
        <f t="shared" si="12"/>
        <v>JaceAX Extended Memory</v>
      </c>
      <c r="B187" s="32" t="s">
        <v>45</v>
      </c>
      <c r="C187" s="98" t="s">
        <v>178</v>
      </c>
      <c r="D187" s="347" t="s">
        <v>34</v>
      </c>
      <c r="E187" s="71" t="s">
        <v>24</v>
      </c>
      <c r="F187" s="389">
        <f t="shared" si="13"/>
        <v>884.22674999999992</v>
      </c>
      <c r="G187" s="389">
        <v>846.15</v>
      </c>
      <c r="H187" s="392">
        <f t="shared" ref="H187:H250" si="21">$M$2</f>
        <v>1.0449999999999999</v>
      </c>
      <c r="K187" s="388"/>
      <c r="O187" s="346"/>
      <c r="P187" s="346"/>
    </row>
    <row r="188" spans="1:16">
      <c r="A188" t="str">
        <f t="shared" si="12"/>
        <v>Jace300 AX Panel</v>
      </c>
      <c r="B188" s="32" t="s">
        <v>45</v>
      </c>
      <c r="C188" s="98" t="s">
        <v>179</v>
      </c>
      <c r="D188" s="347" t="s">
        <v>34</v>
      </c>
      <c r="E188" s="71" t="s">
        <v>141</v>
      </c>
      <c r="F188" s="389">
        <f t="shared" si="13"/>
        <v>0</v>
      </c>
      <c r="G188" s="386"/>
      <c r="H188" s="392">
        <f t="shared" si="21"/>
        <v>1.0449999999999999</v>
      </c>
      <c r="K188" s="388"/>
      <c r="O188" s="346"/>
      <c r="P188" s="346"/>
    </row>
    <row r="189" spans="1:16">
      <c r="A189" t="str">
        <f t="shared" si="12"/>
        <v>Jace600 AX Panel</v>
      </c>
      <c r="B189" s="32" t="s">
        <v>45</v>
      </c>
      <c r="C189" s="98" t="s">
        <v>180</v>
      </c>
      <c r="D189" s="347" t="s">
        <v>34</v>
      </c>
      <c r="E189" s="71" t="s">
        <v>140</v>
      </c>
      <c r="F189" s="389">
        <f t="shared" si="13"/>
        <v>0</v>
      </c>
      <c r="G189" s="386"/>
      <c r="H189" s="392">
        <f t="shared" si="21"/>
        <v>1.0449999999999999</v>
      </c>
      <c r="K189" s="388"/>
      <c r="O189" s="346"/>
      <c r="P189" s="346"/>
    </row>
    <row r="190" spans="1:16">
      <c r="A190" t="str">
        <f t="shared" si="12"/>
        <v>Jace700 AX Panel</v>
      </c>
      <c r="B190" s="32" t="s">
        <v>45</v>
      </c>
      <c r="C190" s="98" t="s">
        <v>181</v>
      </c>
      <c r="D190" s="347" t="s">
        <v>34</v>
      </c>
      <c r="E190" s="71" t="s">
        <v>138</v>
      </c>
      <c r="F190" s="389">
        <f t="shared" si="13"/>
        <v>0</v>
      </c>
      <c r="G190" s="386"/>
      <c r="H190" s="392">
        <f t="shared" si="21"/>
        <v>1.0449999999999999</v>
      </c>
      <c r="K190" s="388"/>
      <c r="O190" s="346"/>
      <c r="P190" s="346"/>
    </row>
    <row r="191" spans="1:16">
      <c r="A191" t="str">
        <f t="shared" si="12"/>
        <v>JaceWall Adapter (Plug)</v>
      </c>
      <c r="B191" s="32" t="s">
        <v>45</v>
      </c>
      <c r="C191" s="98" t="s">
        <v>182</v>
      </c>
      <c r="D191" s="347" t="s">
        <v>34</v>
      </c>
      <c r="E191" s="71" t="s">
        <v>555</v>
      </c>
      <c r="F191" s="389">
        <f t="shared" si="13"/>
        <v>0</v>
      </c>
      <c r="G191" s="389">
        <v>0</v>
      </c>
      <c r="H191" s="392">
        <f t="shared" si="21"/>
        <v>1.0449999999999999</v>
      </c>
      <c r="K191" s="388"/>
      <c r="O191" s="346"/>
      <c r="P191" s="346"/>
    </row>
    <row r="192" spans="1:16">
      <c r="A192" t="str">
        <f>B192&amp;C192</f>
        <v>JaceLON Repeater</v>
      </c>
      <c r="B192" s="32" t="s">
        <v>45</v>
      </c>
      <c r="C192" s="98" t="s">
        <v>475</v>
      </c>
      <c r="D192" s="347" t="s">
        <v>34</v>
      </c>
      <c r="E192" s="21" t="s">
        <v>476</v>
      </c>
      <c r="F192" s="389">
        <f t="shared" si="13"/>
        <v>0</v>
      </c>
      <c r="G192" s="386"/>
      <c r="H192" s="392">
        <f t="shared" si="21"/>
        <v>1.0449999999999999</v>
      </c>
      <c r="K192" s="388"/>
      <c r="O192" s="346"/>
      <c r="P192" s="346"/>
    </row>
    <row r="193" spans="1:16">
      <c r="A193" t="str">
        <f t="shared" ref="A193:A272" si="22">B193&amp;C193</f>
        <v>JaceWEB 8000 Panel</v>
      </c>
      <c r="B193" s="32" t="s">
        <v>45</v>
      </c>
      <c r="C193" s="98" t="s">
        <v>759</v>
      </c>
      <c r="D193" s="347" t="s">
        <v>34</v>
      </c>
      <c r="E193" s="441" t="s">
        <v>1441</v>
      </c>
      <c r="F193" s="389">
        <f t="shared" si="13"/>
        <v>846.0633499999999</v>
      </c>
      <c r="G193" s="386">
        <v>809.63</v>
      </c>
      <c r="H193" s="392">
        <f t="shared" si="21"/>
        <v>1.0449999999999999</v>
      </c>
      <c r="I193" s="178"/>
      <c r="K193" s="388" t="s">
        <v>1442</v>
      </c>
      <c r="L193" t="s">
        <v>45</v>
      </c>
      <c r="O193" s="346"/>
      <c r="P193" s="346"/>
    </row>
    <row r="194" spans="1:16">
      <c r="A194" t="str">
        <f t="shared" si="22"/>
        <v>JaceWEB 8005 Panel</v>
      </c>
      <c r="B194" s="32" t="s">
        <v>45</v>
      </c>
      <c r="C194" s="98" t="s">
        <v>760</v>
      </c>
      <c r="D194" s="347" t="s">
        <v>34</v>
      </c>
      <c r="E194" s="71" t="s">
        <v>766</v>
      </c>
      <c r="F194" s="389">
        <f t="shared" si="13"/>
        <v>1227.1748499999999</v>
      </c>
      <c r="G194" s="455">
        <f>K194+L194</f>
        <v>1174.33</v>
      </c>
      <c r="H194" s="392">
        <f t="shared" si="21"/>
        <v>1.0449999999999999</v>
      </c>
      <c r="I194" s="178"/>
      <c r="K194" s="388">
        <v>364.7</v>
      </c>
      <c r="L194" s="388">
        <v>809.63</v>
      </c>
      <c r="O194" s="346"/>
      <c r="P194" s="346"/>
    </row>
    <row r="195" spans="1:16">
      <c r="A195" t="str">
        <f t="shared" si="22"/>
        <v>JaceWEB 8010 Panel</v>
      </c>
      <c r="B195" s="32" t="s">
        <v>45</v>
      </c>
      <c r="C195" s="98" t="s">
        <v>761</v>
      </c>
      <c r="D195" s="347" t="s">
        <v>34</v>
      </c>
      <c r="E195" s="71" t="s">
        <v>767</v>
      </c>
      <c r="F195" s="389">
        <f t="shared" si="13"/>
        <v>1417.7305999999996</v>
      </c>
      <c r="G195" s="455">
        <f t="shared" ref="G195:G203" si="23">K195+L195</f>
        <v>1356.6799999999998</v>
      </c>
      <c r="H195" s="392">
        <f t="shared" si="21"/>
        <v>1.0449999999999999</v>
      </c>
      <c r="I195" s="178"/>
      <c r="K195" s="388">
        <v>547.04999999999995</v>
      </c>
      <c r="L195" s="388">
        <v>809.63</v>
      </c>
      <c r="O195" s="346"/>
      <c r="P195" s="346"/>
    </row>
    <row r="196" spans="1:16">
      <c r="A196" t="str">
        <f t="shared" si="22"/>
        <v>JaceWEB 8025 Panel</v>
      </c>
      <c r="B196" s="32" t="s">
        <v>45</v>
      </c>
      <c r="C196" s="98" t="s">
        <v>762</v>
      </c>
      <c r="D196" s="347" t="s">
        <v>34</v>
      </c>
      <c r="E196" s="71" t="s">
        <v>768</v>
      </c>
      <c r="F196" s="389">
        <f t="shared" si="13"/>
        <v>1775.9775</v>
      </c>
      <c r="G196" s="455">
        <f t="shared" si="23"/>
        <v>1699.5</v>
      </c>
      <c r="H196" s="392">
        <f t="shared" si="21"/>
        <v>1.0449999999999999</v>
      </c>
      <c r="I196" s="178"/>
      <c r="K196" s="388">
        <v>889.87</v>
      </c>
      <c r="L196" s="388">
        <v>809.63</v>
      </c>
      <c r="O196" s="346"/>
      <c r="P196" s="346"/>
    </row>
    <row r="197" spans="1:16">
      <c r="A197" t="str">
        <f t="shared" si="22"/>
        <v>JaceWEB 8100 Panel</v>
      </c>
      <c r="B197" s="32" t="s">
        <v>45</v>
      </c>
      <c r="C197" s="98" t="s">
        <v>763</v>
      </c>
      <c r="D197" s="347" t="s">
        <v>34</v>
      </c>
      <c r="E197" s="71" t="s">
        <v>769</v>
      </c>
      <c r="F197" s="389">
        <f t="shared" si="13"/>
        <v>3593.8803999999996</v>
      </c>
      <c r="G197" s="455">
        <f t="shared" si="23"/>
        <v>3439.12</v>
      </c>
      <c r="H197" s="392">
        <f t="shared" si="21"/>
        <v>1.0449999999999999</v>
      </c>
      <c r="I197" s="178"/>
      <c r="K197" s="388">
        <v>2629.49</v>
      </c>
      <c r="L197" s="388">
        <v>809.63</v>
      </c>
      <c r="O197" s="346"/>
      <c r="P197" s="346"/>
    </row>
    <row r="198" spans="1:16">
      <c r="A198" t="str">
        <f t="shared" si="22"/>
        <v>JaceWEB 8200 Panel</v>
      </c>
      <c r="B198" s="32" t="s">
        <v>45</v>
      </c>
      <c r="C198" s="98" t="s">
        <v>764</v>
      </c>
      <c r="D198" s="347" t="s">
        <v>34</v>
      </c>
      <c r="E198" s="71" t="s">
        <v>770</v>
      </c>
      <c r="F198" s="389">
        <f t="shared" si="13"/>
        <v>4963.9694499999996</v>
      </c>
      <c r="G198" s="455">
        <f t="shared" si="23"/>
        <v>4750.21</v>
      </c>
      <c r="H198" s="392">
        <f t="shared" si="21"/>
        <v>1.0449999999999999</v>
      </c>
      <c r="I198" s="178"/>
      <c r="K198" s="388">
        <v>3940.58</v>
      </c>
      <c r="L198" s="388">
        <v>809.63</v>
      </c>
      <c r="O198" s="346"/>
      <c r="P198" s="346"/>
    </row>
    <row r="199" spans="1:16">
      <c r="A199" t="str">
        <f t="shared" si="22"/>
        <v>JaceWEB 9005 Panel</v>
      </c>
      <c r="B199" s="32" t="s">
        <v>45</v>
      </c>
      <c r="C199" s="98" t="s">
        <v>1877</v>
      </c>
      <c r="D199" s="347" t="s">
        <v>34</v>
      </c>
      <c r="E199" s="71" t="s">
        <v>1872</v>
      </c>
      <c r="F199" s="389">
        <f t="shared" si="13"/>
        <v>1389.9126999999999</v>
      </c>
      <c r="G199" s="455">
        <f t="shared" si="23"/>
        <v>1330.06</v>
      </c>
      <c r="H199" s="392">
        <f t="shared" si="21"/>
        <v>1.0449999999999999</v>
      </c>
      <c r="I199" s="178"/>
      <c r="K199" s="388">
        <v>364.7</v>
      </c>
      <c r="L199" s="388">
        <v>965.36</v>
      </c>
      <c r="O199" s="346"/>
      <c r="P199" s="346"/>
    </row>
    <row r="200" spans="1:16">
      <c r="A200" t="str">
        <f t="shared" si="22"/>
        <v>JaceWEB 9010 Panel</v>
      </c>
      <c r="B200" s="32" t="s">
        <v>45</v>
      </c>
      <c r="C200" s="98" t="s">
        <v>1878</v>
      </c>
      <c r="D200" s="347" t="s">
        <v>34</v>
      </c>
      <c r="E200" s="71" t="s">
        <v>1873</v>
      </c>
      <c r="F200" s="389">
        <f t="shared" si="13"/>
        <v>1580.4684499999998</v>
      </c>
      <c r="G200" s="455">
        <f t="shared" si="23"/>
        <v>1512.4099999999999</v>
      </c>
      <c r="H200" s="392">
        <f t="shared" si="21"/>
        <v>1.0449999999999999</v>
      </c>
      <c r="I200" s="178"/>
      <c r="K200" s="388">
        <v>547.04999999999995</v>
      </c>
      <c r="L200" s="388">
        <v>965.36</v>
      </c>
      <c r="O200" s="346"/>
      <c r="P200" s="346"/>
    </row>
    <row r="201" spans="1:16">
      <c r="A201" t="str">
        <f t="shared" si="22"/>
        <v>JaceWEB 9025 Panel</v>
      </c>
      <c r="B201" s="32" t="s">
        <v>45</v>
      </c>
      <c r="C201" s="98" t="s">
        <v>1879</v>
      </c>
      <c r="D201" s="347" t="s">
        <v>34</v>
      </c>
      <c r="E201" s="71" t="s">
        <v>1874</v>
      </c>
      <c r="F201" s="389">
        <f t="shared" si="13"/>
        <v>1938.7153499999999</v>
      </c>
      <c r="G201" s="455">
        <f t="shared" si="23"/>
        <v>1855.23</v>
      </c>
      <c r="H201" s="392">
        <f t="shared" si="21"/>
        <v>1.0449999999999999</v>
      </c>
      <c r="I201" s="178"/>
      <c r="K201" s="388">
        <v>889.87</v>
      </c>
      <c r="L201" s="388">
        <v>965.36</v>
      </c>
      <c r="O201" s="346"/>
      <c r="P201" s="346"/>
    </row>
    <row r="202" spans="1:16">
      <c r="A202" t="str">
        <f t="shared" si="22"/>
        <v>JaceWEB 9100 Panel</v>
      </c>
      <c r="B202" s="32" t="s">
        <v>45</v>
      </c>
      <c r="C202" s="98" t="s">
        <v>1880</v>
      </c>
      <c r="D202" s="347" t="s">
        <v>34</v>
      </c>
      <c r="E202" s="71" t="s">
        <v>1875</v>
      </c>
      <c r="F202" s="389">
        <f t="shared" si="13"/>
        <v>3756.6182499999995</v>
      </c>
      <c r="G202" s="455">
        <f t="shared" si="23"/>
        <v>3594.85</v>
      </c>
      <c r="H202" s="392">
        <f t="shared" si="21"/>
        <v>1.0449999999999999</v>
      </c>
      <c r="I202" s="178"/>
      <c r="K202" s="388">
        <v>2629.49</v>
      </c>
      <c r="L202" s="388">
        <v>965.36</v>
      </c>
      <c r="O202" s="346"/>
      <c r="P202" s="346"/>
    </row>
    <row r="203" spans="1:16">
      <c r="A203" t="str">
        <f t="shared" si="22"/>
        <v>JaceWEB 9200 Panel</v>
      </c>
      <c r="B203" s="32" t="s">
        <v>45</v>
      </c>
      <c r="C203" s="98" t="s">
        <v>1881</v>
      </c>
      <c r="D203" s="347" t="s">
        <v>34</v>
      </c>
      <c r="E203" s="71" t="s">
        <v>1876</v>
      </c>
      <c r="F203" s="389">
        <f t="shared" si="13"/>
        <v>5126.7072999999991</v>
      </c>
      <c r="G203" s="455">
        <f t="shared" si="23"/>
        <v>4905.9399999999996</v>
      </c>
      <c r="H203" s="392">
        <f t="shared" si="21"/>
        <v>1.0449999999999999</v>
      </c>
      <c r="I203" s="178"/>
      <c r="K203" s="388">
        <v>3940.58</v>
      </c>
      <c r="L203" s="388">
        <v>965.36</v>
      </c>
      <c r="O203" s="346"/>
      <c r="P203" s="346"/>
    </row>
    <row r="204" spans="1:16">
      <c r="A204" t="str">
        <f t="shared" si="22"/>
        <v>JaceWEB 8000 Panel Wall Adater (Plug)</v>
      </c>
      <c r="B204" s="32" t="s">
        <v>45</v>
      </c>
      <c r="C204" s="98" t="s">
        <v>765</v>
      </c>
      <c r="D204" s="347" t="s">
        <v>34</v>
      </c>
      <c r="E204" s="71" t="s">
        <v>771</v>
      </c>
      <c r="F204" s="389">
        <f t="shared" si="13"/>
        <v>49.543449999999993</v>
      </c>
      <c r="G204" s="389">
        <v>47.41</v>
      </c>
      <c r="H204" s="392">
        <f t="shared" si="21"/>
        <v>1.0449999999999999</v>
      </c>
      <c r="I204" s="178"/>
      <c r="K204" s="388"/>
      <c r="O204" s="346"/>
      <c r="P204" s="346"/>
    </row>
    <row r="205" spans="1:16">
      <c r="A205" t="str">
        <f t="shared" si="22"/>
        <v>JaceWEB8000 - Single Port LON Module</v>
      </c>
      <c r="B205" s="32" t="s">
        <v>45</v>
      </c>
      <c r="C205" s="98" t="s">
        <v>682</v>
      </c>
      <c r="D205" s="347" t="s">
        <v>34</v>
      </c>
      <c r="E205" s="71" t="s">
        <v>680</v>
      </c>
      <c r="F205" s="389">
        <f t="shared" si="13"/>
        <v>266.77804999999995</v>
      </c>
      <c r="G205" s="389">
        <v>255.29</v>
      </c>
      <c r="H205" s="392">
        <f t="shared" si="21"/>
        <v>1.0449999999999999</v>
      </c>
      <c r="I205" s="178"/>
      <c r="K205" s="388"/>
      <c r="O205" s="346"/>
      <c r="P205" s="346"/>
    </row>
    <row r="206" spans="1:16">
      <c r="A206" t="str">
        <f t="shared" si="22"/>
        <v>JaceWEB8000 - Dual Port RS-485 Module</v>
      </c>
      <c r="B206" s="32" t="s">
        <v>45</v>
      </c>
      <c r="C206" s="98" t="s">
        <v>681</v>
      </c>
      <c r="D206" s="347" t="s">
        <v>34</v>
      </c>
      <c r="E206" s="71" t="s">
        <v>683</v>
      </c>
      <c r="F206" s="389">
        <f t="shared" si="13"/>
        <v>266.77804999999995</v>
      </c>
      <c r="G206" s="389">
        <v>255.29</v>
      </c>
      <c r="H206" s="392">
        <f t="shared" si="21"/>
        <v>1.0449999999999999</v>
      </c>
      <c r="I206" s="178"/>
      <c r="K206" s="388"/>
      <c r="O206" s="346"/>
      <c r="P206" s="346"/>
    </row>
    <row r="207" spans="1:16">
      <c r="A207" t="str">
        <f t="shared" si="22"/>
        <v>JaceWEB8000 - Single Port RS-232 Module</v>
      </c>
      <c r="B207" s="32" t="s">
        <v>45</v>
      </c>
      <c r="C207" s="98" t="s">
        <v>684</v>
      </c>
      <c r="D207" s="347" t="s">
        <v>34</v>
      </c>
      <c r="E207" s="71" t="s">
        <v>685</v>
      </c>
      <c r="F207" s="389">
        <f t="shared" si="13"/>
        <v>245.81534999999997</v>
      </c>
      <c r="G207" s="389">
        <v>235.23</v>
      </c>
      <c r="H207" s="392">
        <f t="shared" si="21"/>
        <v>1.0449999999999999</v>
      </c>
      <c r="I207" s="178"/>
      <c r="K207" s="388"/>
      <c r="O207" s="346"/>
      <c r="P207" s="346"/>
    </row>
    <row r="208" spans="1:16">
      <c r="A208" t="str">
        <f t="shared" si="22"/>
        <v>JaceWEB8000 - 16 Point Module, 8UI, 4DO, 4AO</v>
      </c>
      <c r="B208" s="32" t="s">
        <v>45</v>
      </c>
      <c r="C208" s="98" t="s">
        <v>686</v>
      </c>
      <c r="D208" s="347" t="s">
        <v>34</v>
      </c>
      <c r="E208" s="71" t="s">
        <v>1002</v>
      </c>
      <c r="F208" s="389">
        <f t="shared" si="13"/>
        <v>318.22339999999997</v>
      </c>
      <c r="G208" s="389">
        <v>304.52</v>
      </c>
      <c r="H208" s="392">
        <f t="shared" si="21"/>
        <v>1.0449999999999999</v>
      </c>
      <c r="I208" s="178"/>
      <c r="K208" s="388"/>
      <c r="O208" s="346"/>
      <c r="P208" s="346"/>
    </row>
    <row r="209" spans="1:16">
      <c r="A209" t="str">
        <f t="shared" si="22"/>
        <v>JaceWEB8000 - 34 Point Module, 16UI, 10DO, 8AO</v>
      </c>
      <c r="B209" s="32" t="s">
        <v>45</v>
      </c>
      <c r="C209" s="98" t="s">
        <v>985</v>
      </c>
      <c r="D209" s="347" t="s">
        <v>34</v>
      </c>
      <c r="E209" s="71" t="s">
        <v>1003</v>
      </c>
      <c r="F209" s="389">
        <f t="shared" si="13"/>
        <v>706.96339999999998</v>
      </c>
      <c r="G209" s="389">
        <v>676.52</v>
      </c>
      <c r="H209" s="392">
        <f t="shared" si="21"/>
        <v>1.0449999999999999</v>
      </c>
      <c r="I209" s="178"/>
      <c r="K209" s="388"/>
      <c r="O209" s="346"/>
      <c r="P209" s="346"/>
    </row>
    <row r="210" spans="1:16">
      <c r="A210" t="str">
        <f t="shared" si="22"/>
        <v>JaceEnables WEB-800 to run WEBs-AX (3.8U)</v>
      </c>
      <c r="B210" s="32" t="s">
        <v>45</v>
      </c>
      <c r="C210" s="98" t="s">
        <v>890</v>
      </c>
      <c r="D210" s="347" t="s">
        <v>34</v>
      </c>
      <c r="E210" s="71" t="s">
        <v>889</v>
      </c>
      <c r="F210" s="389">
        <f t="shared" si="13"/>
        <v>0</v>
      </c>
      <c r="G210" s="389">
        <f t="shared" si="13"/>
        <v>0</v>
      </c>
      <c r="H210" s="392">
        <f t="shared" si="21"/>
        <v>1.0449999999999999</v>
      </c>
      <c r="K210" s="388"/>
      <c r="O210" s="346"/>
      <c r="P210" s="346"/>
    </row>
    <row r="211" spans="1:16">
      <c r="A211" t="str">
        <f t="shared" si="22"/>
        <v>JaceJCI FX80 BASE - NO LICENSES</v>
      </c>
      <c r="B211" s="32" t="s">
        <v>45</v>
      </c>
      <c r="C211" s="98" t="s">
        <v>1036</v>
      </c>
      <c r="D211" s="347" t="s">
        <v>1025</v>
      </c>
      <c r="E211" s="451" t="s">
        <v>2200</v>
      </c>
      <c r="F211" s="389">
        <f t="shared" si="13"/>
        <v>1263.3180000000002</v>
      </c>
      <c r="G211" s="389">
        <v>1203.1600000000001</v>
      </c>
      <c r="H211" s="439">
        <f>$O$2</f>
        <v>1.05</v>
      </c>
      <c r="I211" s="178"/>
      <c r="K211" s="388"/>
      <c r="O211" s="346"/>
      <c r="P211" s="346"/>
    </row>
    <row r="212" spans="1:16">
      <c r="A212" t="str">
        <f t="shared" si="22"/>
        <v>JaceJCI FX80 5 Device License</v>
      </c>
      <c r="B212" s="32" t="s">
        <v>45</v>
      </c>
      <c r="C212" s="98" t="s">
        <v>1037</v>
      </c>
      <c r="D212" s="347" t="s">
        <v>1025</v>
      </c>
      <c r="E212" s="71" t="s">
        <v>1038</v>
      </c>
      <c r="F212" s="389">
        <f t="shared" si="13"/>
        <v>397.32</v>
      </c>
      <c r="G212" s="389">
        <v>378.4</v>
      </c>
      <c r="H212" s="439">
        <f t="shared" ref="H212:H221" si="24">$O$2</f>
        <v>1.05</v>
      </c>
      <c r="I212" s="178"/>
      <c r="K212" s="388"/>
      <c r="O212" s="346"/>
      <c r="P212" s="346"/>
    </row>
    <row r="213" spans="1:16">
      <c r="A213" t="str">
        <f t="shared" si="22"/>
        <v>JaceJCI FX80 10 Device License</v>
      </c>
      <c r="B213" s="32" t="s">
        <v>45</v>
      </c>
      <c r="C213" s="98" t="s">
        <v>1039</v>
      </c>
      <c r="D213" s="347" t="s">
        <v>1025</v>
      </c>
      <c r="E213" s="71" t="s">
        <v>1040</v>
      </c>
      <c r="F213" s="389">
        <f t="shared" si="13"/>
        <v>689.53500000000008</v>
      </c>
      <c r="G213" s="389">
        <v>656.7</v>
      </c>
      <c r="H213" s="439">
        <f t="shared" si="24"/>
        <v>1.05</v>
      </c>
      <c r="I213" s="178"/>
      <c r="K213" s="388"/>
      <c r="O213" s="346"/>
      <c r="P213" s="346"/>
    </row>
    <row r="214" spans="1:16">
      <c r="A214" t="str">
        <f t="shared" si="22"/>
        <v>JaceJCI FX80 25 Device License</v>
      </c>
      <c r="B214" s="32" t="s">
        <v>45</v>
      </c>
      <c r="C214" s="98" t="s">
        <v>1041</v>
      </c>
      <c r="D214" s="347" t="s">
        <v>1025</v>
      </c>
      <c r="E214" s="71" t="s">
        <v>1042</v>
      </c>
      <c r="F214" s="389">
        <f t="shared" si="13"/>
        <v>974.22150000000011</v>
      </c>
      <c r="G214" s="389">
        <v>927.83</v>
      </c>
      <c r="H214" s="439">
        <f t="shared" si="24"/>
        <v>1.05</v>
      </c>
      <c r="I214" s="178"/>
      <c r="K214" s="388"/>
      <c r="O214" s="346"/>
      <c r="P214" s="346"/>
    </row>
    <row r="215" spans="1:16">
      <c r="A215" t="str">
        <f t="shared" si="22"/>
        <v>JaceJCI FX80 100 Device License</v>
      </c>
      <c r="B215" s="32" t="s">
        <v>45</v>
      </c>
      <c r="C215" s="98" t="s">
        <v>1043</v>
      </c>
      <c r="D215" s="347" t="s">
        <v>1025</v>
      </c>
      <c r="E215" s="71" t="s">
        <v>1044</v>
      </c>
      <c r="F215" s="389">
        <f t="shared" si="13"/>
        <v>2877.8820000000001</v>
      </c>
      <c r="G215" s="389">
        <v>2740.84</v>
      </c>
      <c r="H215" s="439">
        <f t="shared" si="24"/>
        <v>1.05</v>
      </c>
      <c r="I215" s="178"/>
      <c r="K215" s="388"/>
      <c r="O215" s="346"/>
      <c r="P215" s="346"/>
    </row>
    <row r="216" spans="1:16">
      <c r="A216" t="str">
        <f t="shared" si="22"/>
        <v>JaceJCI FX80 200 Device License</v>
      </c>
      <c r="B216" s="32" t="s">
        <v>45</v>
      </c>
      <c r="C216" s="98" t="s">
        <v>1045</v>
      </c>
      <c r="D216" s="347" t="s">
        <v>1025</v>
      </c>
      <c r="E216" s="71" t="s">
        <v>1046</v>
      </c>
      <c r="F216" s="389">
        <f t="shared" si="13"/>
        <v>4311.1845000000003</v>
      </c>
      <c r="G216" s="389">
        <v>4105.8900000000003</v>
      </c>
      <c r="H216" s="439">
        <f t="shared" si="24"/>
        <v>1.05</v>
      </c>
      <c r="I216" s="178"/>
      <c r="K216" s="388"/>
      <c r="O216" s="346"/>
      <c r="P216" s="346"/>
    </row>
    <row r="217" spans="1:16">
      <c r="A217" t="str">
        <f t="shared" si="22"/>
        <v>JaceJCI FX80 Wall Power Supply</v>
      </c>
      <c r="B217" s="32" t="s">
        <v>45</v>
      </c>
      <c r="C217" s="98" t="s">
        <v>1047</v>
      </c>
      <c r="D217" s="347" t="s">
        <v>1025</v>
      </c>
      <c r="E217" s="71" t="s">
        <v>1048</v>
      </c>
      <c r="F217" s="389">
        <f t="shared" si="13"/>
        <v>64.218000000000004</v>
      </c>
      <c r="G217" s="389">
        <v>61.16</v>
      </c>
      <c r="H217" s="439">
        <f t="shared" si="24"/>
        <v>1.05</v>
      </c>
      <c r="I217" s="178"/>
      <c r="K217" s="388"/>
      <c r="O217" s="346"/>
      <c r="P217" s="346"/>
    </row>
    <row r="218" spans="1:16">
      <c r="A218" t="str">
        <f t="shared" si="22"/>
        <v>JaceJCI FX80 LON Expansion Module</v>
      </c>
      <c r="B218" s="32" t="s">
        <v>45</v>
      </c>
      <c r="C218" s="98" t="s">
        <v>1049</v>
      </c>
      <c r="D218" s="347" t="s">
        <v>1025</v>
      </c>
      <c r="E218" s="71" t="s">
        <v>1050</v>
      </c>
      <c r="F218" s="389">
        <f t="shared" si="13"/>
        <v>294.94499999999999</v>
      </c>
      <c r="G218" s="389">
        <v>280.89999999999998</v>
      </c>
      <c r="H218" s="439">
        <f t="shared" si="24"/>
        <v>1.05</v>
      </c>
      <c r="I218" s="178"/>
      <c r="K218" s="388"/>
      <c r="O218" s="346"/>
      <c r="P218" s="346"/>
    </row>
    <row r="219" spans="1:16">
      <c r="A219" t="str">
        <f t="shared" si="22"/>
        <v>JaceJCI FX80 Dual RS485 Expansion Module</v>
      </c>
      <c r="B219" s="32" t="s">
        <v>45</v>
      </c>
      <c r="C219" s="98" t="s">
        <v>1051</v>
      </c>
      <c r="D219" s="347" t="s">
        <v>1025</v>
      </c>
      <c r="E219" s="71" t="s">
        <v>1320</v>
      </c>
      <c r="F219" s="389">
        <f t="shared" si="13"/>
        <v>294.94499999999999</v>
      </c>
      <c r="G219" s="389">
        <v>280.89999999999998</v>
      </c>
      <c r="H219" s="439">
        <f t="shared" si="24"/>
        <v>1.05</v>
      </c>
      <c r="I219" s="178"/>
      <c r="K219" s="388"/>
      <c r="O219" s="346"/>
      <c r="P219" s="346"/>
    </row>
    <row r="220" spans="1:16">
      <c r="A220" t="str">
        <f t="shared" si="22"/>
        <v>JaceJCI FX80 Dual RS232 Expansion Module</v>
      </c>
      <c r="B220" s="32" t="s">
        <v>45</v>
      </c>
      <c r="C220" s="98" t="s">
        <v>1052</v>
      </c>
      <c r="D220" s="347" t="s">
        <v>1025</v>
      </c>
      <c r="E220" s="71" t="s">
        <v>1350</v>
      </c>
      <c r="F220" s="389">
        <f t="shared" si="13"/>
        <v>271.16250000000002</v>
      </c>
      <c r="G220" s="389">
        <v>258.25</v>
      </c>
      <c r="H220" s="439">
        <f t="shared" si="24"/>
        <v>1.05</v>
      </c>
      <c r="I220" s="178"/>
      <c r="K220" s="388"/>
      <c r="O220" s="346"/>
      <c r="P220" s="346"/>
    </row>
    <row r="221" spans="1:16">
      <c r="A221" t="str">
        <f t="shared" si="22"/>
        <v>JaceJCI FX80 Downgrade to run AX Ver 3.8</v>
      </c>
      <c r="B221" s="32" t="s">
        <v>45</v>
      </c>
      <c r="C221" s="98" t="s">
        <v>1053</v>
      </c>
      <c r="D221" s="347" t="s">
        <v>1025</v>
      </c>
      <c r="E221" s="71" t="s">
        <v>1054</v>
      </c>
      <c r="F221" s="389">
        <f t="shared" si="13"/>
        <v>0</v>
      </c>
      <c r="G221" s="386"/>
      <c r="H221" s="439">
        <f t="shared" si="24"/>
        <v>1.05</v>
      </c>
      <c r="K221" s="388"/>
      <c r="O221" s="346"/>
      <c r="P221" s="346"/>
    </row>
    <row r="222" spans="1:16">
      <c r="A222" t="str">
        <f t="shared" si="22"/>
        <v>Jace MaintenanceWEB300E 1 Year Maintenance</v>
      </c>
      <c r="B222" s="32" t="s">
        <v>692</v>
      </c>
      <c r="C222" s="98" t="s">
        <v>693</v>
      </c>
      <c r="D222" s="347" t="s">
        <v>34</v>
      </c>
      <c r="E222" s="71" t="s">
        <v>694</v>
      </c>
      <c r="F222" s="389">
        <f t="shared" si="13"/>
        <v>0</v>
      </c>
      <c r="G222" s="386"/>
      <c r="H222" s="392">
        <f t="shared" si="21"/>
        <v>1.0449999999999999</v>
      </c>
      <c r="K222" s="388"/>
      <c r="O222" s="346"/>
      <c r="P222" s="346"/>
    </row>
    <row r="223" spans="1:16">
      <c r="A223" t="str">
        <f t="shared" si="22"/>
        <v>Jace MaintenanceWEB300E 3 Year Maintenance</v>
      </c>
      <c r="B223" s="32" t="s">
        <v>692</v>
      </c>
      <c r="C223" s="98" t="s">
        <v>695</v>
      </c>
      <c r="D223" s="347" t="s">
        <v>34</v>
      </c>
      <c r="E223" s="71" t="s">
        <v>696</v>
      </c>
      <c r="F223" s="389">
        <f t="shared" si="13"/>
        <v>0</v>
      </c>
      <c r="G223" s="386"/>
      <c r="H223" s="392">
        <f t="shared" si="21"/>
        <v>1.0449999999999999</v>
      </c>
      <c r="K223" s="388"/>
      <c r="O223" s="346"/>
      <c r="P223" s="346"/>
    </row>
    <row r="224" spans="1:16">
      <c r="A224" t="str">
        <f t="shared" si="22"/>
        <v>Jace MaintenanceWEB300E 5 Year Maintenance</v>
      </c>
      <c r="B224" s="32" t="s">
        <v>692</v>
      </c>
      <c r="C224" s="98" t="s">
        <v>697</v>
      </c>
      <c r="D224" s="347" t="s">
        <v>34</v>
      </c>
      <c r="E224" s="71" t="s">
        <v>698</v>
      </c>
      <c r="F224" s="389">
        <f t="shared" si="13"/>
        <v>0</v>
      </c>
      <c r="G224" s="386"/>
      <c r="H224" s="392">
        <f t="shared" si="21"/>
        <v>1.0449999999999999</v>
      </c>
      <c r="K224" s="388"/>
      <c r="O224" s="346"/>
      <c r="P224" s="346"/>
    </row>
    <row r="225" spans="1:16">
      <c r="A225" t="str">
        <f t="shared" si="22"/>
        <v>Jace MaintenanceWEB600E 1 Year Maintenance</v>
      </c>
      <c r="B225" s="32" t="s">
        <v>692</v>
      </c>
      <c r="C225" s="98" t="s">
        <v>699</v>
      </c>
      <c r="D225" s="347" t="s">
        <v>34</v>
      </c>
      <c r="E225" s="71" t="s">
        <v>700</v>
      </c>
      <c r="F225" s="389">
        <f t="shared" si="13"/>
        <v>0</v>
      </c>
      <c r="G225" s="386"/>
      <c r="H225" s="392">
        <f t="shared" si="21"/>
        <v>1.0449999999999999</v>
      </c>
      <c r="K225" s="388"/>
      <c r="O225" s="346"/>
      <c r="P225" s="346"/>
    </row>
    <row r="226" spans="1:16">
      <c r="A226" t="str">
        <f t="shared" si="22"/>
        <v>Jace MaintenanceWEB600E 3 Year Maintenance</v>
      </c>
      <c r="B226" s="32" t="s">
        <v>692</v>
      </c>
      <c r="C226" s="98" t="s">
        <v>701</v>
      </c>
      <c r="D226" s="347" t="s">
        <v>34</v>
      </c>
      <c r="E226" s="71" t="s">
        <v>702</v>
      </c>
      <c r="F226" s="389">
        <f t="shared" si="13"/>
        <v>0</v>
      </c>
      <c r="G226" s="386"/>
      <c r="H226" s="392">
        <f t="shared" si="21"/>
        <v>1.0449999999999999</v>
      </c>
      <c r="K226" s="388"/>
      <c r="O226" s="346"/>
      <c r="P226" s="346"/>
    </row>
    <row r="227" spans="1:16">
      <c r="A227" t="str">
        <f t="shared" si="22"/>
        <v>Jace MaintenanceWEB600E 5 Year Maintenance</v>
      </c>
      <c r="B227" s="32" t="s">
        <v>692</v>
      </c>
      <c r="C227" s="98" t="s">
        <v>703</v>
      </c>
      <c r="D227" s="347" t="s">
        <v>34</v>
      </c>
      <c r="E227" s="71" t="s">
        <v>704</v>
      </c>
      <c r="F227" s="389">
        <f t="shared" si="13"/>
        <v>0</v>
      </c>
      <c r="G227" s="386"/>
      <c r="H227" s="392">
        <f t="shared" si="21"/>
        <v>1.0449999999999999</v>
      </c>
      <c r="K227" s="388"/>
      <c r="O227" s="346"/>
      <c r="P227" s="346"/>
    </row>
    <row r="228" spans="1:16">
      <c r="A228" t="str">
        <f t="shared" si="22"/>
        <v>Jace MaintenanceWEB700 1 Year Maintenance</v>
      </c>
      <c r="B228" s="32" t="s">
        <v>692</v>
      </c>
      <c r="C228" s="98" t="s">
        <v>705</v>
      </c>
      <c r="D228" s="347" t="s">
        <v>34</v>
      </c>
      <c r="E228" s="71" t="s">
        <v>706</v>
      </c>
      <c r="F228" s="389">
        <f t="shared" si="13"/>
        <v>0</v>
      </c>
      <c r="G228" s="386"/>
      <c r="H228" s="392">
        <f t="shared" si="21"/>
        <v>1.0449999999999999</v>
      </c>
      <c r="K228" s="388"/>
      <c r="O228" s="346"/>
      <c r="P228" s="346"/>
    </row>
    <row r="229" spans="1:16">
      <c r="A229" t="str">
        <f t="shared" si="22"/>
        <v>Jace MaintenanceWEB700 3 Year Maintenance</v>
      </c>
      <c r="B229" s="32" t="s">
        <v>692</v>
      </c>
      <c r="C229" s="98" t="s">
        <v>707</v>
      </c>
      <c r="D229" s="347" t="s">
        <v>34</v>
      </c>
      <c r="E229" s="71" t="s">
        <v>708</v>
      </c>
      <c r="F229" s="389">
        <f t="shared" si="13"/>
        <v>0</v>
      </c>
      <c r="G229" s="386"/>
      <c r="H229" s="392">
        <f t="shared" si="21"/>
        <v>1.0449999999999999</v>
      </c>
      <c r="K229" s="388"/>
      <c r="O229" s="346"/>
      <c r="P229" s="346"/>
    </row>
    <row r="230" spans="1:16">
      <c r="A230" t="str">
        <f t="shared" si="22"/>
        <v>Jace MaintenanceWEB700 5 Year Maintenance</v>
      </c>
      <c r="B230" s="32" t="s">
        <v>692</v>
      </c>
      <c r="C230" s="98" t="s">
        <v>709</v>
      </c>
      <c r="D230" s="347" t="s">
        <v>34</v>
      </c>
      <c r="E230" s="71" t="s">
        <v>710</v>
      </c>
      <c r="F230" s="389">
        <f t="shared" si="13"/>
        <v>0</v>
      </c>
      <c r="G230" s="386"/>
      <c r="H230" s="392">
        <f t="shared" si="21"/>
        <v>1.0449999999999999</v>
      </c>
      <c r="K230" s="388"/>
      <c r="O230" s="346"/>
      <c r="P230" s="346"/>
    </row>
    <row r="231" spans="1:16">
      <c r="A231" t="str">
        <f t="shared" si="22"/>
        <v>Jace MaintenanceWEB-9005 Initial 18 Month Maintenance</v>
      </c>
      <c r="B231" s="32" t="s">
        <v>692</v>
      </c>
      <c r="C231" s="98" t="s">
        <v>2222</v>
      </c>
      <c r="D231" s="347" t="s">
        <v>34</v>
      </c>
      <c r="E231" s="71" t="s">
        <v>2202</v>
      </c>
      <c r="F231" s="389">
        <f t="shared" si="13"/>
        <v>80.423199999999994</v>
      </c>
      <c r="G231" s="389">
        <v>76.959999999999994</v>
      </c>
      <c r="H231" s="392">
        <f t="shared" si="21"/>
        <v>1.0449999999999999</v>
      </c>
      <c r="I231" s="178"/>
      <c r="K231" s="388"/>
      <c r="O231" s="346"/>
      <c r="P231" s="346"/>
    </row>
    <row r="232" spans="1:16">
      <c r="A232" t="str">
        <f t="shared" si="22"/>
        <v>Jace MaintenanceWEB-9010 Initial 18 Month Maintenance</v>
      </c>
      <c r="B232" s="32" t="s">
        <v>692</v>
      </c>
      <c r="C232" s="98" t="s">
        <v>2223</v>
      </c>
      <c r="D232" s="347" t="s">
        <v>34</v>
      </c>
      <c r="E232" s="71" t="s">
        <v>2203</v>
      </c>
      <c r="F232" s="389">
        <f t="shared" si="13"/>
        <v>120.61389999999999</v>
      </c>
      <c r="G232" s="389">
        <v>115.42</v>
      </c>
      <c r="H232" s="392">
        <f t="shared" si="21"/>
        <v>1.0449999999999999</v>
      </c>
      <c r="I232" s="178"/>
      <c r="K232" s="388"/>
      <c r="O232" s="346"/>
      <c r="P232" s="346"/>
    </row>
    <row r="233" spans="1:16">
      <c r="A233" t="str">
        <f t="shared" si="22"/>
        <v>Jace MaintenanceWEB-9025 Initial 18 Month Maintenance</v>
      </c>
      <c r="B233" s="32" t="s">
        <v>692</v>
      </c>
      <c r="C233" s="98" t="s">
        <v>2224</v>
      </c>
      <c r="D233" s="347" t="s">
        <v>34</v>
      </c>
      <c r="E233" s="71" t="s">
        <v>2204</v>
      </c>
      <c r="F233" s="389">
        <f t="shared" si="13"/>
        <v>196.00019999999998</v>
      </c>
      <c r="G233" s="389">
        <v>187.56</v>
      </c>
      <c r="H233" s="392">
        <f t="shared" si="21"/>
        <v>1.0449999999999999</v>
      </c>
      <c r="I233" s="178"/>
      <c r="K233" s="388"/>
      <c r="O233" s="346"/>
      <c r="P233" s="346"/>
    </row>
    <row r="234" spans="1:16">
      <c r="A234" t="str">
        <f t="shared" si="22"/>
        <v>Jace MaintenanceWEB-9100 Initial 18 Month Maintenance</v>
      </c>
      <c r="B234" s="32" t="s">
        <v>692</v>
      </c>
      <c r="C234" s="98" t="s">
        <v>2225</v>
      </c>
      <c r="D234" s="347" t="s">
        <v>34</v>
      </c>
      <c r="E234" s="71" t="s">
        <v>2205</v>
      </c>
      <c r="F234" s="389">
        <f t="shared" si="13"/>
        <v>580.47659999999996</v>
      </c>
      <c r="G234" s="389">
        <v>555.48</v>
      </c>
      <c r="H234" s="392">
        <f t="shared" si="21"/>
        <v>1.0449999999999999</v>
      </c>
      <c r="I234" s="178"/>
      <c r="K234" s="388"/>
      <c r="O234" s="346"/>
      <c r="P234" s="346"/>
    </row>
    <row r="235" spans="1:16">
      <c r="A235" t="str">
        <f t="shared" si="22"/>
        <v>Jace MaintenanceWEB-9200 Initial 18 Month Maintenance</v>
      </c>
      <c r="B235" s="32" t="s">
        <v>692</v>
      </c>
      <c r="C235" s="98" t="s">
        <v>2226</v>
      </c>
      <c r="D235" s="347" t="s">
        <v>34</v>
      </c>
      <c r="E235" s="71" t="s">
        <v>2206</v>
      </c>
      <c r="F235" s="389">
        <f t="shared" si="13"/>
        <v>869.46089999999992</v>
      </c>
      <c r="G235" s="389">
        <v>832.02</v>
      </c>
      <c r="H235" s="392">
        <f t="shared" si="21"/>
        <v>1.0449999999999999</v>
      </c>
      <c r="I235" s="178"/>
      <c r="K235" s="388"/>
      <c r="O235" s="346"/>
      <c r="P235" s="346"/>
    </row>
    <row r="236" spans="1:16">
      <c r="A236" t="str">
        <f t="shared" si="22"/>
        <v>Jace MaintenanceWEB-9005 Additional 1 Year Maintenance</v>
      </c>
      <c r="B236" s="32" t="s">
        <v>692</v>
      </c>
      <c r="C236" s="98" t="s">
        <v>2227</v>
      </c>
      <c r="D236" s="347" t="s">
        <v>34</v>
      </c>
      <c r="E236" s="71" t="s">
        <v>2207</v>
      </c>
      <c r="F236" s="389">
        <f t="shared" si="13"/>
        <v>80.423199999999994</v>
      </c>
      <c r="G236" s="389">
        <v>76.959999999999994</v>
      </c>
      <c r="H236" s="392">
        <f t="shared" si="21"/>
        <v>1.0449999999999999</v>
      </c>
      <c r="I236" s="178"/>
      <c r="K236" s="388"/>
      <c r="O236" s="346"/>
      <c r="P236" s="346"/>
    </row>
    <row r="237" spans="1:16">
      <c r="A237" t="str">
        <f t="shared" si="22"/>
        <v>Jace MaintenanceWEB-9005 Additional 3 Year Maintenance</v>
      </c>
      <c r="B237" s="32" t="s">
        <v>692</v>
      </c>
      <c r="C237" s="98" t="s">
        <v>2228</v>
      </c>
      <c r="D237" s="347" t="s">
        <v>34</v>
      </c>
      <c r="E237" s="71" t="s">
        <v>2208</v>
      </c>
      <c r="F237" s="389">
        <f t="shared" si="13"/>
        <v>196.00019999999998</v>
      </c>
      <c r="G237" s="389">
        <v>187.56</v>
      </c>
      <c r="H237" s="392">
        <f t="shared" si="21"/>
        <v>1.0449999999999999</v>
      </c>
      <c r="I237" s="178"/>
      <c r="K237" s="388"/>
      <c r="O237" s="346"/>
      <c r="P237" s="346"/>
    </row>
    <row r="238" spans="1:16">
      <c r="A238" t="str">
        <f t="shared" si="22"/>
        <v>Jace MaintenanceWEB-9005 Additional 5 Year Maintenance</v>
      </c>
      <c r="B238" s="32" t="s">
        <v>692</v>
      </c>
      <c r="C238" s="98" t="s">
        <v>2229</v>
      </c>
      <c r="D238" s="347" t="s">
        <v>34</v>
      </c>
      <c r="E238" s="71" t="s">
        <v>2209</v>
      </c>
      <c r="F238" s="389">
        <f t="shared" si="13"/>
        <v>251.29114999999999</v>
      </c>
      <c r="G238" s="389">
        <v>240.47</v>
      </c>
      <c r="H238" s="392">
        <f t="shared" si="21"/>
        <v>1.0449999999999999</v>
      </c>
      <c r="I238" s="178"/>
      <c r="K238" s="388"/>
      <c r="O238" s="346"/>
      <c r="P238" s="346"/>
    </row>
    <row r="239" spans="1:16">
      <c r="A239" t="str">
        <f t="shared" si="22"/>
        <v>Jace MaintenanceWEB-9010 Additional 1 Year Maintenance</v>
      </c>
      <c r="B239" s="32" t="s">
        <v>692</v>
      </c>
      <c r="C239" s="98" t="s">
        <v>2230</v>
      </c>
      <c r="D239" s="347" t="s">
        <v>34</v>
      </c>
      <c r="E239" s="71" t="s">
        <v>2210</v>
      </c>
      <c r="F239" s="389">
        <f t="shared" si="13"/>
        <v>120.61389999999999</v>
      </c>
      <c r="G239" s="389">
        <v>115.42</v>
      </c>
      <c r="H239" s="392">
        <f t="shared" si="21"/>
        <v>1.0449999999999999</v>
      </c>
      <c r="I239" s="178"/>
      <c r="K239" s="388"/>
      <c r="O239" s="346"/>
      <c r="P239" s="346"/>
    </row>
    <row r="240" spans="1:16">
      <c r="A240" t="str">
        <f t="shared" si="22"/>
        <v>Jace MaintenanceWEB-9010 Additional 3 Year Maintenance</v>
      </c>
      <c r="B240" s="32" t="s">
        <v>692</v>
      </c>
      <c r="C240" s="98" t="s">
        <v>2231</v>
      </c>
      <c r="D240" s="347" t="s">
        <v>34</v>
      </c>
      <c r="E240" s="71" t="s">
        <v>2211</v>
      </c>
      <c r="F240" s="389">
        <f t="shared" si="13"/>
        <v>294.01075000000003</v>
      </c>
      <c r="G240" s="389">
        <v>281.35000000000002</v>
      </c>
      <c r="H240" s="392">
        <f t="shared" si="21"/>
        <v>1.0449999999999999</v>
      </c>
      <c r="I240" s="178"/>
      <c r="K240" s="388"/>
      <c r="O240" s="346"/>
      <c r="P240" s="346"/>
    </row>
    <row r="241" spans="1:16">
      <c r="A241" t="str">
        <f t="shared" si="22"/>
        <v>Jace MaintenanceWEB-9010 Additional 5 Year Maintenance</v>
      </c>
      <c r="B241" s="32" t="s">
        <v>692</v>
      </c>
      <c r="C241" s="98" t="s">
        <v>2232</v>
      </c>
      <c r="D241" s="347" t="s">
        <v>34</v>
      </c>
      <c r="E241" s="71" t="s">
        <v>2212</v>
      </c>
      <c r="F241" s="389">
        <f t="shared" si="13"/>
        <v>376.93149999999997</v>
      </c>
      <c r="G241" s="389">
        <v>360.7</v>
      </c>
      <c r="H241" s="392">
        <f t="shared" si="21"/>
        <v>1.0449999999999999</v>
      </c>
      <c r="I241" s="178"/>
      <c r="K241" s="388"/>
      <c r="O241" s="346"/>
      <c r="P241" s="346"/>
    </row>
    <row r="242" spans="1:16">
      <c r="A242" t="str">
        <f t="shared" si="22"/>
        <v>Jace MaintenanceWEB-9025 Additional 1 Year Maintenance</v>
      </c>
      <c r="B242" s="32" t="s">
        <v>692</v>
      </c>
      <c r="C242" s="98" t="s">
        <v>2233</v>
      </c>
      <c r="D242" s="347" t="s">
        <v>34</v>
      </c>
      <c r="E242" s="71" t="s">
        <v>2213</v>
      </c>
      <c r="F242" s="389">
        <f t="shared" si="13"/>
        <v>196.00019999999998</v>
      </c>
      <c r="G242" s="389">
        <v>187.56</v>
      </c>
      <c r="H242" s="392">
        <f t="shared" si="21"/>
        <v>1.0449999999999999</v>
      </c>
      <c r="I242" s="178"/>
      <c r="K242" s="388"/>
      <c r="O242" s="346"/>
      <c r="P242" s="346"/>
    </row>
    <row r="243" spans="1:16">
      <c r="A243" t="str">
        <f t="shared" si="22"/>
        <v>Jace MaintenanceWEB-9025 Additional 3 Year Maintenance</v>
      </c>
      <c r="B243" s="32" t="s">
        <v>692</v>
      </c>
      <c r="C243" s="98" t="s">
        <v>2234</v>
      </c>
      <c r="D243" s="347" t="s">
        <v>34</v>
      </c>
      <c r="E243" s="71" t="s">
        <v>2214</v>
      </c>
      <c r="F243" s="389">
        <f t="shared" si="13"/>
        <v>477.45004999999998</v>
      </c>
      <c r="G243" s="389">
        <v>456.89</v>
      </c>
      <c r="H243" s="392">
        <f t="shared" si="21"/>
        <v>1.0449999999999999</v>
      </c>
      <c r="I243" s="178"/>
      <c r="K243" s="388"/>
      <c r="O243" s="346"/>
      <c r="P243" s="346"/>
    </row>
    <row r="244" spans="1:16">
      <c r="A244" t="str">
        <f t="shared" si="22"/>
        <v>Jace MaintenanceWEB-9025 Additional 5 Year Maintenance</v>
      </c>
      <c r="B244" s="32" t="s">
        <v>692</v>
      </c>
      <c r="C244" s="98" t="s">
        <v>2235</v>
      </c>
      <c r="D244" s="347" t="s">
        <v>34</v>
      </c>
      <c r="E244" s="71" t="s">
        <v>2215</v>
      </c>
      <c r="F244" s="389">
        <f t="shared" si="13"/>
        <v>613.14329999999995</v>
      </c>
      <c r="G244" s="389">
        <v>586.74</v>
      </c>
      <c r="H244" s="392">
        <f t="shared" si="21"/>
        <v>1.0449999999999999</v>
      </c>
      <c r="I244" s="178"/>
      <c r="K244" s="388"/>
      <c r="O244" s="346"/>
      <c r="P244" s="346"/>
    </row>
    <row r="245" spans="1:16">
      <c r="A245" t="str">
        <f t="shared" si="22"/>
        <v>Jace MaintenanceWEB-9100 Additional 1 Year Maintenance</v>
      </c>
      <c r="B245" s="32" t="s">
        <v>692</v>
      </c>
      <c r="C245" s="98" t="s">
        <v>2236</v>
      </c>
      <c r="D245" s="347" t="s">
        <v>34</v>
      </c>
      <c r="E245" s="71" t="s">
        <v>2216</v>
      </c>
      <c r="F245" s="389">
        <f t="shared" si="13"/>
        <v>580.47659999999996</v>
      </c>
      <c r="G245" s="389">
        <v>555.48</v>
      </c>
      <c r="H245" s="392">
        <f t="shared" si="21"/>
        <v>1.0449999999999999</v>
      </c>
      <c r="I245" s="178"/>
      <c r="K245" s="388"/>
      <c r="O245" s="346"/>
      <c r="P245" s="346"/>
    </row>
    <row r="246" spans="1:16">
      <c r="A246" t="str">
        <f t="shared" si="22"/>
        <v>Jace MaintenanceWEB-9100 Additional 3 Year Maintenance</v>
      </c>
      <c r="B246" s="32" t="s">
        <v>692</v>
      </c>
      <c r="C246" s="98" t="s">
        <v>2237</v>
      </c>
      <c r="D246" s="347" t="s">
        <v>34</v>
      </c>
      <c r="E246" s="71" t="s">
        <v>2217</v>
      </c>
      <c r="F246" s="389">
        <f t="shared" si="13"/>
        <v>1412.2443499999999</v>
      </c>
      <c r="G246" s="389">
        <v>1351.43</v>
      </c>
      <c r="H246" s="392">
        <f t="shared" si="21"/>
        <v>1.0449999999999999</v>
      </c>
      <c r="I246" s="178"/>
      <c r="K246" s="388"/>
      <c r="O246" s="346"/>
      <c r="P246" s="346"/>
    </row>
    <row r="247" spans="1:16">
      <c r="A247" t="str">
        <f t="shared" si="22"/>
        <v>Jace MaintenanceWEB-9100 Additional 5 Year Maintenance</v>
      </c>
      <c r="B247" s="32" t="s">
        <v>692</v>
      </c>
      <c r="C247" s="98" t="s">
        <v>2238</v>
      </c>
      <c r="D247" s="347" t="s">
        <v>34</v>
      </c>
      <c r="E247" s="71" t="s">
        <v>2218</v>
      </c>
      <c r="F247" s="389">
        <f t="shared" si="13"/>
        <v>1811.7896499999999</v>
      </c>
      <c r="G247" s="389">
        <v>1733.77</v>
      </c>
      <c r="H247" s="392">
        <f t="shared" si="21"/>
        <v>1.0449999999999999</v>
      </c>
      <c r="I247" s="178"/>
      <c r="K247" s="388"/>
      <c r="O247" s="346"/>
      <c r="P247" s="346"/>
    </row>
    <row r="248" spans="1:16">
      <c r="A248" t="str">
        <f t="shared" si="22"/>
        <v>Jace MaintenanceWEB-9200 Additional 1 Year Maintenance</v>
      </c>
      <c r="B248" s="32" t="s">
        <v>692</v>
      </c>
      <c r="C248" s="98" t="s">
        <v>2239</v>
      </c>
      <c r="D248" s="347" t="s">
        <v>34</v>
      </c>
      <c r="E248" s="71" t="s">
        <v>2219</v>
      </c>
      <c r="F248" s="389">
        <f t="shared" si="13"/>
        <v>869.46089999999992</v>
      </c>
      <c r="G248" s="389">
        <v>832.02</v>
      </c>
      <c r="H248" s="392">
        <f t="shared" si="21"/>
        <v>1.0449999999999999</v>
      </c>
      <c r="I248" s="178"/>
      <c r="K248" s="388"/>
      <c r="O248" s="346"/>
      <c r="P248" s="346"/>
    </row>
    <row r="249" spans="1:16">
      <c r="A249" t="str">
        <f t="shared" si="22"/>
        <v>Jace MaintenanceWEB-9200 Additional 3 Year Maintenance</v>
      </c>
      <c r="B249" s="32" t="s">
        <v>692</v>
      </c>
      <c r="C249" s="98" t="s">
        <v>2240</v>
      </c>
      <c r="D249" s="347" t="s">
        <v>34</v>
      </c>
      <c r="E249" s="71" t="s">
        <v>2220</v>
      </c>
      <c r="F249" s="389">
        <f t="shared" si="13"/>
        <v>2118.3613</v>
      </c>
      <c r="G249" s="389">
        <v>2027.14</v>
      </c>
      <c r="H249" s="392">
        <f t="shared" si="21"/>
        <v>1.0449999999999999</v>
      </c>
      <c r="I249" s="178"/>
      <c r="K249" s="388"/>
      <c r="O249" s="346"/>
      <c r="P249" s="346"/>
    </row>
    <row r="250" spans="1:16">
      <c r="A250" t="str">
        <f t="shared" si="22"/>
        <v>Jace MaintenanceWEB-9200 Additional 5 Year Maintenance</v>
      </c>
      <c r="B250" s="32" t="s">
        <v>692</v>
      </c>
      <c r="C250" s="98" t="s">
        <v>2241</v>
      </c>
      <c r="D250" s="347" t="s">
        <v>34</v>
      </c>
      <c r="E250" s="71" t="s">
        <v>2221</v>
      </c>
      <c r="F250" s="389">
        <f t="shared" si="13"/>
        <v>2716.4252499999998</v>
      </c>
      <c r="G250" s="389">
        <v>2599.4499999999998</v>
      </c>
      <c r="H250" s="392">
        <f t="shared" si="21"/>
        <v>1.0449999999999999</v>
      </c>
      <c r="I250" s="178"/>
      <c r="K250" s="388"/>
      <c r="O250" s="346"/>
      <c r="P250" s="346"/>
    </row>
    <row r="251" spans="1:16">
      <c r="A251" t="str">
        <f t="shared" si="22"/>
        <v>Jace MaintenanceJCI FX80 Initial 18 Month Maintenance for up to 5 Devices</v>
      </c>
      <c r="B251" s="32" t="s">
        <v>692</v>
      </c>
      <c r="C251" s="98" t="s">
        <v>1055</v>
      </c>
      <c r="D251" s="347" t="s">
        <v>1025</v>
      </c>
      <c r="E251" s="71" t="s">
        <v>1056</v>
      </c>
      <c r="F251" s="389">
        <f t="shared" ref="F251:F395" si="25">G251*H251</f>
        <v>87.066000000000003</v>
      </c>
      <c r="G251" s="389">
        <v>82.92</v>
      </c>
      <c r="H251" s="439">
        <f>$O$2</f>
        <v>1.05</v>
      </c>
      <c r="I251" s="178"/>
      <c r="K251" s="388"/>
      <c r="O251" s="346"/>
      <c r="P251" s="346"/>
    </row>
    <row r="252" spans="1:16">
      <c r="A252" t="str">
        <f t="shared" si="22"/>
        <v>Jace MaintenanceJCI FX80 Initial 18 Month Maintenance for 10 - 25 Devices</v>
      </c>
      <c r="B252" s="32" t="s">
        <v>692</v>
      </c>
      <c r="C252" s="98" t="s">
        <v>1057</v>
      </c>
      <c r="D252" s="347" t="s">
        <v>1025</v>
      </c>
      <c r="E252" s="71" t="s">
        <v>1058</v>
      </c>
      <c r="F252" s="389">
        <f t="shared" si="25"/>
        <v>160.38750000000002</v>
      </c>
      <c r="G252" s="389">
        <v>152.75</v>
      </c>
      <c r="H252" s="439">
        <f t="shared" ref="H252:H265" si="26">$O$2</f>
        <v>1.05</v>
      </c>
      <c r="I252" s="178"/>
      <c r="K252" s="388"/>
      <c r="O252" s="346"/>
      <c r="P252" s="346"/>
    </row>
    <row r="253" spans="1:16">
      <c r="A253" t="str">
        <f t="shared" si="22"/>
        <v>Jace MaintenanceJCI FX80 Initial 18 Month Maintenance for 25 - 99 Devices</v>
      </c>
      <c r="B253" s="32" t="s">
        <v>692</v>
      </c>
      <c r="C253" s="98" t="s">
        <v>1059</v>
      </c>
      <c r="D253" s="347" t="s">
        <v>1025</v>
      </c>
      <c r="E253" s="71" t="s">
        <v>1060</v>
      </c>
      <c r="F253" s="389">
        <f t="shared" si="25"/>
        <v>217.33950000000002</v>
      </c>
      <c r="G253" s="389">
        <v>206.99</v>
      </c>
      <c r="H253" s="439">
        <f t="shared" si="26"/>
        <v>1.05</v>
      </c>
      <c r="I253" s="178"/>
      <c r="K253" s="388"/>
      <c r="O253" s="346"/>
      <c r="P253" s="346"/>
    </row>
    <row r="254" spans="1:16">
      <c r="A254" t="str">
        <f t="shared" si="22"/>
        <v>Jace MaintenanceJCI FX80 Initial 18 Month Maintenance for 100-199 Devices</v>
      </c>
      <c r="B254" s="32" t="s">
        <v>692</v>
      </c>
      <c r="C254" s="98" t="s">
        <v>1061</v>
      </c>
      <c r="D254" s="347" t="s">
        <v>1025</v>
      </c>
      <c r="E254" s="71" t="s">
        <v>1062</v>
      </c>
      <c r="F254" s="389">
        <f t="shared" si="25"/>
        <v>646.779</v>
      </c>
      <c r="G254" s="389">
        <v>615.98</v>
      </c>
      <c r="H254" s="439">
        <f t="shared" si="26"/>
        <v>1.05</v>
      </c>
      <c r="I254" s="178"/>
      <c r="K254" s="388"/>
      <c r="O254" s="346"/>
      <c r="P254" s="346"/>
    </row>
    <row r="255" spans="1:16">
      <c r="A255" t="str">
        <f t="shared" si="22"/>
        <v>Jace MaintenanceJCI FX80 Initial 18 Month Maintenance for 200 Up Devices</v>
      </c>
      <c r="B255" s="32" t="s">
        <v>692</v>
      </c>
      <c r="C255" s="98" t="s">
        <v>1063</v>
      </c>
      <c r="D255" s="347" t="s">
        <v>1025</v>
      </c>
      <c r="E255" s="71" t="s">
        <v>1064</v>
      </c>
      <c r="F255" s="389">
        <f t="shared" si="25"/>
        <v>1023.8445</v>
      </c>
      <c r="G255" s="389">
        <v>975.09</v>
      </c>
      <c r="H255" s="439">
        <f t="shared" si="26"/>
        <v>1.05</v>
      </c>
      <c r="I255" s="178"/>
      <c r="K255" s="388"/>
      <c r="O255" s="346"/>
      <c r="P255" s="346"/>
    </row>
    <row r="256" spans="1:16">
      <c r="A256" t="str">
        <f t="shared" si="22"/>
        <v>Jace MaintenanceJCI FX80 Initial 3 Year Maintenance for up to 5 Devices</v>
      </c>
      <c r="B256" s="32" t="s">
        <v>692</v>
      </c>
      <c r="C256" s="98" t="s">
        <v>1065</v>
      </c>
      <c r="D256" s="347" t="s">
        <v>1025</v>
      </c>
      <c r="E256" s="71" t="s">
        <v>1066</v>
      </c>
      <c r="F256" s="389">
        <f t="shared" si="25"/>
        <v>216.66749999999999</v>
      </c>
      <c r="G256" s="389">
        <v>206.35</v>
      </c>
      <c r="H256" s="439">
        <f t="shared" si="26"/>
        <v>1.05</v>
      </c>
      <c r="I256" s="178"/>
      <c r="K256" s="388"/>
      <c r="O256" s="346"/>
      <c r="P256" s="346"/>
    </row>
    <row r="257" spans="1:16">
      <c r="A257" t="str">
        <f t="shared" si="22"/>
        <v>Jace MaintenanceJCI FX80 Initial 3 Year Maintenance for 10 - 25 Devices</v>
      </c>
      <c r="B257" s="32" t="s">
        <v>692</v>
      </c>
      <c r="C257" s="98" t="s">
        <v>1067</v>
      </c>
      <c r="D257" s="347" t="s">
        <v>1025</v>
      </c>
      <c r="E257" s="71" t="s">
        <v>1068</v>
      </c>
      <c r="F257" s="389">
        <f t="shared" si="25"/>
        <v>377.07600000000002</v>
      </c>
      <c r="G257" s="389">
        <v>359.12</v>
      </c>
      <c r="H257" s="439">
        <f t="shared" si="26"/>
        <v>1.05</v>
      </c>
      <c r="I257" s="178"/>
      <c r="K257" s="388"/>
      <c r="O257" s="346"/>
      <c r="P257" s="346"/>
    </row>
    <row r="258" spans="1:16">
      <c r="A258" t="str">
        <f t="shared" si="22"/>
        <v>Jace MaintenanceJCI FX80 Initial 3 Year Maintenance for 25 - 99 Devices</v>
      </c>
      <c r="B258" s="32" t="s">
        <v>692</v>
      </c>
      <c r="C258" s="98" t="s">
        <v>1069</v>
      </c>
      <c r="D258" s="347" t="s">
        <v>1025</v>
      </c>
      <c r="E258" s="71" t="s">
        <v>1070</v>
      </c>
      <c r="F258" s="389">
        <f t="shared" si="25"/>
        <v>527.45699999999999</v>
      </c>
      <c r="G258" s="389">
        <v>502.34</v>
      </c>
      <c r="H258" s="439">
        <f t="shared" si="26"/>
        <v>1.05</v>
      </c>
      <c r="I258" s="178"/>
      <c r="K258" s="388"/>
      <c r="O258" s="346"/>
      <c r="P258" s="346"/>
    </row>
    <row r="259" spans="1:16">
      <c r="A259" t="str">
        <f t="shared" si="22"/>
        <v>Jace MaintenanceJCI FX80 Initial 3 Year Maintenance for 100-199 Devices</v>
      </c>
      <c r="B259" s="32" t="s">
        <v>692</v>
      </c>
      <c r="C259" s="98" t="s">
        <v>1071</v>
      </c>
      <c r="D259" s="347" t="s">
        <v>1025</v>
      </c>
      <c r="E259" s="71" t="s">
        <v>1072</v>
      </c>
      <c r="F259" s="389">
        <f t="shared" si="25"/>
        <v>1683.171</v>
      </c>
      <c r="G259" s="389">
        <v>1603.02</v>
      </c>
      <c r="H259" s="439">
        <f t="shared" si="26"/>
        <v>1.05</v>
      </c>
      <c r="I259" s="178"/>
      <c r="K259" s="388"/>
      <c r="O259" s="346"/>
      <c r="P259" s="346"/>
    </row>
    <row r="260" spans="1:16">
      <c r="A260" t="str">
        <f t="shared" si="22"/>
        <v>Jace MaintenanceJCI FX80 Initial 3 Year Maintenance for 200 Up Devices</v>
      </c>
      <c r="B260" s="32" t="s">
        <v>692</v>
      </c>
      <c r="C260" s="98" t="s">
        <v>1073</v>
      </c>
      <c r="D260" s="347" t="s">
        <v>1025</v>
      </c>
      <c r="E260" s="71" t="s">
        <v>1074</v>
      </c>
      <c r="F260" s="389">
        <f t="shared" si="25"/>
        <v>2337.0480000000002</v>
      </c>
      <c r="G260" s="389">
        <v>2225.7600000000002</v>
      </c>
      <c r="H260" s="439">
        <f t="shared" si="26"/>
        <v>1.05</v>
      </c>
      <c r="I260" s="178"/>
      <c r="K260" s="388"/>
      <c r="O260" s="346"/>
      <c r="P260" s="346"/>
    </row>
    <row r="261" spans="1:16">
      <c r="A261" t="str">
        <f t="shared" si="22"/>
        <v>Jace MaintenanceJCI FX80 Initial 5 Year Maintenance for up to 5 Devices</v>
      </c>
      <c r="B261" s="32" t="s">
        <v>692</v>
      </c>
      <c r="C261" s="98" t="s">
        <v>1075</v>
      </c>
      <c r="D261" s="347" t="s">
        <v>1025</v>
      </c>
      <c r="E261" s="71" t="s">
        <v>1076</v>
      </c>
      <c r="F261" s="389">
        <f t="shared" si="25"/>
        <v>312.46949999999998</v>
      </c>
      <c r="G261" s="389">
        <v>297.58999999999997</v>
      </c>
      <c r="H261" s="439">
        <f t="shared" si="26"/>
        <v>1.05</v>
      </c>
      <c r="I261" s="178"/>
      <c r="K261" s="388"/>
      <c r="O261" s="346"/>
      <c r="P261" s="346"/>
    </row>
    <row r="262" spans="1:16">
      <c r="A262" t="str">
        <f t="shared" si="22"/>
        <v>Jace MaintenanceJCI FX80 Initial 5 Year Maintenance for 10 - 25 Devices</v>
      </c>
      <c r="B262" s="32" t="s">
        <v>692</v>
      </c>
      <c r="C262" s="98" t="s">
        <v>1077</v>
      </c>
      <c r="D262" s="347" t="s">
        <v>1025</v>
      </c>
      <c r="E262" s="71" t="s">
        <v>1078</v>
      </c>
      <c r="F262" s="389">
        <f t="shared" si="25"/>
        <v>611.55149999999992</v>
      </c>
      <c r="G262" s="389">
        <v>582.42999999999995</v>
      </c>
      <c r="H262" s="439">
        <f t="shared" si="26"/>
        <v>1.05</v>
      </c>
      <c r="I262" s="178"/>
      <c r="K262" s="388"/>
      <c r="O262" s="346"/>
      <c r="P262" s="346"/>
    </row>
    <row r="263" spans="1:16">
      <c r="A263" t="str">
        <f t="shared" si="22"/>
        <v>Jace MaintenanceJCI FX80 Initial 5 Year Maintenance for 25 - 99 Devices</v>
      </c>
      <c r="B263" s="32" t="s">
        <v>692</v>
      </c>
      <c r="C263" s="98" t="s">
        <v>1079</v>
      </c>
      <c r="D263" s="347" t="s">
        <v>1025</v>
      </c>
      <c r="E263" s="71" t="s">
        <v>1080</v>
      </c>
      <c r="F263" s="389">
        <f t="shared" si="25"/>
        <v>869.99850000000004</v>
      </c>
      <c r="G263" s="389">
        <v>828.57</v>
      </c>
      <c r="H263" s="439">
        <f t="shared" si="26"/>
        <v>1.05</v>
      </c>
      <c r="I263" s="178"/>
      <c r="K263" s="388"/>
      <c r="O263" s="346"/>
      <c r="P263" s="346"/>
    </row>
    <row r="264" spans="1:16">
      <c r="A264" t="str">
        <f t="shared" si="22"/>
        <v>Jace MaintenanceJCI FX80 Initial 5 Year Maintenance for 100-199 Devices</v>
      </c>
      <c r="B264" s="32" t="s">
        <v>692</v>
      </c>
      <c r="C264" s="98" t="s">
        <v>1081</v>
      </c>
      <c r="D264" s="347" t="s">
        <v>1025</v>
      </c>
      <c r="E264" s="71" t="s">
        <v>1082</v>
      </c>
      <c r="F264" s="389">
        <f t="shared" si="25"/>
        <v>2596.0410000000002</v>
      </c>
      <c r="G264" s="389">
        <v>2472.42</v>
      </c>
      <c r="H264" s="439">
        <f t="shared" si="26"/>
        <v>1.05</v>
      </c>
      <c r="I264" s="178"/>
      <c r="K264" s="388"/>
      <c r="O264" s="346"/>
      <c r="P264" s="346"/>
    </row>
    <row r="265" spans="1:16">
      <c r="A265" t="str">
        <f t="shared" si="22"/>
        <v>Jace MaintenanceJCI FX80 Initial 5 Year Maintenance for 200 Up Devices</v>
      </c>
      <c r="B265" s="32" t="s">
        <v>692</v>
      </c>
      <c r="C265" s="98" t="s">
        <v>1083</v>
      </c>
      <c r="D265" s="347" t="s">
        <v>1025</v>
      </c>
      <c r="E265" s="71" t="s">
        <v>1084</v>
      </c>
      <c r="F265" s="389">
        <f t="shared" si="25"/>
        <v>3888.2130000000002</v>
      </c>
      <c r="G265" s="389">
        <v>3703.06</v>
      </c>
      <c r="H265" s="439">
        <f t="shared" si="26"/>
        <v>1.05</v>
      </c>
      <c r="I265" s="178"/>
      <c r="K265" s="388"/>
      <c r="O265" s="346"/>
      <c r="P265" s="346"/>
    </row>
    <row r="266" spans="1:16">
      <c r="A266" t="str">
        <f t="shared" si="22"/>
        <v>Jace Device PackWEB8000 Add 10 Devices/500 Points</v>
      </c>
      <c r="B266" s="32" t="s">
        <v>733</v>
      </c>
      <c r="C266" s="98" t="s">
        <v>748</v>
      </c>
      <c r="D266" s="347" t="s">
        <v>34</v>
      </c>
      <c r="E266" s="71" t="s">
        <v>689</v>
      </c>
      <c r="F266" s="389">
        <f t="shared" si="25"/>
        <v>794.61799999999994</v>
      </c>
      <c r="G266" s="386">
        <v>760.4</v>
      </c>
      <c r="H266" s="392">
        <f t="shared" ref="H266:H271" si="27">$M$2</f>
        <v>1.0449999999999999</v>
      </c>
      <c r="I266" s="178"/>
      <c r="K266" s="388"/>
      <c r="O266" s="346"/>
      <c r="P266" s="346"/>
    </row>
    <row r="267" spans="1:16">
      <c r="A267" t="str">
        <f t="shared" si="22"/>
        <v>Jace Device PackWEB8000 Add 25 Devices/1250 Points</v>
      </c>
      <c r="B267" s="32" t="s">
        <v>733</v>
      </c>
      <c r="C267" s="98" t="s">
        <v>749</v>
      </c>
      <c r="D267" s="347" t="s">
        <v>34</v>
      </c>
      <c r="E267" s="71" t="s">
        <v>690</v>
      </c>
      <c r="F267" s="389">
        <f t="shared" si="25"/>
        <v>1345.3225500000001</v>
      </c>
      <c r="G267" s="386">
        <v>1287.3900000000001</v>
      </c>
      <c r="H267" s="392">
        <f t="shared" si="27"/>
        <v>1.0449999999999999</v>
      </c>
      <c r="I267" s="178"/>
      <c r="K267" s="388"/>
      <c r="O267" s="346"/>
      <c r="P267" s="346"/>
    </row>
    <row r="268" spans="1:16">
      <c r="A268" t="str">
        <f t="shared" si="22"/>
        <v>Jace Device PackWEB8000 Add 50 Devices/2500 Points</v>
      </c>
      <c r="B268" s="32" t="s">
        <v>733</v>
      </c>
      <c r="C268" s="98" t="s">
        <v>750</v>
      </c>
      <c r="D268" s="347" t="s">
        <v>34</v>
      </c>
      <c r="E268" s="71" t="s">
        <v>691</v>
      </c>
      <c r="F268" s="389">
        <f t="shared" si="25"/>
        <v>2513.4339999999997</v>
      </c>
      <c r="G268" s="386">
        <v>2405.1999999999998</v>
      </c>
      <c r="H268" s="392">
        <f t="shared" si="27"/>
        <v>1.0449999999999999</v>
      </c>
      <c r="I268" s="178"/>
      <c r="K268" s="388"/>
      <c r="O268" s="346"/>
      <c r="P268" s="346"/>
    </row>
    <row r="269" spans="1:16">
      <c r="A269" t="str">
        <f t="shared" si="22"/>
        <v>Jace Device PackWEB8000 Add 10 Devices/500 Pts Upgrade</v>
      </c>
      <c r="B269" s="32" t="s">
        <v>733</v>
      </c>
      <c r="C269" s="98" t="s">
        <v>751</v>
      </c>
      <c r="D269" s="347" t="s">
        <v>34</v>
      </c>
      <c r="E269" s="71" t="s">
        <v>1867</v>
      </c>
      <c r="F269" s="389">
        <f t="shared" si="25"/>
        <v>0</v>
      </c>
      <c r="G269" s="386">
        <v>0</v>
      </c>
      <c r="H269" s="392">
        <f t="shared" si="27"/>
        <v>1.0449999999999999</v>
      </c>
      <c r="K269" s="388"/>
      <c r="O269" s="346"/>
      <c r="P269" s="346"/>
    </row>
    <row r="270" spans="1:16">
      <c r="A270" t="str">
        <f t="shared" si="22"/>
        <v>Jace Device PackWEB8000 Add 25 Devices/1250 Pts Upgrade</v>
      </c>
      <c r="B270" s="32" t="s">
        <v>733</v>
      </c>
      <c r="C270" s="98" t="s">
        <v>752</v>
      </c>
      <c r="D270" s="347" t="s">
        <v>34</v>
      </c>
      <c r="E270" s="71" t="s">
        <v>1868</v>
      </c>
      <c r="F270" s="389">
        <f t="shared" si="25"/>
        <v>0</v>
      </c>
      <c r="G270" s="386">
        <v>0</v>
      </c>
      <c r="H270" s="392">
        <f t="shared" si="27"/>
        <v>1.0449999999999999</v>
      </c>
      <c r="K270" s="388"/>
      <c r="O270" s="346"/>
      <c r="P270" s="346"/>
    </row>
    <row r="271" spans="1:16">
      <c r="A271" t="str">
        <f t="shared" si="22"/>
        <v>Jace Device PackWEB8000 Add 50 Devices/2500 Pts Upgrade</v>
      </c>
      <c r="B271" s="32" t="s">
        <v>733</v>
      </c>
      <c r="C271" s="98" t="s">
        <v>753</v>
      </c>
      <c r="D271" s="347" t="s">
        <v>34</v>
      </c>
      <c r="E271" s="71" t="s">
        <v>1869</v>
      </c>
      <c r="F271" s="389">
        <f t="shared" si="25"/>
        <v>0</v>
      </c>
      <c r="G271" s="386">
        <v>0</v>
      </c>
      <c r="H271" s="392">
        <f t="shared" si="27"/>
        <v>1.0449999999999999</v>
      </c>
      <c r="K271" s="388"/>
      <c r="O271" s="346"/>
      <c r="P271" s="346"/>
    </row>
    <row r="272" spans="1:16">
      <c r="A272" t="str">
        <f t="shared" si="22"/>
        <v>Jace Device PackJCI FX80 Initial 10 Device Add</v>
      </c>
      <c r="B272" s="32" t="s">
        <v>733</v>
      </c>
      <c r="C272" s="98" t="s">
        <v>1085</v>
      </c>
      <c r="D272" s="347" t="s">
        <v>1025</v>
      </c>
      <c r="E272" s="71" t="s">
        <v>1086</v>
      </c>
      <c r="F272" s="389">
        <f t="shared" si="25"/>
        <v>854.51100000000008</v>
      </c>
      <c r="G272" s="389">
        <v>813.82</v>
      </c>
      <c r="H272" s="439">
        <f>$O$2</f>
        <v>1.05</v>
      </c>
      <c r="I272" s="178"/>
      <c r="K272" s="388"/>
      <c r="O272" s="346"/>
      <c r="P272" s="346"/>
    </row>
    <row r="273" spans="1:16">
      <c r="A273" t="str">
        <f t="shared" ref="A273:A275" si="28">B273&amp;C273</f>
        <v>Jace Device PackJCI FX80 Initial 25 Device Add</v>
      </c>
      <c r="B273" s="32" t="s">
        <v>733</v>
      </c>
      <c r="C273" s="98" t="s">
        <v>1087</v>
      </c>
      <c r="D273" s="347" t="s">
        <v>1025</v>
      </c>
      <c r="E273" s="71" t="s">
        <v>1088</v>
      </c>
      <c r="F273" s="389">
        <f t="shared" si="25"/>
        <v>1417.5</v>
      </c>
      <c r="G273" s="389">
        <v>1350</v>
      </c>
      <c r="H273" s="439">
        <f t="shared" ref="H273:H274" si="29">$O$2</f>
        <v>1.05</v>
      </c>
      <c r="I273" s="178"/>
      <c r="K273" s="388"/>
      <c r="O273" s="346"/>
      <c r="P273" s="346"/>
    </row>
    <row r="274" spans="1:16">
      <c r="A274" t="str">
        <f t="shared" si="28"/>
        <v>Jace Device PackJCI FX80 50 Device Add</v>
      </c>
      <c r="B274" s="32" t="s">
        <v>733</v>
      </c>
      <c r="C274" s="98" t="s">
        <v>1089</v>
      </c>
      <c r="D274" s="347" t="s">
        <v>1025</v>
      </c>
      <c r="E274" s="71" t="s">
        <v>1090</v>
      </c>
      <c r="F274" s="389">
        <f t="shared" si="25"/>
        <v>2781.9749999999999</v>
      </c>
      <c r="G274" s="389">
        <v>2649.5</v>
      </c>
      <c r="H274" s="439">
        <f t="shared" si="29"/>
        <v>1.05</v>
      </c>
      <c r="I274" s="178"/>
      <c r="K274" s="388"/>
      <c r="O274" s="346"/>
      <c r="P274" s="346"/>
    </row>
    <row r="275" spans="1:16">
      <c r="A275" t="str">
        <f t="shared" si="28"/>
        <v>Nametags</v>
      </c>
      <c r="B275" s="32" t="s">
        <v>85</v>
      </c>
      <c r="C275" s="68"/>
      <c r="D275" s="347"/>
      <c r="E275" s="71" t="s">
        <v>217</v>
      </c>
      <c r="F275" s="389">
        <f t="shared" si="25"/>
        <v>5</v>
      </c>
      <c r="G275" s="386">
        <v>5</v>
      </c>
      <c r="H275" s="387">
        <f t="shared" ref="H275:H338" si="30">$R$2</f>
        <v>1</v>
      </c>
      <c r="K275" s="388" t="s">
        <v>1004</v>
      </c>
      <c r="L275" s="20" t="s">
        <v>355</v>
      </c>
      <c r="O275" s="346"/>
      <c r="P275" s="346"/>
    </row>
    <row r="276" spans="1:16">
      <c r="A276" t="str">
        <f t="shared" si="12"/>
        <v>Panel - Enclosure w SubpanelNema-1 Small</v>
      </c>
      <c r="B276" s="21" t="s">
        <v>156</v>
      </c>
      <c r="C276" s="89" t="s">
        <v>183</v>
      </c>
      <c r="D276" s="69" t="s">
        <v>39</v>
      </c>
      <c r="E276" s="71" t="s">
        <v>1418</v>
      </c>
      <c r="F276" s="389">
        <f t="shared" si="25"/>
        <v>345.85</v>
      </c>
      <c r="G276" s="386">
        <f>K276+L276</f>
        <v>345.85</v>
      </c>
      <c r="H276" s="387">
        <f t="shared" si="30"/>
        <v>1</v>
      </c>
      <c r="I276" s="178"/>
      <c r="K276" s="391">
        <v>220.85</v>
      </c>
      <c r="L276" s="388">
        <v>125</v>
      </c>
      <c r="O276" s="346"/>
      <c r="P276" s="346"/>
    </row>
    <row r="277" spans="1:16">
      <c r="A277" t="str">
        <f t="shared" si="12"/>
        <v>Panel - Enclosure w SubpanelNema-1 Medium</v>
      </c>
      <c r="B277" s="21" t="s">
        <v>156</v>
      </c>
      <c r="C277" s="89" t="s">
        <v>184</v>
      </c>
      <c r="D277" s="69" t="s">
        <v>39</v>
      </c>
      <c r="E277" s="71" t="s">
        <v>1419</v>
      </c>
      <c r="F277" s="389">
        <f t="shared" si="25"/>
        <v>436.83</v>
      </c>
      <c r="G277" s="386">
        <f t="shared" ref="G277:G285" si="31">K277+L277</f>
        <v>436.83</v>
      </c>
      <c r="H277" s="387">
        <f t="shared" si="30"/>
        <v>1</v>
      </c>
      <c r="I277" s="178"/>
      <c r="K277" s="391">
        <v>286.83</v>
      </c>
      <c r="L277" s="388">
        <v>150</v>
      </c>
      <c r="O277" s="346"/>
      <c r="P277" s="346"/>
    </row>
    <row r="278" spans="1:16">
      <c r="A278" t="str">
        <f t="shared" si="12"/>
        <v>Panel - Enclosure w SubpanelNema-1 Large</v>
      </c>
      <c r="B278" s="21" t="s">
        <v>156</v>
      </c>
      <c r="C278" s="89" t="s">
        <v>185</v>
      </c>
      <c r="D278" s="69" t="s">
        <v>39</v>
      </c>
      <c r="E278" s="471" t="s">
        <v>1443</v>
      </c>
      <c r="F278" s="389">
        <f t="shared" si="25"/>
        <v>823.71</v>
      </c>
      <c r="G278" s="386">
        <f t="shared" si="31"/>
        <v>823.71</v>
      </c>
      <c r="H278" s="387">
        <f t="shared" si="30"/>
        <v>1</v>
      </c>
      <c r="I278" s="178"/>
      <c r="K278" s="391">
        <v>548.71</v>
      </c>
      <c r="L278" s="388">
        <v>275</v>
      </c>
      <c r="O278" s="346"/>
      <c r="P278" s="346"/>
    </row>
    <row r="279" spans="1:16">
      <c r="A279" t="str">
        <f t="shared" si="12"/>
        <v>Panel - Enclosure w SubpanelNema-1 X-Large</v>
      </c>
      <c r="B279" s="21" t="s">
        <v>156</v>
      </c>
      <c r="C279" s="89" t="s">
        <v>1163</v>
      </c>
      <c r="D279" s="69" t="s">
        <v>39</v>
      </c>
      <c r="E279" s="71" t="s">
        <v>1185</v>
      </c>
      <c r="F279" s="389">
        <f t="shared" si="25"/>
        <v>1667.99</v>
      </c>
      <c r="G279" s="386">
        <f t="shared" si="31"/>
        <v>1667.99</v>
      </c>
      <c r="H279" s="387">
        <f t="shared" si="30"/>
        <v>1</v>
      </c>
      <c r="I279" s="178"/>
      <c r="K279" s="391">
        <v>1067.99</v>
      </c>
      <c r="L279" s="388">
        <v>600</v>
      </c>
      <c r="O279" s="346"/>
      <c r="P279" s="346"/>
    </row>
    <row r="280" spans="1:16">
      <c r="A280" t="str">
        <f t="shared" si="12"/>
        <v>Panel - Enclosure w SubpanelNema-4 Small</v>
      </c>
      <c r="B280" s="21" t="s">
        <v>156</v>
      </c>
      <c r="C280" s="89" t="s">
        <v>186</v>
      </c>
      <c r="D280" s="69" t="s">
        <v>39</v>
      </c>
      <c r="E280" s="71" t="s">
        <v>108</v>
      </c>
      <c r="F280" s="389">
        <f t="shared" si="25"/>
        <v>717.37</v>
      </c>
      <c r="G280" s="386">
        <f t="shared" si="31"/>
        <v>717.37</v>
      </c>
      <c r="H280" s="387">
        <f t="shared" si="30"/>
        <v>1</v>
      </c>
      <c r="I280" s="178"/>
      <c r="K280" s="391">
        <v>592.37</v>
      </c>
      <c r="L280" s="388">
        <v>125</v>
      </c>
      <c r="O280" s="346"/>
      <c r="P280" s="346"/>
    </row>
    <row r="281" spans="1:16">
      <c r="A281" t="str">
        <f t="shared" si="12"/>
        <v>Panel - Enclosure w SubpanelNema-4 Medium</v>
      </c>
      <c r="B281" s="21" t="s">
        <v>156</v>
      </c>
      <c r="C281" s="89" t="s">
        <v>187</v>
      </c>
      <c r="D281" s="69" t="s">
        <v>39</v>
      </c>
      <c r="E281" s="71" t="s">
        <v>109</v>
      </c>
      <c r="F281" s="389">
        <f t="shared" si="25"/>
        <v>1124.58</v>
      </c>
      <c r="G281" s="386">
        <f t="shared" si="31"/>
        <v>1124.58</v>
      </c>
      <c r="H281" s="387">
        <f t="shared" si="30"/>
        <v>1</v>
      </c>
      <c r="I281" s="178"/>
      <c r="K281" s="391">
        <v>974.58</v>
      </c>
      <c r="L281" s="388">
        <v>150</v>
      </c>
      <c r="O281" s="346"/>
      <c r="P281" s="346"/>
    </row>
    <row r="282" spans="1:16">
      <c r="A282" t="str">
        <f t="shared" si="12"/>
        <v>Panel - Enclosure w SubpanelNema-4 Large</v>
      </c>
      <c r="B282" s="21" t="s">
        <v>156</v>
      </c>
      <c r="C282" s="89" t="s">
        <v>188</v>
      </c>
      <c r="D282" s="69" t="s">
        <v>39</v>
      </c>
      <c r="E282" s="471" t="s">
        <v>2242</v>
      </c>
      <c r="F282" s="389">
        <f t="shared" si="25"/>
        <v>1512.98</v>
      </c>
      <c r="G282" s="386">
        <f t="shared" si="31"/>
        <v>1512.98</v>
      </c>
      <c r="H282" s="387">
        <f t="shared" si="30"/>
        <v>1</v>
      </c>
      <c r="I282" s="178"/>
      <c r="K282" s="391">
        <v>1237.98</v>
      </c>
      <c r="L282" s="388">
        <v>275</v>
      </c>
      <c r="O282" s="346"/>
      <c r="P282" s="346"/>
    </row>
    <row r="283" spans="1:16">
      <c r="A283" t="str">
        <f t="shared" si="12"/>
        <v>Panel - Enclosure w SubpanelNema-12 Small</v>
      </c>
      <c r="B283" s="21" t="s">
        <v>156</v>
      </c>
      <c r="C283" s="89" t="s">
        <v>458</v>
      </c>
      <c r="D283" s="69" t="s">
        <v>39</v>
      </c>
      <c r="E283" s="20" t="s">
        <v>461</v>
      </c>
      <c r="F283" s="389">
        <f t="shared" si="25"/>
        <v>677.78</v>
      </c>
      <c r="G283" s="386">
        <f t="shared" si="31"/>
        <v>677.78</v>
      </c>
      <c r="H283" s="387">
        <f t="shared" si="30"/>
        <v>1</v>
      </c>
      <c r="I283" s="178"/>
      <c r="K283" s="391">
        <v>552.78</v>
      </c>
      <c r="L283" s="388">
        <v>125</v>
      </c>
      <c r="O283" s="346"/>
      <c r="P283" s="346"/>
    </row>
    <row r="284" spans="1:16">
      <c r="A284" t="str">
        <f t="shared" si="12"/>
        <v>Panel - Enclosure w SubpanelNema-12 Medium</v>
      </c>
      <c r="B284" s="21" t="s">
        <v>156</v>
      </c>
      <c r="C284" s="89" t="s">
        <v>459</v>
      </c>
      <c r="D284" s="69" t="s">
        <v>39</v>
      </c>
      <c r="E284" s="21" t="s">
        <v>462</v>
      </c>
      <c r="F284" s="389">
        <f t="shared" si="25"/>
        <v>979.91</v>
      </c>
      <c r="G284" s="386">
        <f t="shared" si="31"/>
        <v>979.91</v>
      </c>
      <c r="H284" s="387">
        <f t="shared" si="30"/>
        <v>1</v>
      </c>
      <c r="I284" s="178"/>
      <c r="K284" s="391">
        <v>829.91</v>
      </c>
      <c r="L284" s="388">
        <v>150</v>
      </c>
      <c r="O284" s="346"/>
      <c r="P284" s="346"/>
    </row>
    <row r="285" spans="1:16">
      <c r="A285" t="str">
        <f t="shared" si="12"/>
        <v>Panel - Enclosure w SubpanelNema-12 Large</v>
      </c>
      <c r="B285" s="21" t="s">
        <v>156</v>
      </c>
      <c r="C285" s="89" t="s">
        <v>460</v>
      </c>
      <c r="D285" s="69" t="s">
        <v>39</v>
      </c>
      <c r="E285" s="21" t="s">
        <v>463</v>
      </c>
      <c r="F285" s="389">
        <f t="shared" si="25"/>
        <v>1306.19</v>
      </c>
      <c r="G285" s="386">
        <f t="shared" si="31"/>
        <v>1306.19</v>
      </c>
      <c r="H285" s="387">
        <f t="shared" si="30"/>
        <v>1</v>
      </c>
      <c r="I285" s="178"/>
      <c r="K285" s="391">
        <v>1031.19</v>
      </c>
      <c r="L285" s="388">
        <v>275</v>
      </c>
      <c r="O285" s="346"/>
      <c r="P285" s="346"/>
    </row>
    <row r="286" spans="1:16">
      <c r="A286" t="str">
        <f t="shared" si="12"/>
        <v>Panel - Enclosure w SubpanelMicro Spyder Enclosure</v>
      </c>
      <c r="B286" s="21" t="s">
        <v>156</v>
      </c>
      <c r="C286" s="89" t="s">
        <v>257</v>
      </c>
      <c r="D286" s="69" t="s">
        <v>34</v>
      </c>
      <c r="E286" s="71" t="s">
        <v>2030</v>
      </c>
      <c r="F286" s="389">
        <f t="shared" si="25"/>
        <v>0</v>
      </c>
      <c r="G286" s="386">
        <v>0</v>
      </c>
      <c r="H286" s="387">
        <f t="shared" si="30"/>
        <v>1</v>
      </c>
      <c r="K286" s="388"/>
      <c r="O286" s="346"/>
      <c r="P286" s="346"/>
    </row>
    <row r="287" spans="1:16">
      <c r="A287" t="str">
        <f t="shared" si="12"/>
        <v>Panel - Enclosure w SubpanelOne Hole Pushbutton/PL Enclosure</v>
      </c>
      <c r="B287" s="21" t="s">
        <v>156</v>
      </c>
      <c r="C287" s="89" t="s">
        <v>1091</v>
      </c>
      <c r="D287" s="69" t="s">
        <v>39</v>
      </c>
      <c r="E287" s="71" t="s">
        <v>1092</v>
      </c>
      <c r="F287" s="389">
        <f t="shared" si="25"/>
        <v>114.33</v>
      </c>
      <c r="G287" s="386">
        <v>114.33</v>
      </c>
      <c r="H287" s="387">
        <f t="shared" si="30"/>
        <v>1</v>
      </c>
      <c r="I287" s="178"/>
      <c r="K287" s="388"/>
      <c r="O287" s="346"/>
      <c r="P287" s="346"/>
    </row>
    <row r="288" spans="1:16">
      <c r="A288" t="str">
        <f t="shared" si="12"/>
        <v>Panel - Enclosure w SubpanelTwo Hole Pushbutton/PL Enclosure</v>
      </c>
      <c r="B288" s="21" t="s">
        <v>156</v>
      </c>
      <c r="C288" s="89" t="s">
        <v>1093</v>
      </c>
      <c r="D288" s="69" t="s">
        <v>39</v>
      </c>
      <c r="E288" s="71" t="s">
        <v>1094</v>
      </c>
      <c r="F288" s="389">
        <f t="shared" si="25"/>
        <v>131.35</v>
      </c>
      <c r="G288" s="386">
        <v>131.35</v>
      </c>
      <c r="H288" s="387">
        <f t="shared" si="30"/>
        <v>1</v>
      </c>
      <c r="I288" s="178"/>
      <c r="K288" s="388"/>
      <c r="O288" s="346"/>
      <c r="P288" s="346"/>
    </row>
    <row r="289" spans="1:16">
      <c r="A289" t="str">
        <f t="shared" si="12"/>
        <v>Panel - Enclosure w SubpanelThree Hole Pushbutton/PL Enclosure</v>
      </c>
      <c r="B289" s="21" t="s">
        <v>156</v>
      </c>
      <c r="C289" s="89" t="s">
        <v>1095</v>
      </c>
      <c r="D289" s="69" t="s">
        <v>39</v>
      </c>
      <c r="E289" s="71" t="s">
        <v>1096</v>
      </c>
      <c r="F289" s="389">
        <f t="shared" si="25"/>
        <v>150.96</v>
      </c>
      <c r="G289" s="386">
        <v>150.96</v>
      </c>
      <c r="H289" s="387">
        <f t="shared" si="30"/>
        <v>1</v>
      </c>
      <c r="I289" s="178"/>
      <c r="K289" s="388"/>
      <c r="O289" s="346"/>
      <c r="P289" s="346"/>
    </row>
    <row r="290" spans="1:16">
      <c r="A290" t="str">
        <f t="shared" si="12"/>
        <v>Panel - Enclosure w SubpanelFour Hole Pushbutton/PL Enclosure</v>
      </c>
      <c r="B290" s="21" t="s">
        <v>156</v>
      </c>
      <c r="C290" s="89" t="s">
        <v>1097</v>
      </c>
      <c r="D290" s="69" t="s">
        <v>39</v>
      </c>
      <c r="E290" s="71" t="s">
        <v>1098</v>
      </c>
      <c r="F290" s="389">
        <f t="shared" si="25"/>
        <v>164.28</v>
      </c>
      <c r="G290" s="386">
        <v>164.28</v>
      </c>
      <c r="H290" s="387">
        <f t="shared" si="30"/>
        <v>1</v>
      </c>
      <c r="I290" s="178"/>
      <c r="K290" s="388" t="s">
        <v>1004</v>
      </c>
      <c r="L290" s="20" t="s">
        <v>1186</v>
      </c>
      <c r="O290" s="346"/>
      <c r="P290" s="346"/>
    </row>
    <row r="291" spans="1:16">
      <c r="A291" t="str">
        <f t="shared" si="12"/>
        <v>Panel - Enclosure w SubpanelSmall Nema-1 Enclosure</v>
      </c>
      <c r="B291" s="21" t="s">
        <v>156</v>
      </c>
      <c r="C291" s="89" t="s">
        <v>1171</v>
      </c>
      <c r="D291" s="69" t="s">
        <v>1487</v>
      </c>
      <c r="E291" s="71" t="s">
        <v>2243</v>
      </c>
      <c r="F291" s="389">
        <f t="shared" si="25"/>
        <v>107.51</v>
      </c>
      <c r="G291" s="386">
        <f>K291+L291</f>
        <v>107.51</v>
      </c>
      <c r="H291" s="387">
        <f t="shared" si="30"/>
        <v>1</v>
      </c>
      <c r="I291" s="178"/>
      <c r="K291" s="388">
        <v>85.2</v>
      </c>
      <c r="L291" s="362">
        <v>22.31</v>
      </c>
      <c r="O291" s="346"/>
      <c r="P291" s="346"/>
    </row>
    <row r="292" spans="1:16">
      <c r="A292" t="str">
        <f t="shared" si="12"/>
        <v>Panel - Enclosure w SubpanelOutdoor Aspirator Cabinet - Needs 24VDC</v>
      </c>
      <c r="B292" s="21" t="s">
        <v>156</v>
      </c>
      <c r="C292" s="123" t="s">
        <v>1580</v>
      </c>
      <c r="D292" s="69" t="s">
        <v>39</v>
      </c>
      <c r="E292" s="71" t="s">
        <v>1579</v>
      </c>
      <c r="F292" s="389">
        <f t="shared" si="25"/>
        <v>398.46</v>
      </c>
      <c r="G292" s="386">
        <v>398.46</v>
      </c>
      <c r="H292" s="387">
        <f t="shared" si="30"/>
        <v>1</v>
      </c>
      <c r="I292" s="178"/>
      <c r="K292" s="388"/>
      <c r="L292" s="362"/>
      <c r="O292" s="346"/>
      <c r="P292" s="346"/>
    </row>
    <row r="293" spans="1:16">
      <c r="A293" t="str">
        <f t="shared" si="12"/>
        <v>Pilot LightPilot Light - Green</v>
      </c>
      <c r="B293" s="21" t="s">
        <v>1503</v>
      </c>
      <c r="C293" s="298" t="s">
        <v>1550</v>
      </c>
      <c r="D293" s="69" t="s">
        <v>39</v>
      </c>
      <c r="E293" s="71" t="s">
        <v>1820</v>
      </c>
      <c r="F293" s="389">
        <f t="shared" si="25"/>
        <v>46.65</v>
      </c>
      <c r="G293" s="458">
        <v>46.65</v>
      </c>
      <c r="H293" s="387">
        <f t="shared" si="30"/>
        <v>1</v>
      </c>
      <c r="I293" s="178"/>
      <c r="K293" s="388"/>
      <c r="O293" s="346"/>
      <c r="P293" s="346"/>
    </row>
    <row r="294" spans="1:16">
      <c r="A294" t="str">
        <f t="shared" si="12"/>
        <v>Pilot LightPilot Light - Red</v>
      </c>
      <c r="B294" s="21" t="s">
        <v>1503</v>
      </c>
      <c r="C294" s="298" t="s">
        <v>1551</v>
      </c>
      <c r="D294" s="69" t="s">
        <v>39</v>
      </c>
      <c r="E294" s="71" t="s">
        <v>1821</v>
      </c>
      <c r="F294" s="389">
        <f t="shared" si="25"/>
        <v>46.65</v>
      </c>
      <c r="G294" s="458">
        <v>46.65</v>
      </c>
      <c r="H294" s="387">
        <f t="shared" si="30"/>
        <v>1</v>
      </c>
      <c r="I294" s="178"/>
      <c r="K294" s="388"/>
      <c r="O294" s="346"/>
      <c r="P294" s="346"/>
    </row>
    <row r="295" spans="1:16">
      <c r="A295" t="str">
        <f t="shared" si="12"/>
        <v>Pilot LightPilot Light - Amber</v>
      </c>
      <c r="B295" s="21" t="s">
        <v>1503</v>
      </c>
      <c r="C295" s="298" t="s">
        <v>1552</v>
      </c>
      <c r="D295" s="69" t="s">
        <v>39</v>
      </c>
      <c r="E295" s="471" t="s">
        <v>1554</v>
      </c>
      <c r="F295" s="389">
        <f t="shared" si="25"/>
        <v>46.65</v>
      </c>
      <c r="G295" s="458">
        <v>46.65</v>
      </c>
      <c r="H295" s="387">
        <f t="shared" si="30"/>
        <v>1</v>
      </c>
      <c r="I295" s="178"/>
      <c r="K295" s="388"/>
      <c r="O295" s="346"/>
      <c r="P295" s="346"/>
    </row>
    <row r="296" spans="1:16">
      <c r="A296" t="str">
        <f t="shared" si="12"/>
        <v>PneumaticElectronic Pressure Transducer</v>
      </c>
      <c r="B296" s="21" t="s">
        <v>668</v>
      </c>
      <c r="C296" s="281" t="s">
        <v>268</v>
      </c>
      <c r="D296" s="69" t="s">
        <v>39</v>
      </c>
      <c r="E296" s="71" t="s">
        <v>1099</v>
      </c>
      <c r="F296" s="389">
        <f t="shared" si="25"/>
        <v>178.79</v>
      </c>
      <c r="G296" s="386">
        <v>178.79</v>
      </c>
      <c r="H296" s="387">
        <f t="shared" si="30"/>
        <v>1</v>
      </c>
      <c r="I296" s="178"/>
      <c r="K296" s="388"/>
      <c r="O296" s="346"/>
      <c r="P296" s="346"/>
    </row>
    <row r="297" spans="1:16">
      <c r="A297" t="str">
        <f t="shared" si="12"/>
        <v>PneumaticSolenoid Air Valve - 24V</v>
      </c>
      <c r="B297" s="21" t="s">
        <v>668</v>
      </c>
      <c r="C297" s="282" t="s">
        <v>670</v>
      </c>
      <c r="D297" s="69" t="s">
        <v>1487</v>
      </c>
      <c r="E297" s="71" t="s">
        <v>499</v>
      </c>
      <c r="F297" s="389">
        <f t="shared" si="25"/>
        <v>277.27</v>
      </c>
      <c r="G297" s="386">
        <v>277.27</v>
      </c>
      <c r="H297" s="387">
        <f t="shared" si="30"/>
        <v>1</v>
      </c>
      <c r="I297" s="178"/>
      <c r="K297" s="388"/>
      <c r="O297" s="346"/>
      <c r="P297" s="346"/>
    </row>
    <row r="298" spans="1:16">
      <c r="A298" t="str">
        <f t="shared" si="12"/>
        <v>PneumaticSolenoid Air Valve - 120V</v>
      </c>
      <c r="B298" s="21" t="s">
        <v>668</v>
      </c>
      <c r="C298" s="282" t="s">
        <v>671</v>
      </c>
      <c r="D298" s="69" t="s">
        <v>1487</v>
      </c>
      <c r="E298" s="71" t="s">
        <v>669</v>
      </c>
      <c r="F298" s="389">
        <f t="shared" si="25"/>
        <v>260.33999999999997</v>
      </c>
      <c r="G298" s="386">
        <v>260.33999999999997</v>
      </c>
      <c r="H298" s="387">
        <f t="shared" si="30"/>
        <v>1</v>
      </c>
      <c r="I298" s="178"/>
      <c r="K298" s="388"/>
      <c r="O298" s="346"/>
      <c r="P298" s="346"/>
    </row>
    <row r="299" spans="1:16">
      <c r="A299" t="str">
        <f t="shared" si="12"/>
        <v>PneumaticPressure Electric Switch</v>
      </c>
      <c r="B299" s="21" t="s">
        <v>668</v>
      </c>
      <c r="C299" s="282" t="s">
        <v>1572</v>
      </c>
      <c r="D299" s="69" t="s">
        <v>1487</v>
      </c>
      <c r="E299" s="71" t="s">
        <v>1573</v>
      </c>
      <c r="F299" s="389">
        <f t="shared" si="25"/>
        <v>123.75</v>
      </c>
      <c r="G299" s="386">
        <v>123.75</v>
      </c>
      <c r="H299" s="387">
        <f t="shared" si="30"/>
        <v>1</v>
      </c>
      <c r="I299" s="178"/>
      <c r="K299" s="388"/>
      <c r="O299" s="346"/>
      <c r="P299" s="346"/>
    </row>
    <row r="300" spans="1:16">
      <c r="A300" t="str">
        <f t="shared" si="12"/>
        <v>Power Supply24VDC Panel Mounted - 1.3 A</v>
      </c>
      <c r="B300" s="32" t="s">
        <v>416</v>
      </c>
      <c r="C300" s="194" t="s">
        <v>418</v>
      </c>
      <c r="D300" s="347" t="s">
        <v>1487</v>
      </c>
      <c r="E300" s="71" t="s">
        <v>1005</v>
      </c>
      <c r="F300" s="389">
        <f t="shared" si="25"/>
        <v>50.96</v>
      </c>
      <c r="G300" s="386">
        <v>50.96</v>
      </c>
      <c r="H300" s="387">
        <f t="shared" si="30"/>
        <v>1</v>
      </c>
      <c r="I300" s="178"/>
      <c r="K300" s="388"/>
      <c r="O300" s="346"/>
      <c r="P300" s="346"/>
    </row>
    <row r="301" spans="1:16">
      <c r="A301" t="str">
        <f t="shared" si="12"/>
        <v>Power Supply24VDC Field Mounted - 250 mA</v>
      </c>
      <c r="B301" s="32" t="s">
        <v>416</v>
      </c>
      <c r="C301" s="194" t="s">
        <v>419</v>
      </c>
      <c r="D301" s="347" t="s">
        <v>39</v>
      </c>
      <c r="E301" s="71" t="s">
        <v>417</v>
      </c>
      <c r="F301" s="389">
        <f t="shared" si="25"/>
        <v>73.08</v>
      </c>
      <c r="G301" s="386">
        <v>73.08</v>
      </c>
      <c r="H301" s="387">
        <f t="shared" si="30"/>
        <v>1</v>
      </c>
      <c r="I301" s="178"/>
      <c r="K301" s="388"/>
      <c r="O301" s="346"/>
      <c r="P301" s="346"/>
    </row>
    <row r="302" spans="1:16">
      <c r="A302" t="str">
        <f t="shared" si="12"/>
        <v>Power Supply24VDC 150 Watt - 6.5 Amp</v>
      </c>
      <c r="B302" s="32" t="s">
        <v>416</v>
      </c>
      <c r="C302" s="422" t="s">
        <v>1225</v>
      </c>
      <c r="D302" s="347" t="s">
        <v>1487</v>
      </c>
      <c r="E302" s="71" t="s">
        <v>1245</v>
      </c>
      <c r="F302" s="389">
        <f t="shared" si="25"/>
        <v>632.65</v>
      </c>
      <c r="G302" s="386">
        <v>632.65</v>
      </c>
      <c r="H302" s="387">
        <f t="shared" si="30"/>
        <v>1</v>
      </c>
      <c r="I302" s="178"/>
      <c r="K302" s="388"/>
      <c r="O302" s="346"/>
      <c r="P302" s="346"/>
    </row>
    <row r="303" spans="1:16">
      <c r="A303" t="str">
        <f t="shared" si="12"/>
        <v>Power SupplyPhoenix 30W 24V</v>
      </c>
      <c r="B303" s="32" t="s">
        <v>416</v>
      </c>
      <c r="C303" s="422" t="s">
        <v>2135</v>
      </c>
      <c r="D303" s="347" t="s">
        <v>995</v>
      </c>
      <c r="E303" s="68">
        <v>2902991</v>
      </c>
      <c r="F303" s="389">
        <f t="shared" si="25"/>
        <v>23.05</v>
      </c>
      <c r="G303" s="386">
        <v>23.05</v>
      </c>
      <c r="H303" s="387">
        <f t="shared" si="30"/>
        <v>1</v>
      </c>
      <c r="I303" s="178"/>
      <c r="K303" s="388"/>
      <c r="O303" s="346"/>
      <c r="P303" s="346"/>
    </row>
    <row r="304" spans="1:16">
      <c r="A304" t="str">
        <f t="shared" si="12"/>
        <v>Power SupplyPhoenix 60W 24V</v>
      </c>
      <c r="B304" s="32" t="s">
        <v>416</v>
      </c>
      <c r="C304" s="422" t="s">
        <v>2136</v>
      </c>
      <c r="D304" s="347" t="s">
        <v>995</v>
      </c>
      <c r="E304" s="68">
        <v>2902992</v>
      </c>
      <c r="F304" s="389">
        <f t="shared" si="25"/>
        <v>55.08</v>
      </c>
      <c r="G304" s="386">
        <v>55.08</v>
      </c>
      <c r="H304" s="387">
        <f t="shared" si="30"/>
        <v>1</v>
      </c>
      <c r="I304" s="178"/>
      <c r="K304" s="388"/>
      <c r="O304" s="346"/>
      <c r="P304" s="346"/>
    </row>
    <row r="305" spans="1:16">
      <c r="A305" t="str">
        <f t="shared" si="12"/>
        <v>Power SupplyPhoenix 100W 24V</v>
      </c>
      <c r="B305" s="32" t="s">
        <v>416</v>
      </c>
      <c r="C305" s="422" t="s">
        <v>2137</v>
      </c>
      <c r="D305" s="347" t="s">
        <v>995</v>
      </c>
      <c r="E305" s="31">
        <v>2902993</v>
      </c>
      <c r="F305" s="389">
        <f t="shared" si="25"/>
        <v>87.64</v>
      </c>
      <c r="G305" s="386">
        <v>87.64</v>
      </c>
      <c r="H305" s="387">
        <f t="shared" si="30"/>
        <v>1</v>
      </c>
      <c r="I305" s="178"/>
      <c r="K305" s="388"/>
      <c r="O305" s="346"/>
      <c r="P305" s="346"/>
    </row>
    <row r="306" spans="1:16">
      <c r="A306" t="str">
        <f t="shared" si="12"/>
        <v>Power SupplyPhoenix 90W 24V</v>
      </c>
      <c r="B306" s="32" t="s">
        <v>416</v>
      </c>
      <c r="C306" s="422" t="s">
        <v>2138</v>
      </c>
      <c r="D306" s="347" t="s">
        <v>995</v>
      </c>
      <c r="E306" s="31">
        <v>2904371</v>
      </c>
      <c r="F306" s="389">
        <f t="shared" si="25"/>
        <v>99.86</v>
      </c>
      <c r="G306" s="386">
        <v>99.86</v>
      </c>
      <c r="H306" s="387">
        <f t="shared" si="30"/>
        <v>1</v>
      </c>
      <c r="I306" s="178"/>
      <c r="K306" s="388"/>
      <c r="O306" s="346"/>
      <c r="P306" s="346"/>
    </row>
    <row r="307" spans="1:16">
      <c r="A307" t="str">
        <f t="shared" si="12"/>
        <v>Power SupplyPhoenix 2.5A 24V</v>
      </c>
      <c r="B307" s="32" t="s">
        <v>416</v>
      </c>
      <c r="C307" s="422" t="s">
        <v>2139</v>
      </c>
      <c r="D307" s="347" t="s">
        <v>995</v>
      </c>
      <c r="E307" s="31">
        <v>2904598</v>
      </c>
      <c r="F307" s="389">
        <f t="shared" si="25"/>
        <v>100.45</v>
      </c>
      <c r="G307" s="386">
        <v>100.45</v>
      </c>
      <c r="H307" s="387">
        <f t="shared" si="30"/>
        <v>1</v>
      </c>
      <c r="I307" s="178"/>
      <c r="K307" s="388"/>
      <c r="O307" s="346"/>
      <c r="P307" s="346"/>
    </row>
    <row r="308" spans="1:16">
      <c r="A308" t="str">
        <f t="shared" si="12"/>
        <v>Power SupplyPhoenix 150W 24V</v>
      </c>
      <c r="B308" s="32" t="s">
        <v>416</v>
      </c>
      <c r="C308" s="422" t="s">
        <v>2140</v>
      </c>
      <c r="D308" s="347" t="s">
        <v>995</v>
      </c>
      <c r="E308" s="31">
        <v>2904376</v>
      </c>
      <c r="F308" s="389">
        <f t="shared" si="25"/>
        <v>31.07</v>
      </c>
      <c r="G308" s="386">
        <v>31.07</v>
      </c>
      <c r="H308" s="387">
        <f t="shared" si="30"/>
        <v>1</v>
      </c>
      <c r="I308" s="178"/>
      <c r="K308" s="388"/>
      <c r="O308" s="346"/>
      <c r="P308" s="346"/>
    </row>
    <row r="309" spans="1:16">
      <c r="A309" t="str">
        <f t="shared" si="12"/>
        <v>Power SupplyPhoenix Surge Protector</v>
      </c>
      <c r="B309" s="32" t="s">
        <v>416</v>
      </c>
      <c r="C309" s="422" t="s">
        <v>2141</v>
      </c>
      <c r="D309" s="347" t="s">
        <v>995</v>
      </c>
      <c r="E309" s="31">
        <v>2907918</v>
      </c>
      <c r="F309" s="389">
        <f t="shared" si="25"/>
        <v>181.05</v>
      </c>
      <c r="G309" s="386">
        <v>181.05</v>
      </c>
      <c r="H309" s="387">
        <f t="shared" si="30"/>
        <v>1</v>
      </c>
      <c r="I309" s="178"/>
      <c r="K309" s="388"/>
      <c r="O309" s="346"/>
      <c r="P309" s="346"/>
    </row>
    <row r="310" spans="1:16">
      <c r="A310" t="str">
        <f t="shared" si="12"/>
        <v>Power SupplyPhoenix 24VDC UPS</v>
      </c>
      <c r="B310" s="32" t="s">
        <v>416</v>
      </c>
      <c r="C310" s="422" t="s">
        <v>2142</v>
      </c>
      <c r="D310" s="347" t="s">
        <v>995</v>
      </c>
      <c r="E310" s="31">
        <v>2905907</v>
      </c>
      <c r="F310" s="389">
        <f t="shared" si="25"/>
        <v>316.2</v>
      </c>
      <c r="G310" s="386">
        <v>316.2</v>
      </c>
      <c r="H310" s="387">
        <f t="shared" si="30"/>
        <v>1</v>
      </c>
      <c r="I310" s="178"/>
      <c r="K310" s="388"/>
      <c r="O310" s="346"/>
      <c r="P310" s="346"/>
    </row>
    <row r="311" spans="1:16">
      <c r="A311" t="str">
        <f t="shared" si="12"/>
        <v>Press TransmitterHigh Static Limit Switch</v>
      </c>
      <c r="B311" s="32" t="s">
        <v>160</v>
      </c>
      <c r="C311" s="94" t="s">
        <v>948</v>
      </c>
      <c r="D311" s="347" t="s">
        <v>1487</v>
      </c>
      <c r="E311" s="71" t="s">
        <v>133</v>
      </c>
      <c r="F311" s="389">
        <f t="shared" si="25"/>
        <v>111.93</v>
      </c>
      <c r="G311" s="386">
        <v>111.93</v>
      </c>
      <c r="H311" s="387">
        <f t="shared" si="30"/>
        <v>1</v>
      </c>
      <c r="I311" s="178"/>
      <c r="K311" s="388"/>
      <c r="O311" s="346"/>
      <c r="P311" s="346"/>
    </row>
    <row r="312" spans="1:16">
      <c r="A312" t="str">
        <f t="shared" si="12"/>
        <v>Press TransmitterDuct Static Air</v>
      </c>
      <c r="B312" s="32" t="s">
        <v>160</v>
      </c>
      <c r="C312" s="94" t="s">
        <v>191</v>
      </c>
      <c r="D312" s="347" t="s">
        <v>1487</v>
      </c>
      <c r="E312" s="71" t="s">
        <v>1013</v>
      </c>
      <c r="F312" s="389">
        <f t="shared" si="25"/>
        <v>130.12</v>
      </c>
      <c r="G312" s="386">
        <v>130.12</v>
      </c>
      <c r="H312" s="387">
        <f t="shared" si="30"/>
        <v>1</v>
      </c>
      <c r="I312" s="178"/>
      <c r="K312" s="388"/>
      <c r="O312" s="346"/>
      <c r="P312" s="346"/>
    </row>
    <row r="313" spans="1:16">
      <c r="A313" t="str">
        <f t="shared" si="12"/>
        <v>Press Transmitter0 - 50 PSI Wet</v>
      </c>
      <c r="B313" s="32" t="s">
        <v>160</v>
      </c>
      <c r="C313" s="94" t="s">
        <v>189</v>
      </c>
      <c r="D313" s="347" t="s">
        <v>1487</v>
      </c>
      <c r="E313" s="71" t="s">
        <v>150</v>
      </c>
      <c r="F313" s="389">
        <f t="shared" si="25"/>
        <v>228.2</v>
      </c>
      <c r="G313" s="386">
        <v>228.2</v>
      </c>
      <c r="H313" s="387">
        <f t="shared" si="30"/>
        <v>1</v>
      </c>
      <c r="I313" s="178"/>
      <c r="K313" s="388"/>
      <c r="O313" s="346"/>
      <c r="P313" s="346"/>
    </row>
    <row r="314" spans="1:16">
      <c r="A314" t="str">
        <f t="shared" si="12"/>
        <v>Press Transmitter0 - 50 PSI Wet with Display</v>
      </c>
      <c r="B314" s="32" t="s">
        <v>160</v>
      </c>
      <c r="C314" s="94" t="s">
        <v>947</v>
      </c>
      <c r="D314" s="347" t="s">
        <v>39</v>
      </c>
      <c r="E314" s="71" t="s">
        <v>1421</v>
      </c>
      <c r="F314" s="389">
        <f t="shared" si="25"/>
        <v>1397.22</v>
      </c>
      <c r="G314" s="386">
        <v>1397.22</v>
      </c>
      <c r="H314" s="387">
        <f t="shared" si="30"/>
        <v>1</v>
      </c>
      <c r="I314" s="178"/>
      <c r="K314" s="388"/>
      <c r="O314" s="346"/>
      <c r="P314" s="346"/>
    </row>
    <row r="315" spans="1:16">
      <c r="A315" t="str">
        <f t="shared" si="12"/>
        <v>Press TransmitterDiff, Wet-Wet</v>
      </c>
      <c r="B315" s="32" t="s">
        <v>160</v>
      </c>
      <c r="C315" s="94" t="s">
        <v>190</v>
      </c>
      <c r="D315" s="347" t="s">
        <v>1487</v>
      </c>
      <c r="E315" s="71" t="s">
        <v>128</v>
      </c>
      <c r="F315" s="389">
        <f t="shared" si="25"/>
        <v>399.25</v>
      </c>
      <c r="G315" s="386">
        <v>399.25</v>
      </c>
      <c r="H315" s="387">
        <f t="shared" si="30"/>
        <v>1</v>
      </c>
      <c r="I315" s="178"/>
      <c r="K315" s="388"/>
      <c r="O315" s="346"/>
      <c r="P315" s="346"/>
    </row>
    <row r="316" spans="1:16">
      <c r="A316" t="str">
        <f t="shared" si="12"/>
        <v>Press Transmitter3 Valve Manifold</v>
      </c>
      <c r="B316" s="32" t="s">
        <v>160</v>
      </c>
      <c r="C316" s="94" t="s">
        <v>56</v>
      </c>
      <c r="D316" s="347" t="s">
        <v>1487</v>
      </c>
      <c r="E316" s="71" t="s">
        <v>1321</v>
      </c>
      <c r="F316" s="389">
        <f t="shared" si="25"/>
        <v>321.32</v>
      </c>
      <c r="G316" s="386">
        <v>321.32</v>
      </c>
      <c r="H316" s="387">
        <f t="shared" si="30"/>
        <v>1</v>
      </c>
      <c r="I316" s="178"/>
      <c r="K316" s="388"/>
      <c r="O316" s="346"/>
      <c r="P316" s="346"/>
    </row>
    <row r="317" spans="1:16">
      <c r="A317" t="str">
        <f t="shared" si="12"/>
        <v>Press TransmitterSteam Pigtail</v>
      </c>
      <c r="B317" s="32" t="s">
        <v>160</v>
      </c>
      <c r="C317" s="94" t="s">
        <v>1564</v>
      </c>
      <c r="D317" s="347" t="s">
        <v>39</v>
      </c>
      <c r="E317" s="71" t="s">
        <v>2178</v>
      </c>
      <c r="F317" s="389">
        <f t="shared" si="25"/>
        <v>13.27</v>
      </c>
      <c r="G317" s="386">
        <v>13.27</v>
      </c>
      <c r="H317" s="387">
        <f t="shared" si="30"/>
        <v>1</v>
      </c>
      <c r="I317" s="178"/>
      <c r="K317" s="388"/>
      <c r="O317" s="346"/>
      <c r="P317" s="346"/>
    </row>
    <row r="318" spans="1:16">
      <c r="A318" t="str">
        <f t="shared" si="12"/>
        <v>Press Transmitter0-50 PSI with 2 Remote Sensors w 10' cables</v>
      </c>
      <c r="B318" s="32" t="s">
        <v>160</v>
      </c>
      <c r="C318" s="94" t="s">
        <v>1167</v>
      </c>
      <c r="D318" s="347" t="s">
        <v>1487</v>
      </c>
      <c r="E318" s="71" t="s">
        <v>1188</v>
      </c>
      <c r="F318" s="389">
        <f t="shared" si="25"/>
        <v>592.30999999999995</v>
      </c>
      <c r="G318" s="386">
        <v>592.30999999999995</v>
      </c>
      <c r="H318" s="387">
        <f t="shared" si="30"/>
        <v>1</v>
      </c>
      <c r="I318" s="178"/>
      <c r="K318" s="388"/>
      <c r="O318" s="346"/>
      <c r="P318" s="346"/>
    </row>
    <row r="319" spans="1:16">
      <c r="A319" t="str">
        <f t="shared" si="12"/>
        <v>Press Transmitter0-100 PSI with 2 Remote Sensors w 10' cables</v>
      </c>
      <c r="B319" s="32" t="s">
        <v>160</v>
      </c>
      <c r="C319" s="94" t="s">
        <v>1168</v>
      </c>
      <c r="D319" s="347" t="s">
        <v>1487</v>
      </c>
      <c r="E319" s="71" t="s">
        <v>1189</v>
      </c>
      <c r="F319" s="389">
        <f t="shared" si="25"/>
        <v>592.30999999999995</v>
      </c>
      <c r="G319" s="386">
        <v>592.30999999999995</v>
      </c>
      <c r="H319" s="387">
        <f t="shared" si="30"/>
        <v>1</v>
      </c>
      <c r="I319" s="178"/>
      <c r="K319" s="388"/>
      <c r="O319" s="346"/>
      <c r="P319" s="346"/>
    </row>
    <row r="320" spans="1:16">
      <c r="A320" t="str">
        <f t="shared" si="12"/>
        <v>Press Transmitter0-250 PSI with 2 Remote Sensors w 10' cables</v>
      </c>
      <c r="B320" s="32" t="s">
        <v>160</v>
      </c>
      <c r="C320" s="94" t="s">
        <v>1169</v>
      </c>
      <c r="D320" s="347" t="s">
        <v>1487</v>
      </c>
      <c r="E320" s="71" t="s">
        <v>1190</v>
      </c>
      <c r="F320" s="389">
        <f t="shared" si="25"/>
        <v>592.30999999999995</v>
      </c>
      <c r="G320" s="386">
        <v>592.30999999999995</v>
      </c>
      <c r="H320" s="387">
        <f t="shared" si="30"/>
        <v>1</v>
      </c>
      <c r="I320" s="178"/>
      <c r="J320" s="331"/>
      <c r="K320" s="388"/>
      <c r="O320" s="346"/>
      <c r="P320" s="346"/>
    </row>
    <row r="321" spans="1:16">
      <c r="A321" t="str">
        <f t="shared" si="12"/>
        <v>Press TransmitterSetra Space Pressure - Analog out</v>
      </c>
      <c r="B321" s="32" t="s">
        <v>160</v>
      </c>
      <c r="C321" s="94" t="s">
        <v>403</v>
      </c>
      <c r="D321" s="347" t="s">
        <v>39</v>
      </c>
      <c r="E321" s="71" t="s">
        <v>1015</v>
      </c>
      <c r="F321" s="389">
        <f t="shared" si="25"/>
        <v>282.25</v>
      </c>
      <c r="G321" s="386">
        <v>282.25</v>
      </c>
      <c r="H321" s="387">
        <f t="shared" si="30"/>
        <v>1</v>
      </c>
      <c r="I321" s="178"/>
      <c r="K321" s="388"/>
      <c r="O321" s="346"/>
      <c r="P321" s="346"/>
    </row>
    <row r="322" spans="1:16">
      <c r="A322" t="str">
        <f t="shared" si="12"/>
        <v>Press TransmitterSetra Low DP Pressure - Analog out</v>
      </c>
      <c r="B322" s="32" t="s">
        <v>160</v>
      </c>
      <c r="C322" s="94" t="s">
        <v>942</v>
      </c>
      <c r="D322" s="347" t="s">
        <v>39</v>
      </c>
      <c r="E322" s="69" t="s">
        <v>1014</v>
      </c>
      <c r="F322" s="389">
        <f>G322*H322</f>
        <v>1397.66</v>
      </c>
      <c r="G322" s="386">
        <v>1397.66</v>
      </c>
      <c r="H322" s="387">
        <f t="shared" si="30"/>
        <v>1</v>
      </c>
      <c r="I322" s="178"/>
      <c r="K322" s="388"/>
      <c r="O322" s="346"/>
      <c r="P322" s="346"/>
    </row>
    <row r="323" spans="1:16">
      <c r="A323" t="str">
        <f t="shared" si="12"/>
        <v>Press TransmitterSetra 1 Room Monitor - Voltage out</v>
      </c>
      <c r="B323" s="32" t="s">
        <v>160</v>
      </c>
      <c r="C323" s="94" t="s">
        <v>943</v>
      </c>
      <c r="D323" s="347" t="s">
        <v>39</v>
      </c>
      <c r="E323" s="71" t="s">
        <v>1006</v>
      </c>
      <c r="F323" s="389">
        <f t="shared" ref="F323:F326" si="32">G323*H323</f>
        <v>1976.64</v>
      </c>
      <c r="G323" s="386">
        <v>1976.64</v>
      </c>
      <c r="H323" s="387">
        <f t="shared" si="30"/>
        <v>1</v>
      </c>
      <c r="I323" s="178"/>
      <c r="K323" s="388"/>
      <c r="O323" s="346"/>
      <c r="P323" s="346"/>
    </row>
    <row r="324" spans="1:16">
      <c r="A324" t="str">
        <f t="shared" si="12"/>
        <v>Press TransmitterSetra 1 Room Monitor - BACNet</v>
      </c>
      <c r="B324" s="32" t="s">
        <v>160</v>
      </c>
      <c r="C324" s="94" t="s">
        <v>944</v>
      </c>
      <c r="D324" s="347" t="s">
        <v>39</v>
      </c>
      <c r="E324" s="71" t="s">
        <v>1007</v>
      </c>
      <c r="F324" s="389">
        <f t="shared" si="32"/>
        <v>1967.07</v>
      </c>
      <c r="G324" s="386">
        <v>1967.07</v>
      </c>
      <c r="H324" s="387">
        <f t="shared" si="30"/>
        <v>1</v>
      </c>
      <c r="I324" s="178"/>
      <c r="K324" s="388"/>
      <c r="O324" s="346"/>
      <c r="P324" s="346"/>
    </row>
    <row r="325" spans="1:16">
      <c r="A325" t="str">
        <f t="shared" si="12"/>
        <v>Press TransmitterSetra Remote Annunciator</v>
      </c>
      <c r="B325" s="32" t="s">
        <v>160</v>
      </c>
      <c r="C325" s="94" t="s">
        <v>945</v>
      </c>
      <c r="D325" s="347" t="s">
        <v>1487</v>
      </c>
      <c r="E325" s="71" t="s">
        <v>946</v>
      </c>
      <c r="F325" s="389">
        <f t="shared" si="32"/>
        <v>249.92</v>
      </c>
      <c r="G325" s="386">
        <v>249.92</v>
      </c>
      <c r="H325" s="387">
        <f t="shared" si="30"/>
        <v>1</v>
      </c>
      <c r="I325" s="178"/>
      <c r="K325" s="388"/>
      <c r="O325" s="346"/>
      <c r="P325" s="346"/>
    </row>
    <row r="326" spans="1:16">
      <c r="A326" t="str">
        <f t="shared" si="12"/>
        <v>Press TransmitterSetra FLEX Room Monitor</v>
      </c>
      <c r="B326" s="32" t="s">
        <v>160</v>
      </c>
      <c r="C326" s="94" t="s">
        <v>1489</v>
      </c>
      <c r="D326" s="347" t="s">
        <v>1487</v>
      </c>
      <c r="E326" s="483" t="s">
        <v>2179</v>
      </c>
      <c r="F326" s="389">
        <f t="shared" si="32"/>
        <v>2464.4499999999998</v>
      </c>
      <c r="G326" s="386">
        <v>2464.4499999999998</v>
      </c>
      <c r="H326" s="387">
        <f t="shared" si="30"/>
        <v>1</v>
      </c>
      <c r="I326" s="178"/>
      <c r="K326" s="388"/>
      <c r="O326" s="346"/>
      <c r="P326" s="346"/>
    </row>
    <row r="327" spans="1:16">
      <c r="A327" t="str">
        <f t="shared" si="12"/>
        <v>Press TransmitterPressura 1 Room Monitor - BACNet</v>
      </c>
      <c r="B327" s="32" t="s">
        <v>160</v>
      </c>
      <c r="C327" s="94" t="s">
        <v>939</v>
      </c>
      <c r="D327" s="347" t="s">
        <v>396</v>
      </c>
      <c r="E327" s="71" t="s">
        <v>932</v>
      </c>
      <c r="F327" s="389">
        <f t="shared" si="25"/>
        <v>1972.45</v>
      </c>
      <c r="G327" s="386">
        <v>1972.45</v>
      </c>
      <c r="H327" s="387">
        <f t="shared" si="30"/>
        <v>1</v>
      </c>
      <c r="I327" s="178"/>
      <c r="K327" s="388"/>
      <c r="O327" s="346"/>
      <c r="P327" s="346"/>
    </row>
    <row r="328" spans="1:16">
      <c r="A328" t="str">
        <f t="shared" si="12"/>
        <v>Press TransmitterPressura 2 Rm + Ante Rm Monitor - BACNET</v>
      </c>
      <c r="B328" s="32" t="s">
        <v>160</v>
      </c>
      <c r="C328" s="94" t="s">
        <v>940</v>
      </c>
      <c r="D328" s="347" t="s">
        <v>396</v>
      </c>
      <c r="E328" s="71" t="s">
        <v>933</v>
      </c>
      <c r="F328" s="389">
        <f t="shared" si="25"/>
        <v>2322.65</v>
      </c>
      <c r="G328" s="386">
        <v>2322.65</v>
      </c>
      <c r="H328" s="387">
        <f t="shared" si="30"/>
        <v>1</v>
      </c>
      <c r="I328" s="178"/>
      <c r="K328" s="388"/>
      <c r="O328" s="346"/>
      <c r="P328" s="346"/>
    </row>
    <row r="329" spans="1:16">
      <c r="A329" t="str">
        <f t="shared" si="12"/>
        <v>Press TransmitterPressura RPM20 Remote Monitor - Up to 2 Additional for RPM20</v>
      </c>
      <c r="B329" s="32" t="s">
        <v>160</v>
      </c>
      <c r="C329" s="94" t="s">
        <v>1409</v>
      </c>
      <c r="D329" s="347" t="s">
        <v>396</v>
      </c>
      <c r="E329" s="448">
        <v>800243</v>
      </c>
      <c r="F329" s="389">
        <f t="shared" si="25"/>
        <v>618</v>
      </c>
      <c r="G329" s="386">
        <v>618</v>
      </c>
      <c r="H329" s="387">
        <f t="shared" si="30"/>
        <v>1</v>
      </c>
      <c r="I329" s="178"/>
      <c r="K329" s="388"/>
      <c r="O329" s="346"/>
      <c r="P329" s="346"/>
    </row>
    <row r="330" spans="1:16">
      <c r="A330" t="str">
        <f t="shared" si="12"/>
        <v>Press TransmitterPressura 2 Rm + Ante Rm Monitor - LON</v>
      </c>
      <c r="B330" s="32" t="s">
        <v>160</v>
      </c>
      <c r="C330" s="94" t="s">
        <v>934</v>
      </c>
      <c r="D330" s="347" t="s">
        <v>396</v>
      </c>
      <c r="E330" s="71" t="s">
        <v>935</v>
      </c>
      <c r="F330" s="389">
        <f t="shared" si="25"/>
        <v>2914.9</v>
      </c>
      <c r="G330" s="386">
        <v>2914.9</v>
      </c>
      <c r="H330" s="387">
        <f t="shared" si="30"/>
        <v>1</v>
      </c>
      <c r="I330" s="178"/>
      <c r="K330" s="388" t="s">
        <v>1191</v>
      </c>
      <c r="O330" s="346"/>
      <c r="P330" s="346"/>
    </row>
    <row r="331" spans="1:16">
      <c r="A331" t="str">
        <f t="shared" si="12"/>
        <v>Press TransmitterPressura 1 Room Controller - BACNet</v>
      </c>
      <c r="B331" s="32" t="s">
        <v>160</v>
      </c>
      <c r="C331" s="94" t="s">
        <v>941</v>
      </c>
      <c r="D331" s="347" t="s">
        <v>396</v>
      </c>
      <c r="E331" s="71" t="s">
        <v>936</v>
      </c>
      <c r="F331" s="389">
        <f t="shared" si="25"/>
        <v>3203.3</v>
      </c>
      <c r="G331" s="386">
        <v>3203.3</v>
      </c>
      <c r="H331" s="387">
        <f t="shared" si="30"/>
        <v>1</v>
      </c>
      <c r="I331" s="178"/>
      <c r="K331" s="388"/>
      <c r="O331" s="346"/>
      <c r="P331" s="346"/>
    </row>
    <row r="332" spans="1:16">
      <c r="A332" t="str">
        <f t="shared" si="12"/>
        <v>Press TransmitterPressura 1 Room Controller - LON</v>
      </c>
      <c r="B332" s="32" t="s">
        <v>160</v>
      </c>
      <c r="C332" s="94" t="s">
        <v>938</v>
      </c>
      <c r="D332" s="347" t="s">
        <v>396</v>
      </c>
      <c r="E332" s="71" t="s">
        <v>937</v>
      </c>
      <c r="F332" s="389">
        <f t="shared" si="25"/>
        <v>3780.1</v>
      </c>
      <c r="G332" s="386">
        <v>3780.1</v>
      </c>
      <c r="H332" s="387">
        <f t="shared" si="30"/>
        <v>1</v>
      </c>
      <c r="I332" s="178"/>
      <c r="K332" s="388"/>
      <c r="O332" s="346"/>
      <c r="P332" s="346"/>
    </row>
    <row r="333" spans="1:16">
      <c r="A333" t="str">
        <f t="shared" si="12"/>
        <v>Press TransmitterPressura Nurses Station Monitor for 8 Sensors</v>
      </c>
      <c r="B333" s="32" t="s">
        <v>160</v>
      </c>
      <c r="C333" s="94" t="s">
        <v>986</v>
      </c>
      <c r="D333" s="347" t="s">
        <v>396</v>
      </c>
      <c r="E333" s="71" t="s">
        <v>1008</v>
      </c>
      <c r="F333" s="389">
        <f t="shared" si="25"/>
        <v>2693.45</v>
      </c>
      <c r="G333" s="386">
        <v>2693.45</v>
      </c>
      <c r="H333" s="387">
        <f t="shared" si="30"/>
        <v>1</v>
      </c>
      <c r="I333" s="178"/>
      <c r="K333" s="388"/>
      <c r="O333" s="346"/>
      <c r="P333" s="346"/>
    </row>
    <row r="334" spans="1:16">
      <c r="A334" t="str">
        <f t="shared" si="12"/>
        <v>Press TransmitterIso-Tek Space Pressure</v>
      </c>
      <c r="B334" s="32" t="s">
        <v>160</v>
      </c>
      <c r="C334" s="94" t="s">
        <v>397</v>
      </c>
      <c r="D334" s="347" t="s">
        <v>400</v>
      </c>
      <c r="E334" s="71" t="s">
        <v>398</v>
      </c>
      <c r="F334" s="389">
        <f t="shared" si="25"/>
        <v>0</v>
      </c>
      <c r="G334" s="386">
        <v>0</v>
      </c>
      <c r="H334" s="387">
        <f t="shared" si="30"/>
        <v>1</v>
      </c>
      <c r="K334" s="388"/>
      <c r="O334" s="346"/>
      <c r="P334" s="346"/>
    </row>
    <row r="335" spans="1:16">
      <c r="A335" t="str">
        <f t="shared" si="12"/>
        <v>Press TransmitterIso-Tek Monitor Setup Tool</v>
      </c>
      <c r="B335" s="32" t="s">
        <v>160</v>
      </c>
      <c r="C335" s="94" t="s">
        <v>399</v>
      </c>
      <c r="D335" s="347" t="s">
        <v>400</v>
      </c>
      <c r="E335" s="71" t="s">
        <v>401</v>
      </c>
      <c r="F335" s="389">
        <f t="shared" si="25"/>
        <v>0</v>
      </c>
      <c r="G335" s="386">
        <v>0</v>
      </c>
      <c r="H335" s="387">
        <f t="shared" si="30"/>
        <v>1</v>
      </c>
      <c r="K335" s="388"/>
      <c r="O335" s="346"/>
      <c r="P335" s="346"/>
    </row>
    <row r="336" spans="1:16">
      <c r="A336" t="str">
        <f t="shared" si="12"/>
        <v>Press TransmitterTriatek Bacnet Space Pressure</v>
      </c>
      <c r="B336" s="32" t="s">
        <v>160</v>
      </c>
      <c r="C336" s="94" t="s">
        <v>406</v>
      </c>
      <c r="D336" s="347" t="s">
        <v>407</v>
      </c>
      <c r="E336" s="71" t="s">
        <v>408</v>
      </c>
      <c r="F336" s="389">
        <f t="shared" si="25"/>
        <v>0</v>
      </c>
      <c r="G336" s="386">
        <v>0</v>
      </c>
      <c r="H336" s="387">
        <f t="shared" si="30"/>
        <v>1</v>
      </c>
      <c r="K336" s="388"/>
      <c r="O336" s="346"/>
      <c r="P336" s="346"/>
    </row>
    <row r="337" spans="1:16">
      <c r="A337" t="str">
        <f t="shared" si="12"/>
        <v>Push buttonExtended Head</v>
      </c>
      <c r="B337" s="32" t="s">
        <v>192</v>
      </c>
      <c r="C337" s="84" t="s">
        <v>193</v>
      </c>
      <c r="D337" s="347" t="s">
        <v>1487</v>
      </c>
      <c r="E337" s="71" t="s">
        <v>144</v>
      </c>
      <c r="F337" s="389">
        <f t="shared" si="25"/>
        <v>22.11</v>
      </c>
      <c r="G337" s="386">
        <v>22.11</v>
      </c>
      <c r="H337" s="387">
        <f t="shared" si="30"/>
        <v>1</v>
      </c>
      <c r="I337" s="178"/>
      <c r="K337" s="388"/>
      <c r="O337" s="346"/>
      <c r="P337" s="346"/>
    </row>
    <row r="338" spans="1:16">
      <c r="A338" t="str">
        <f t="shared" si="12"/>
        <v>Push buttonFlush Head</v>
      </c>
      <c r="B338" s="32" t="s">
        <v>192</v>
      </c>
      <c r="C338" s="84" t="s">
        <v>194</v>
      </c>
      <c r="D338" s="347" t="s">
        <v>1487</v>
      </c>
      <c r="E338" s="71" t="s">
        <v>143</v>
      </c>
      <c r="F338" s="389">
        <f t="shared" si="25"/>
        <v>19.32</v>
      </c>
      <c r="G338" s="386">
        <v>19.32</v>
      </c>
      <c r="H338" s="387">
        <f t="shared" si="30"/>
        <v>1</v>
      </c>
      <c r="I338" s="178"/>
      <c r="K338" s="388"/>
      <c r="O338" s="346"/>
      <c r="P338" s="346"/>
    </row>
    <row r="339" spans="1:16">
      <c r="A339" t="str">
        <f t="shared" si="12"/>
        <v>Horn/StrobeRed Indoor</v>
      </c>
      <c r="B339" s="32" t="s">
        <v>896</v>
      </c>
      <c r="C339" s="98" t="s">
        <v>467</v>
      </c>
      <c r="D339" s="347" t="s">
        <v>39</v>
      </c>
      <c r="E339" s="71" t="s">
        <v>145</v>
      </c>
      <c r="F339" s="389">
        <f t="shared" si="25"/>
        <v>395.1</v>
      </c>
      <c r="G339" s="386">
        <v>395.1</v>
      </c>
      <c r="H339" s="387">
        <f t="shared" ref="H339:H374" si="33">$R$2</f>
        <v>1</v>
      </c>
      <c r="I339" s="178"/>
      <c r="K339" s="388"/>
      <c r="O339" s="346"/>
      <c r="P339" s="346"/>
    </row>
    <row r="340" spans="1:16">
      <c r="A340" t="str">
        <f t="shared" si="12"/>
        <v>Horn/StrobeRed Outdoor</v>
      </c>
      <c r="B340" s="32" t="s">
        <v>896</v>
      </c>
      <c r="C340" s="98" t="s">
        <v>468</v>
      </c>
      <c r="D340" s="347" t="s">
        <v>39</v>
      </c>
      <c r="E340" s="21" t="s">
        <v>466</v>
      </c>
      <c r="F340" s="389">
        <f t="shared" si="25"/>
        <v>516.35</v>
      </c>
      <c r="G340" s="386">
        <v>516.35</v>
      </c>
      <c r="H340" s="387">
        <f t="shared" si="33"/>
        <v>1</v>
      </c>
      <c r="I340" s="178"/>
      <c r="K340" s="388"/>
      <c r="L340" s="20"/>
      <c r="O340" s="346"/>
      <c r="P340" s="346"/>
    </row>
    <row r="341" spans="1:16">
      <c r="A341" t="str">
        <f t="shared" si="12"/>
        <v>Horn/StrobeSonalert 24VAC/DC Horn Only</v>
      </c>
      <c r="B341" s="32" t="s">
        <v>896</v>
      </c>
      <c r="C341" s="98" t="s">
        <v>898</v>
      </c>
      <c r="D341" s="347" t="s">
        <v>39</v>
      </c>
      <c r="E341" s="71" t="s">
        <v>897</v>
      </c>
      <c r="F341" s="389">
        <f t="shared" si="25"/>
        <v>55.68</v>
      </c>
      <c r="G341" s="386">
        <v>55.68</v>
      </c>
      <c r="H341" s="387">
        <f t="shared" si="33"/>
        <v>1</v>
      </c>
      <c r="I341" s="178"/>
      <c r="K341" s="388"/>
      <c r="L341" s="20"/>
      <c r="O341" s="346"/>
      <c r="P341" s="346"/>
    </row>
    <row r="342" spans="1:16">
      <c r="A342" t="str">
        <f t="shared" si="12"/>
        <v>Horn/StrobeWhite Horn and Strobe</v>
      </c>
      <c r="B342" s="32" t="s">
        <v>896</v>
      </c>
      <c r="C342" s="423" t="s">
        <v>1231</v>
      </c>
      <c r="D342" s="425" t="s">
        <v>39</v>
      </c>
      <c r="E342" s="425" t="s">
        <v>1995</v>
      </c>
      <c r="F342" s="389">
        <f t="shared" si="25"/>
        <v>172.26</v>
      </c>
      <c r="G342" s="386">
        <v>172.26</v>
      </c>
      <c r="H342" s="387">
        <f t="shared" si="33"/>
        <v>1</v>
      </c>
      <c r="I342" s="178"/>
      <c r="K342" s="388" t="s">
        <v>48</v>
      </c>
      <c r="L342" s="20" t="s">
        <v>1009</v>
      </c>
      <c r="O342" s="346"/>
      <c r="P342" s="346"/>
    </row>
    <row r="343" spans="1:16">
      <c r="A343" t="str">
        <f t="shared" si="12"/>
        <v>Horn/StrobeTower Light - Green/Amber/Red with Horn, 24VAC/DC</v>
      </c>
      <c r="B343" s="32" t="s">
        <v>896</v>
      </c>
      <c r="C343" s="423" t="s">
        <v>1491</v>
      </c>
      <c r="D343" s="425" t="s">
        <v>39</v>
      </c>
      <c r="E343" s="21" t="s">
        <v>1490</v>
      </c>
      <c r="F343" s="389">
        <f t="shared" si="25"/>
        <v>351.05</v>
      </c>
      <c r="G343" s="386">
        <v>351.05</v>
      </c>
      <c r="H343" s="387">
        <f t="shared" si="33"/>
        <v>1</v>
      </c>
      <c r="I343" s="178"/>
      <c r="K343" s="388"/>
      <c r="L343" s="20"/>
      <c r="O343" s="346"/>
      <c r="P343" s="346"/>
    </row>
    <row r="344" spans="1:16">
      <c r="A344" t="str">
        <f t="shared" si="12"/>
        <v>Relay24VAC SPDT with Base</v>
      </c>
      <c r="B344" s="32" t="s">
        <v>48</v>
      </c>
      <c r="C344" s="103" t="s">
        <v>1548</v>
      </c>
      <c r="D344" s="347" t="s">
        <v>39</v>
      </c>
      <c r="E344" s="71" t="s">
        <v>1549</v>
      </c>
      <c r="F344" s="389">
        <f t="shared" si="25"/>
        <v>6.9499999999999993</v>
      </c>
      <c r="G344" s="386">
        <f>K344+L344</f>
        <v>6.9499999999999993</v>
      </c>
      <c r="H344" s="387">
        <f t="shared" si="33"/>
        <v>1</v>
      </c>
      <c r="I344" s="178"/>
      <c r="K344" s="391">
        <v>5.01</v>
      </c>
      <c r="L344" s="332">
        <v>1.94</v>
      </c>
      <c r="O344" s="346"/>
      <c r="P344" s="346"/>
    </row>
    <row r="345" spans="1:16">
      <c r="A345" t="str">
        <f t="shared" si="12"/>
        <v>Relay24VAC DPDT with Base</v>
      </c>
      <c r="B345" s="32" t="s">
        <v>48</v>
      </c>
      <c r="C345" s="103" t="s">
        <v>195</v>
      </c>
      <c r="D345" s="347" t="s">
        <v>39</v>
      </c>
      <c r="E345" s="71" t="s">
        <v>146</v>
      </c>
      <c r="F345" s="389">
        <f t="shared" si="25"/>
        <v>8.120000000000001</v>
      </c>
      <c r="G345" s="386">
        <f>K345+L345</f>
        <v>8.120000000000001</v>
      </c>
      <c r="H345" s="387">
        <f t="shared" si="33"/>
        <v>1</v>
      </c>
      <c r="I345" s="178"/>
      <c r="K345" s="391">
        <v>6.04</v>
      </c>
      <c r="L345" s="332">
        <v>2.08</v>
      </c>
      <c r="O345" s="346"/>
      <c r="P345" s="346"/>
    </row>
    <row r="346" spans="1:16">
      <c r="A346" t="str">
        <f t="shared" si="12"/>
        <v>Relay24VAC DPDT w OR/LED &amp; Base</v>
      </c>
      <c r="B346" s="32" t="s">
        <v>48</v>
      </c>
      <c r="C346" s="103" t="s">
        <v>451</v>
      </c>
      <c r="D346" s="347" t="s">
        <v>39</v>
      </c>
      <c r="E346" s="71" t="s">
        <v>1247</v>
      </c>
      <c r="F346" s="389">
        <f t="shared" si="25"/>
        <v>33.270000000000003</v>
      </c>
      <c r="G346" s="386">
        <v>33.270000000000003</v>
      </c>
      <c r="H346" s="387">
        <f t="shared" si="33"/>
        <v>1</v>
      </c>
      <c r="I346" s="178"/>
      <c r="K346" s="388"/>
      <c r="L346" s="346"/>
      <c r="O346" s="346"/>
      <c r="P346" s="346"/>
    </row>
    <row r="347" spans="1:16">
      <c r="A347" t="str">
        <f t="shared" si="12"/>
        <v>RelayRIB Pilot Relay</v>
      </c>
      <c r="B347" s="32" t="s">
        <v>48</v>
      </c>
      <c r="C347" s="103" t="s">
        <v>196</v>
      </c>
      <c r="D347" s="347" t="s">
        <v>995</v>
      </c>
      <c r="E347" s="71" t="s">
        <v>197</v>
      </c>
      <c r="F347" s="389">
        <f t="shared" si="25"/>
        <v>14.36</v>
      </c>
      <c r="G347" s="386">
        <v>14.36</v>
      </c>
      <c r="H347" s="387">
        <f t="shared" si="33"/>
        <v>1</v>
      </c>
      <c r="I347" s="178"/>
      <c r="K347" s="388"/>
      <c r="L347" s="346"/>
      <c r="O347" s="346"/>
      <c r="P347" s="346"/>
    </row>
    <row r="348" spans="1:16">
      <c r="A348" t="str">
        <f t="shared" si="12"/>
        <v>RelayRIB Pilot Relay with HOA</v>
      </c>
      <c r="B348" s="32" t="s">
        <v>48</v>
      </c>
      <c r="C348" s="103" t="s">
        <v>198</v>
      </c>
      <c r="D348" s="347" t="s">
        <v>995</v>
      </c>
      <c r="E348" s="71" t="s">
        <v>199</v>
      </c>
      <c r="F348" s="389">
        <f t="shared" si="25"/>
        <v>30.01</v>
      </c>
      <c r="G348" s="386">
        <v>30.01</v>
      </c>
      <c r="H348" s="387">
        <f t="shared" si="33"/>
        <v>1</v>
      </c>
      <c r="I348" s="178"/>
      <c r="K348" s="388"/>
      <c r="L348" s="346"/>
      <c r="O348" s="346"/>
      <c r="P348" s="346"/>
    </row>
    <row r="349" spans="1:16">
      <c r="A349" t="str">
        <f t="shared" si="12"/>
        <v>RelayRIB Power Relay DPDT</v>
      </c>
      <c r="B349" s="32" t="s">
        <v>48</v>
      </c>
      <c r="C349" s="103" t="s">
        <v>200</v>
      </c>
      <c r="D349" s="347" t="s">
        <v>995</v>
      </c>
      <c r="E349" s="71" t="s">
        <v>33</v>
      </c>
      <c r="F349" s="389">
        <f t="shared" si="25"/>
        <v>63.98</v>
      </c>
      <c r="G349" s="386">
        <v>63.98</v>
      </c>
      <c r="H349" s="387">
        <f t="shared" si="33"/>
        <v>1</v>
      </c>
      <c r="I349" s="178"/>
      <c r="K349" s="388"/>
      <c r="L349" s="346"/>
      <c r="O349" s="346"/>
      <c r="P349" s="346"/>
    </row>
    <row r="350" spans="1:16">
      <c r="A350" t="str">
        <f t="shared" si="12"/>
        <v>RelayRIB Power Relay, HOA, SPST</v>
      </c>
      <c r="B350" s="32" t="s">
        <v>48</v>
      </c>
      <c r="C350" s="103" t="s">
        <v>201</v>
      </c>
      <c r="D350" s="347" t="s">
        <v>995</v>
      </c>
      <c r="E350" s="71" t="s">
        <v>202</v>
      </c>
      <c r="F350" s="389">
        <f t="shared" si="25"/>
        <v>37.5</v>
      </c>
      <c r="G350" s="386">
        <v>37.5</v>
      </c>
      <c r="H350" s="387">
        <f t="shared" si="33"/>
        <v>1</v>
      </c>
      <c r="I350" s="178"/>
      <c r="K350" s="388"/>
      <c r="L350" s="346"/>
      <c r="O350" s="346"/>
      <c r="P350" s="346"/>
    </row>
    <row r="351" spans="1:16">
      <c r="A351" t="str">
        <f t="shared" si="12"/>
        <v>RelayRIB BACnet SPDT Relay with 1 Input - Needs 24VAC</v>
      </c>
      <c r="B351" s="561" t="s">
        <v>48</v>
      </c>
      <c r="C351" s="478" t="s">
        <v>1526</v>
      </c>
      <c r="D351" s="347" t="s">
        <v>995</v>
      </c>
      <c r="E351" s="21" t="s">
        <v>1528</v>
      </c>
      <c r="F351" s="389">
        <f t="shared" si="25"/>
        <v>113.99</v>
      </c>
      <c r="G351" s="386">
        <v>113.99</v>
      </c>
      <c r="H351" s="387">
        <f t="shared" si="33"/>
        <v>1</v>
      </c>
      <c r="I351" s="178"/>
      <c r="K351" s="388"/>
      <c r="L351" s="346"/>
      <c r="O351" s="346"/>
      <c r="P351" s="346"/>
    </row>
    <row r="352" spans="1:16">
      <c r="A352" t="str">
        <f t="shared" ref="A352:A364" si="34">B352&amp;C352</f>
        <v>Refrigerant MonitorSherlock Refrigerant Monitor Panel, MODBUS &amp; A/O KIT SHLK404</v>
      </c>
      <c r="B352" s="32" t="s">
        <v>2281</v>
      </c>
      <c r="C352" s="205" t="s">
        <v>2287</v>
      </c>
      <c r="D352" s="347" t="s">
        <v>2282</v>
      </c>
      <c r="E352" s="71" t="s">
        <v>2283</v>
      </c>
      <c r="F352" s="389">
        <f>G352*H352</f>
        <v>3213.61</v>
      </c>
      <c r="G352" s="386">
        <v>3213.61</v>
      </c>
      <c r="H352" s="387">
        <f t="shared" si="33"/>
        <v>1</v>
      </c>
      <c r="I352" s="178"/>
      <c r="K352" s="388"/>
      <c r="L352" s="346"/>
      <c r="O352" s="346"/>
      <c r="P352" s="346"/>
    </row>
    <row r="353" spans="1:16">
      <c r="A353" t="str">
        <f t="shared" si="34"/>
        <v>Refrigerant MonitorSherlock R-123 Room Sensor IR SNR R-123</v>
      </c>
      <c r="B353" s="32" t="s">
        <v>2281</v>
      </c>
      <c r="C353" s="205" t="s">
        <v>2288</v>
      </c>
      <c r="D353" s="347" t="s">
        <v>2282</v>
      </c>
      <c r="E353" s="71" t="s">
        <v>2284</v>
      </c>
      <c r="F353" s="389">
        <f t="shared" si="25"/>
        <v>1427.14</v>
      </c>
      <c r="G353" s="386">
        <v>1427.14</v>
      </c>
      <c r="H353" s="387">
        <f t="shared" si="33"/>
        <v>1</v>
      </c>
      <c r="I353" s="178"/>
      <c r="K353" s="388"/>
      <c r="L353" s="346"/>
      <c r="O353" s="346"/>
      <c r="P353" s="346"/>
    </row>
    <row r="354" spans="1:16">
      <c r="A354" t="str">
        <f t="shared" si="34"/>
        <v>Refrigerant MonitorSherlock R-513A Room Sensor IR SNR R-513A</v>
      </c>
      <c r="B354" s="32" t="s">
        <v>2281</v>
      </c>
      <c r="C354" s="205" t="s">
        <v>2289</v>
      </c>
      <c r="D354" s="347" t="s">
        <v>2282</v>
      </c>
      <c r="E354" s="71" t="s">
        <v>2285</v>
      </c>
      <c r="F354" s="389">
        <f t="shared" si="25"/>
        <v>1261.6099999999999</v>
      </c>
      <c r="G354" s="386">
        <v>1261.6099999999999</v>
      </c>
      <c r="H354" s="387">
        <f t="shared" si="33"/>
        <v>1</v>
      </c>
      <c r="I354" s="178"/>
      <c r="K354" s="388"/>
      <c r="L354" s="346"/>
      <c r="O354" s="346"/>
      <c r="P354" s="346"/>
    </row>
    <row r="355" spans="1:16">
      <c r="A355" t="str">
        <f t="shared" si="34"/>
        <v>Refrigerant MonitorSherlock Blue Alarm Strobe</v>
      </c>
      <c r="B355" s="32" t="s">
        <v>2281</v>
      </c>
      <c r="C355" s="205" t="s">
        <v>2290</v>
      </c>
      <c r="D355" s="347" t="s">
        <v>2282</v>
      </c>
      <c r="E355" s="71" t="s">
        <v>2286</v>
      </c>
      <c r="F355" s="389">
        <f t="shared" si="25"/>
        <v>267.3</v>
      </c>
      <c r="G355" s="386">
        <v>267.3</v>
      </c>
      <c r="H355" s="387">
        <f t="shared" si="33"/>
        <v>1</v>
      </c>
      <c r="I355" s="178"/>
      <c r="K355" s="388"/>
      <c r="L355" s="346"/>
      <c r="O355" s="346"/>
      <c r="P355" s="346"/>
    </row>
    <row r="356" spans="1:16">
      <c r="A356" t="str">
        <f t="shared" si="34"/>
        <v>Refrigerant MonitorBelimo Refrigerant Gas Detector w CANbus for accessories below</v>
      </c>
      <c r="B356" s="32" t="s">
        <v>2281</v>
      </c>
      <c r="C356" s="205" t="s">
        <v>2299</v>
      </c>
      <c r="D356" s="347" t="s">
        <v>995</v>
      </c>
      <c r="E356" s="71" t="s">
        <v>2291</v>
      </c>
      <c r="F356" s="389">
        <f t="shared" si="25"/>
        <v>1945.1</v>
      </c>
      <c r="G356" s="386">
        <v>1945.1</v>
      </c>
      <c r="H356" s="387">
        <f t="shared" si="33"/>
        <v>1</v>
      </c>
      <c r="K356" s="388"/>
      <c r="L356" s="346"/>
      <c r="O356" s="346"/>
      <c r="P356" s="346"/>
    </row>
    <row r="357" spans="1:16">
      <c r="A357" t="str">
        <f>B357&amp;C357</f>
        <v>Refrigerant MonitorBelimo Audible Alarm</v>
      </c>
      <c r="B357" s="32" t="s">
        <v>2281</v>
      </c>
      <c r="C357" s="205" t="s">
        <v>2292</v>
      </c>
      <c r="D357" s="347" t="s">
        <v>995</v>
      </c>
      <c r="E357" s="71" t="s">
        <v>2293</v>
      </c>
      <c r="F357" s="389">
        <f t="shared" si="25"/>
        <v>312.17</v>
      </c>
      <c r="G357" s="386">
        <v>312.17</v>
      </c>
      <c r="H357" s="387">
        <f t="shared" si="33"/>
        <v>1</v>
      </c>
      <c r="K357" s="388"/>
      <c r="L357" s="346"/>
      <c r="O357" s="346"/>
      <c r="P357" s="346"/>
    </row>
    <row r="358" spans="1:16">
      <c r="A358" t="str">
        <f>B358&amp;C358</f>
        <v>Refrigerant MonitorBelimo Visual Alarm</v>
      </c>
      <c r="B358" s="32" t="s">
        <v>2281</v>
      </c>
      <c r="C358" s="205" t="s">
        <v>2294</v>
      </c>
      <c r="D358" s="347" t="s">
        <v>995</v>
      </c>
      <c r="E358" s="71" t="s">
        <v>2295</v>
      </c>
      <c r="F358" s="389">
        <f t="shared" si="25"/>
        <v>143.22</v>
      </c>
      <c r="G358" s="386">
        <v>143.22</v>
      </c>
      <c r="H358" s="387">
        <f t="shared" si="33"/>
        <v>1</v>
      </c>
      <c r="K358" s="388"/>
      <c r="L358" s="346"/>
      <c r="O358" s="346"/>
      <c r="P358" s="346"/>
    </row>
    <row r="359" spans="1:16">
      <c r="A359" t="str">
        <f t="shared" si="34"/>
        <v>Refrigerant MonitorBelimo Relay Module w 4 SPDT Relays</v>
      </c>
      <c r="B359" s="32" t="s">
        <v>2281</v>
      </c>
      <c r="C359" s="205" t="s">
        <v>2297</v>
      </c>
      <c r="D359" s="347" t="s">
        <v>995</v>
      </c>
      <c r="E359" s="71" t="s">
        <v>2296</v>
      </c>
      <c r="F359" s="389">
        <f t="shared" si="25"/>
        <v>181.04</v>
      </c>
      <c r="G359" s="386">
        <v>181.04</v>
      </c>
      <c r="H359" s="387">
        <f t="shared" si="33"/>
        <v>1</v>
      </c>
      <c r="K359" s="388"/>
      <c r="L359" s="346"/>
      <c r="O359" s="346"/>
      <c r="P359" s="346"/>
    </row>
    <row r="360" spans="1:16">
      <c r="A360" t="str">
        <f t="shared" si="34"/>
        <v>Refrigerant MonitorBelimo Communication Module, 2 Relays, BACnet, CANbus</v>
      </c>
      <c r="B360" s="32" t="s">
        <v>2281</v>
      </c>
      <c r="C360" s="205" t="s">
        <v>2298</v>
      </c>
      <c r="D360" s="347" t="s">
        <v>995</v>
      </c>
      <c r="E360" s="71" t="s">
        <v>2296</v>
      </c>
      <c r="F360" s="389">
        <f t="shared" si="25"/>
        <v>256.06</v>
      </c>
      <c r="G360" s="386">
        <v>256.06</v>
      </c>
      <c r="H360" s="387">
        <f t="shared" si="33"/>
        <v>1</v>
      </c>
      <c r="K360" s="388"/>
      <c r="L360" s="346"/>
      <c r="O360" s="346"/>
      <c r="P360" s="346"/>
    </row>
    <row r="361" spans="1:16">
      <c r="A361" t="str">
        <f t="shared" si="34"/>
        <v>Refrigerant MonitorSen Tech 1, 2 or 3 Zone Refrigerant Monitor</v>
      </c>
      <c r="B361" s="32" t="s">
        <v>2281</v>
      </c>
      <c r="C361" s="205" t="s">
        <v>2304</v>
      </c>
      <c r="D361" s="347" t="s">
        <v>2305</v>
      </c>
      <c r="E361" s="71" t="s">
        <v>2306</v>
      </c>
      <c r="F361" s="389">
        <f t="shared" si="25"/>
        <v>2182</v>
      </c>
      <c r="G361" s="386">
        <v>2182</v>
      </c>
      <c r="H361" s="387">
        <f t="shared" si="33"/>
        <v>1</v>
      </c>
      <c r="K361" s="388"/>
      <c r="L361" s="346"/>
      <c r="O361" s="346"/>
      <c r="P361" s="346"/>
    </row>
    <row r="362" spans="1:16">
      <c r="A362" t="str">
        <f t="shared" si="34"/>
        <v>Refrigerant MonitorSen Tech 4 Zone Refrigerant Monitor</v>
      </c>
      <c r="B362" s="32" t="s">
        <v>2281</v>
      </c>
      <c r="C362" s="205" t="s">
        <v>2308</v>
      </c>
      <c r="D362" s="347" t="s">
        <v>2305</v>
      </c>
      <c r="E362" s="71" t="s">
        <v>2307</v>
      </c>
      <c r="F362" s="389">
        <f t="shared" si="25"/>
        <v>4677</v>
      </c>
      <c r="G362" s="386">
        <v>4677</v>
      </c>
      <c r="H362" s="387">
        <f t="shared" si="33"/>
        <v>1</v>
      </c>
      <c r="K362" s="388"/>
      <c r="L362" s="346"/>
      <c r="O362" s="346"/>
      <c r="P362" s="346"/>
    </row>
    <row r="363" spans="1:16">
      <c r="A363" t="str">
        <f t="shared" si="34"/>
        <v>Refrigerant MonitorSen Tech Combo Horn Strobe</v>
      </c>
      <c r="B363" s="32" t="s">
        <v>2281</v>
      </c>
      <c r="C363" s="205" t="s">
        <v>2310</v>
      </c>
      <c r="D363" s="347" t="s">
        <v>2305</v>
      </c>
      <c r="E363" s="71" t="s">
        <v>2309</v>
      </c>
      <c r="F363" s="389">
        <f t="shared" si="25"/>
        <v>164</v>
      </c>
      <c r="G363" s="386">
        <v>164</v>
      </c>
      <c r="H363" s="387">
        <f t="shared" si="33"/>
        <v>1</v>
      </c>
      <c r="K363" s="388"/>
      <c r="L363" s="346"/>
      <c r="O363" s="346"/>
      <c r="P363" s="346"/>
    </row>
    <row r="364" spans="1:16">
      <c r="A364" t="str">
        <f t="shared" si="34"/>
        <v>Refrigerant MonitorRefrigerant Sensor, R134A w Alarm Horn,1 Relay and 1 AO</v>
      </c>
      <c r="B364" s="32" t="s">
        <v>2281</v>
      </c>
      <c r="C364" s="596" t="s">
        <v>2301</v>
      </c>
      <c r="D364" s="347" t="s">
        <v>39</v>
      </c>
      <c r="E364" s="71" t="s">
        <v>2300</v>
      </c>
      <c r="F364" s="389">
        <f t="shared" si="25"/>
        <v>1292.3900000000001</v>
      </c>
      <c r="G364" s="386">
        <v>1292.3900000000001</v>
      </c>
      <c r="H364" s="387">
        <f t="shared" si="33"/>
        <v>1</v>
      </c>
      <c r="K364" s="388"/>
      <c r="L364" s="346"/>
      <c r="O364" s="346"/>
      <c r="P364" s="346"/>
    </row>
    <row r="365" spans="1:16">
      <c r="A365" t="str">
        <f t="shared" si="12"/>
        <v>SensePoint Gas DetectionCO Modbus w/ Relay</v>
      </c>
      <c r="B365" s="368" t="s">
        <v>1215</v>
      </c>
      <c r="C365" s="570" t="s">
        <v>1219</v>
      </c>
      <c r="D365" s="347" t="s">
        <v>1487</v>
      </c>
      <c r="E365" s="71" t="s">
        <v>1248</v>
      </c>
      <c r="F365" s="389">
        <f>G365*H365</f>
        <v>968.53</v>
      </c>
      <c r="G365" s="386">
        <v>968.53</v>
      </c>
      <c r="H365" s="387">
        <f t="shared" si="33"/>
        <v>1</v>
      </c>
      <c r="I365" s="178"/>
      <c r="K365" s="388"/>
      <c r="L365" s="346"/>
      <c r="O365" s="346"/>
      <c r="P365" s="346"/>
    </row>
    <row r="366" spans="1:16">
      <c r="A366" t="str">
        <f t="shared" si="12"/>
        <v>SensePoint Gas DetectionCO Modbus w/o Relay</v>
      </c>
      <c r="B366" s="32" t="s">
        <v>1215</v>
      </c>
      <c r="C366" s="570" t="s">
        <v>1223</v>
      </c>
      <c r="D366" s="347" t="s">
        <v>1487</v>
      </c>
      <c r="E366" s="71" t="s">
        <v>1249</v>
      </c>
      <c r="F366" s="389">
        <f t="shared" si="25"/>
        <v>828.51</v>
      </c>
      <c r="G366" s="386">
        <v>828.51</v>
      </c>
      <c r="H366" s="387">
        <f t="shared" si="33"/>
        <v>1</v>
      </c>
      <c r="I366" s="178"/>
      <c r="K366" s="388"/>
      <c r="L366" s="346"/>
      <c r="O366" s="346"/>
      <c r="P366" s="346"/>
    </row>
    <row r="367" spans="1:16">
      <c r="A367" t="str">
        <f t="shared" si="12"/>
        <v>SensePoint Gas DetectionCO 4-20mA w/ Relay</v>
      </c>
      <c r="B367" s="32" t="s">
        <v>1215</v>
      </c>
      <c r="C367" s="570" t="s">
        <v>1229</v>
      </c>
      <c r="D367" s="347" t="s">
        <v>1487</v>
      </c>
      <c r="E367" s="71" t="s">
        <v>1250</v>
      </c>
      <c r="F367" s="389">
        <f t="shared" si="25"/>
        <v>808.65</v>
      </c>
      <c r="G367" s="386">
        <v>808.65</v>
      </c>
      <c r="H367" s="387">
        <f t="shared" si="33"/>
        <v>1</v>
      </c>
      <c r="I367" s="178"/>
      <c r="K367" s="388"/>
      <c r="L367" s="346"/>
      <c r="O367" s="346"/>
      <c r="P367" s="346"/>
    </row>
    <row r="368" spans="1:16">
      <c r="A368" t="str">
        <f t="shared" si="12"/>
        <v>SensePoint Gas DetectionCO 4-20mA w/o Relay</v>
      </c>
      <c r="B368" s="32" t="s">
        <v>1215</v>
      </c>
      <c r="C368" s="570" t="s">
        <v>1233</v>
      </c>
      <c r="D368" s="347" t="s">
        <v>1487</v>
      </c>
      <c r="E368" s="71" t="s">
        <v>1251</v>
      </c>
      <c r="F368" s="389">
        <f t="shared" si="25"/>
        <v>808.65</v>
      </c>
      <c r="G368" s="386">
        <v>808.65</v>
      </c>
      <c r="H368" s="387">
        <f t="shared" si="33"/>
        <v>1</v>
      </c>
      <c r="I368" s="178"/>
      <c r="K368" s="388"/>
      <c r="L368" s="346"/>
      <c r="O368" s="346"/>
      <c r="P368" s="346"/>
    </row>
    <row r="369" spans="1:16">
      <c r="A369" t="str">
        <f t="shared" si="12"/>
        <v>SensePoint Gas DetectionNO2 Modbus w/ Relay</v>
      </c>
      <c r="B369" s="32" t="s">
        <v>1215</v>
      </c>
      <c r="C369" s="570" t="s">
        <v>1235</v>
      </c>
      <c r="D369" s="347" t="s">
        <v>1487</v>
      </c>
      <c r="E369" s="71" t="s">
        <v>1252</v>
      </c>
      <c r="F369" s="389">
        <f t="shared" si="25"/>
        <v>968.53</v>
      </c>
      <c r="G369" s="386">
        <v>968.53</v>
      </c>
      <c r="H369" s="387">
        <f t="shared" si="33"/>
        <v>1</v>
      </c>
      <c r="I369" s="178"/>
      <c r="K369" s="388"/>
      <c r="L369" s="346"/>
      <c r="O369" s="346"/>
      <c r="P369" s="346"/>
    </row>
    <row r="370" spans="1:16">
      <c r="A370" t="str">
        <f t="shared" si="12"/>
        <v>SensePoint Gas DetectionNO2 Modbus w/o Relay</v>
      </c>
      <c r="B370" s="32" t="s">
        <v>1215</v>
      </c>
      <c r="C370" s="570" t="s">
        <v>1236</v>
      </c>
      <c r="D370" s="347" t="s">
        <v>1487</v>
      </c>
      <c r="E370" s="71" t="s">
        <v>1977</v>
      </c>
      <c r="F370" s="389">
        <f t="shared" si="25"/>
        <v>828.51</v>
      </c>
      <c r="G370" s="386">
        <v>828.51</v>
      </c>
      <c r="H370" s="387">
        <f t="shared" si="33"/>
        <v>1</v>
      </c>
      <c r="I370" s="178"/>
      <c r="J370" s="20"/>
      <c r="K370" s="388"/>
      <c r="L370" s="346"/>
      <c r="O370" s="346"/>
      <c r="P370" s="346"/>
    </row>
    <row r="371" spans="1:16">
      <c r="A371" t="str">
        <f t="shared" si="12"/>
        <v>SensePoint Gas DetectionNO2 4-20mA w/ Relay</v>
      </c>
      <c r="B371" s="32" t="s">
        <v>1215</v>
      </c>
      <c r="C371" s="570" t="s">
        <v>1237</v>
      </c>
      <c r="D371" s="347" t="s">
        <v>1487</v>
      </c>
      <c r="E371" s="71" t="s">
        <v>1254</v>
      </c>
      <c r="F371" s="389">
        <f t="shared" si="25"/>
        <v>968.53</v>
      </c>
      <c r="G371" s="386">
        <v>968.53</v>
      </c>
      <c r="H371" s="387">
        <f t="shared" si="33"/>
        <v>1</v>
      </c>
      <c r="I371" s="178"/>
      <c r="K371" s="388"/>
      <c r="L371" s="346"/>
      <c r="O371" s="346"/>
      <c r="P371" s="346"/>
    </row>
    <row r="372" spans="1:16">
      <c r="A372" t="str">
        <f t="shared" si="12"/>
        <v>SensePoint Gas DetectionNO2 4-20mA w/o Relay</v>
      </c>
      <c r="B372" s="32" t="s">
        <v>1215</v>
      </c>
      <c r="C372" s="570" t="s">
        <v>1238</v>
      </c>
      <c r="D372" s="347" t="s">
        <v>39</v>
      </c>
      <c r="E372" s="71" t="s">
        <v>1255</v>
      </c>
      <c r="F372" s="389">
        <f t="shared" si="25"/>
        <v>1258.46</v>
      </c>
      <c r="G372" s="386">
        <v>1258.46</v>
      </c>
      <c r="H372" s="387">
        <f t="shared" si="33"/>
        <v>1</v>
      </c>
      <c r="I372" s="178"/>
      <c r="K372" s="388"/>
      <c r="L372" s="346"/>
      <c r="O372" s="346"/>
      <c r="P372" s="346"/>
    </row>
    <row r="373" spans="1:16">
      <c r="A373" t="str">
        <f t="shared" si="12"/>
        <v>SensePoint Gas DetectionCO and NO2 Modbus Bundle</v>
      </c>
      <c r="B373" s="32" t="s">
        <v>1215</v>
      </c>
      <c r="C373" s="570" t="s">
        <v>1239</v>
      </c>
      <c r="D373" s="347" t="s">
        <v>39</v>
      </c>
      <c r="E373" s="71" t="s">
        <v>1256</v>
      </c>
      <c r="F373" s="389">
        <f t="shared" si="25"/>
        <v>2333.7600000000002</v>
      </c>
      <c r="G373" s="386">
        <v>2333.7600000000002</v>
      </c>
      <c r="H373" s="387">
        <f t="shared" si="33"/>
        <v>1</v>
      </c>
      <c r="I373" s="178"/>
      <c r="K373" s="388"/>
      <c r="L373" s="346"/>
      <c r="O373" s="346"/>
      <c r="P373" s="346"/>
    </row>
    <row r="374" spans="1:16">
      <c r="A374" t="str">
        <f t="shared" si="12"/>
        <v>SensePoint Gas DetectionCO and NO2 4-20mA Bundle</v>
      </c>
      <c r="B374" s="32" t="s">
        <v>1215</v>
      </c>
      <c r="C374" s="570" t="s">
        <v>1240</v>
      </c>
      <c r="D374" s="347" t="s">
        <v>39</v>
      </c>
      <c r="E374" s="21" t="s">
        <v>1257</v>
      </c>
      <c r="F374" s="389">
        <f t="shared" si="25"/>
        <v>2077.13</v>
      </c>
      <c r="G374" s="386">
        <v>2077.13</v>
      </c>
      <c r="H374" s="387">
        <f t="shared" si="33"/>
        <v>1</v>
      </c>
      <c r="I374" s="178"/>
      <c r="K374" s="388"/>
      <c r="L374" s="346"/>
      <c r="O374" s="346"/>
      <c r="P374" s="346"/>
    </row>
    <row r="375" spans="1:16">
      <c r="A375" t="str">
        <f t="shared" si="12"/>
        <v>Switch2 Position</v>
      </c>
      <c r="B375" s="32" t="s">
        <v>894</v>
      </c>
      <c r="C375" s="104" t="s">
        <v>203</v>
      </c>
      <c r="D375" s="347" t="s">
        <v>39</v>
      </c>
      <c r="E375" s="71" t="s">
        <v>148</v>
      </c>
      <c r="F375" s="389">
        <f t="shared" si="25"/>
        <v>25.15</v>
      </c>
      <c r="G375" s="386">
        <v>25.15</v>
      </c>
      <c r="H375" s="387">
        <f t="shared" ref="H375:H380" si="35">$R$2</f>
        <v>1</v>
      </c>
      <c r="I375" s="178"/>
      <c r="K375" s="388"/>
      <c r="L375" s="346"/>
      <c r="O375" s="346"/>
      <c r="P375" s="346"/>
    </row>
    <row r="376" spans="1:16">
      <c r="A376" t="str">
        <f t="shared" si="12"/>
        <v>Switch3 Position</v>
      </c>
      <c r="B376" s="32" t="s">
        <v>894</v>
      </c>
      <c r="C376" s="104" t="s">
        <v>204</v>
      </c>
      <c r="D376" s="347" t="s">
        <v>39</v>
      </c>
      <c r="E376" s="71" t="s">
        <v>147</v>
      </c>
      <c r="F376" s="389">
        <f t="shared" si="25"/>
        <v>25.54</v>
      </c>
      <c r="G376" s="386">
        <v>25.54</v>
      </c>
      <c r="H376" s="387">
        <f t="shared" si="35"/>
        <v>1</v>
      </c>
      <c r="I376" s="178"/>
      <c r="K376" s="388"/>
      <c r="L376" s="346"/>
      <c r="O376" s="346"/>
      <c r="P376" s="346"/>
    </row>
    <row r="377" spans="1:16">
      <c r="A377" t="str">
        <f t="shared" si="12"/>
        <v>SwitchSmoke Dmpr Disconnect with PL</v>
      </c>
      <c r="B377" s="32" t="s">
        <v>894</v>
      </c>
      <c r="C377" s="104" t="s">
        <v>893</v>
      </c>
      <c r="D377" s="347" t="s">
        <v>39</v>
      </c>
      <c r="E377" s="71" t="s">
        <v>491</v>
      </c>
      <c r="F377" s="386">
        <f t="shared" si="25"/>
        <v>76.56</v>
      </c>
      <c r="G377" s="386">
        <v>76.56</v>
      </c>
      <c r="H377" s="387">
        <f t="shared" si="35"/>
        <v>1</v>
      </c>
      <c r="I377" s="178"/>
      <c r="K377" s="388"/>
      <c r="L377" s="346"/>
      <c r="O377" s="346"/>
      <c r="P377" s="346"/>
    </row>
    <row r="378" spans="1:16">
      <c r="A378" t="str">
        <f t="shared" si="12"/>
        <v>SwitchDoor Switch</v>
      </c>
      <c r="B378" s="32" t="s">
        <v>894</v>
      </c>
      <c r="C378" s="104" t="s">
        <v>251</v>
      </c>
      <c r="D378" s="347"/>
      <c r="E378" s="71"/>
      <c r="F378" s="386">
        <f t="shared" si="25"/>
        <v>25</v>
      </c>
      <c r="G378" s="386">
        <v>25</v>
      </c>
      <c r="H378" s="387">
        <f t="shared" si="35"/>
        <v>1</v>
      </c>
      <c r="K378" s="388"/>
      <c r="L378" s="346"/>
      <c r="O378" s="346"/>
      <c r="P378" s="346"/>
    </row>
    <row r="379" spans="1:16">
      <c r="A379" t="str">
        <f t="shared" si="12"/>
        <v>SwitchOverhead Door Switch</v>
      </c>
      <c r="B379" s="32" t="s">
        <v>894</v>
      </c>
      <c r="C379" s="104" t="s">
        <v>1524</v>
      </c>
      <c r="D379" s="347" t="s">
        <v>39</v>
      </c>
      <c r="E379" s="71" t="s">
        <v>1525</v>
      </c>
      <c r="F379" s="386">
        <f t="shared" si="25"/>
        <v>25.04</v>
      </c>
      <c r="G379" s="386">
        <v>25.04</v>
      </c>
      <c r="H379" s="387">
        <f t="shared" si="35"/>
        <v>1</v>
      </c>
      <c r="I379" s="178"/>
      <c r="K379" s="388"/>
      <c r="L379" s="346"/>
      <c r="O379" s="346"/>
      <c r="P379" s="346"/>
    </row>
    <row r="380" spans="1:16">
      <c r="A380" t="str">
        <f t="shared" si="12"/>
        <v>SwitchAir Flow Switch</v>
      </c>
      <c r="B380" s="32" t="s">
        <v>894</v>
      </c>
      <c r="C380" s="104" t="s">
        <v>1281</v>
      </c>
      <c r="D380" s="347" t="s">
        <v>39</v>
      </c>
      <c r="E380" s="71" t="s">
        <v>1322</v>
      </c>
      <c r="F380" s="386">
        <f t="shared" si="25"/>
        <v>36</v>
      </c>
      <c r="G380" s="386">
        <v>36</v>
      </c>
      <c r="H380" s="387">
        <f t="shared" si="35"/>
        <v>1</v>
      </c>
      <c r="I380" s="178"/>
      <c r="K380" s="388"/>
      <c r="L380" s="346"/>
      <c r="O380" s="346"/>
      <c r="P380" s="346"/>
    </row>
    <row r="381" spans="1:16">
      <c r="A381" t="str">
        <f t="shared" si="12"/>
        <v>System SupervisorSmall - AX 3 Stations</v>
      </c>
      <c r="B381" s="32" t="s">
        <v>162</v>
      </c>
      <c r="C381" s="90" t="s">
        <v>206</v>
      </c>
      <c r="D381" s="69" t="s">
        <v>34</v>
      </c>
      <c r="E381" s="71" t="s">
        <v>112</v>
      </c>
      <c r="F381" s="389">
        <f t="shared" si="25"/>
        <v>0</v>
      </c>
      <c r="G381" s="386">
        <v>0</v>
      </c>
      <c r="H381" s="392">
        <f t="shared" ref="H381:H439" si="36">$M$2</f>
        <v>1.0449999999999999</v>
      </c>
      <c r="K381" s="388"/>
      <c r="O381" s="346"/>
      <c r="P381" s="346"/>
    </row>
    <row r="382" spans="1:16">
      <c r="A382" t="str">
        <f t="shared" si="12"/>
        <v>System SupervisorMedium - AX 100 Stations</v>
      </c>
      <c r="B382" s="32" t="s">
        <v>162</v>
      </c>
      <c r="C382" s="90" t="s">
        <v>205</v>
      </c>
      <c r="D382" s="69" t="s">
        <v>34</v>
      </c>
      <c r="E382" s="71" t="s">
        <v>113</v>
      </c>
      <c r="F382" s="389">
        <f t="shared" si="25"/>
        <v>0</v>
      </c>
      <c r="G382" s="386">
        <v>0</v>
      </c>
      <c r="H382" s="392">
        <f t="shared" si="36"/>
        <v>1.0449999999999999</v>
      </c>
      <c r="K382" s="388"/>
      <c r="O382" s="346"/>
      <c r="P382" s="346"/>
    </row>
    <row r="383" spans="1:16">
      <c r="A383" t="str">
        <f t="shared" si="12"/>
        <v>System SupervisorLarge - AX Unlimited</v>
      </c>
      <c r="B383" s="32" t="s">
        <v>162</v>
      </c>
      <c r="C383" s="90" t="s">
        <v>207</v>
      </c>
      <c r="D383" s="69" t="s">
        <v>34</v>
      </c>
      <c r="E383" s="71" t="s">
        <v>114</v>
      </c>
      <c r="F383" s="389">
        <f t="shared" si="25"/>
        <v>0</v>
      </c>
      <c r="G383" s="386">
        <v>0</v>
      </c>
      <c r="H383" s="392">
        <f t="shared" si="36"/>
        <v>1.0449999999999999</v>
      </c>
      <c r="K383" s="388"/>
      <c r="O383" s="346"/>
      <c r="P383" s="346"/>
    </row>
    <row r="384" spans="1:16">
      <c r="A384" t="str">
        <f t="shared" si="12"/>
        <v>System SupervisorN4 Supervisor-for 0 Network - (SoftJace)</v>
      </c>
      <c r="B384" s="32" t="s">
        <v>162</v>
      </c>
      <c r="C384" s="90" t="s">
        <v>835</v>
      </c>
      <c r="D384" s="69" t="s">
        <v>34</v>
      </c>
      <c r="E384" s="71" t="s">
        <v>726</v>
      </c>
      <c r="F384" s="389">
        <f t="shared" si="25"/>
        <v>590.68624999999997</v>
      </c>
      <c r="G384" s="386">
        <v>565.25</v>
      </c>
      <c r="H384" s="392">
        <f t="shared" si="36"/>
        <v>1.0449999999999999</v>
      </c>
      <c r="K384" s="388"/>
      <c r="O384" s="346"/>
      <c r="P384" s="346"/>
    </row>
    <row r="385" spans="1:16">
      <c r="A385" t="str">
        <f t="shared" si="12"/>
        <v>System SupervisorN4 Supervisor for 1 Network</v>
      </c>
      <c r="B385" s="32" t="s">
        <v>162</v>
      </c>
      <c r="C385" s="90" t="s">
        <v>781</v>
      </c>
      <c r="D385" s="69" t="s">
        <v>34</v>
      </c>
      <c r="E385" s="71" t="s">
        <v>727</v>
      </c>
      <c r="F385" s="389">
        <f t="shared" si="25"/>
        <v>811.76644999999985</v>
      </c>
      <c r="G385" s="386">
        <v>776.81</v>
      </c>
      <c r="H385" s="392">
        <f t="shared" si="36"/>
        <v>1.0449999999999999</v>
      </c>
      <c r="I385" s="178"/>
      <c r="K385" s="388"/>
      <c r="O385" s="346"/>
      <c r="P385" s="346"/>
    </row>
    <row r="386" spans="1:16">
      <c r="A386" t="str">
        <f t="shared" si="12"/>
        <v>System SupervisorN4 Supervisor for 2 Network</v>
      </c>
      <c r="B386" s="32" t="s">
        <v>162</v>
      </c>
      <c r="C386" s="90" t="s">
        <v>782</v>
      </c>
      <c r="D386" s="69" t="s">
        <v>34</v>
      </c>
      <c r="E386" s="71" t="s">
        <v>728</v>
      </c>
      <c r="F386" s="389">
        <f t="shared" si="25"/>
        <v>968.02530000000002</v>
      </c>
      <c r="G386" s="386">
        <v>926.34</v>
      </c>
      <c r="H386" s="392">
        <f t="shared" si="36"/>
        <v>1.0449999999999999</v>
      </c>
      <c r="I386" s="178"/>
      <c r="K386" s="388"/>
      <c r="O386" s="346"/>
      <c r="P386" s="346"/>
    </row>
    <row r="387" spans="1:16">
      <c r="A387" t="str">
        <f t="shared" si="12"/>
        <v>System SupervisorN4 Supervisor for 3 Network</v>
      </c>
      <c r="B387" s="32" t="s">
        <v>162</v>
      </c>
      <c r="C387" s="90" t="s">
        <v>783</v>
      </c>
      <c r="D387" s="69" t="s">
        <v>34</v>
      </c>
      <c r="E387" s="71" t="s">
        <v>729</v>
      </c>
      <c r="F387" s="389">
        <f t="shared" si="25"/>
        <v>1137.61835</v>
      </c>
      <c r="G387" s="386">
        <v>1088.6300000000001</v>
      </c>
      <c r="H387" s="392">
        <f t="shared" si="36"/>
        <v>1.0449999999999999</v>
      </c>
      <c r="I387" s="178"/>
      <c r="K387" s="388"/>
      <c r="O387" s="346"/>
      <c r="P387" s="346"/>
    </row>
    <row r="388" spans="1:16">
      <c r="A388" t="str">
        <f t="shared" si="12"/>
        <v>System SupervisorN4 Supervisor for 10 Network</v>
      </c>
      <c r="B388" s="32" t="s">
        <v>162</v>
      </c>
      <c r="C388" s="90" t="s">
        <v>784</v>
      </c>
      <c r="D388" s="69" t="s">
        <v>34</v>
      </c>
      <c r="E388" s="71" t="s">
        <v>730</v>
      </c>
      <c r="F388" s="389">
        <f t="shared" si="25"/>
        <v>2589.6562999999996</v>
      </c>
      <c r="G388" s="386">
        <v>2478.14</v>
      </c>
      <c r="H388" s="392">
        <f t="shared" si="36"/>
        <v>1.0449999999999999</v>
      </c>
      <c r="I388" s="178"/>
      <c r="K388" s="388"/>
      <c r="O388" s="346"/>
      <c r="P388" s="346"/>
    </row>
    <row r="389" spans="1:16">
      <c r="A389" t="str">
        <f t="shared" si="12"/>
        <v>System SupervisorN4 Supervisor for 100 Network</v>
      </c>
      <c r="B389" s="32" t="s">
        <v>162</v>
      </c>
      <c r="C389" s="90" t="s">
        <v>785</v>
      </c>
      <c r="D389" s="69" t="s">
        <v>34</v>
      </c>
      <c r="E389" s="71" t="s">
        <v>731</v>
      </c>
      <c r="F389" s="389">
        <f t="shared" si="25"/>
        <v>3839.6957499999999</v>
      </c>
      <c r="G389" s="386">
        <v>3674.35</v>
      </c>
      <c r="H389" s="392">
        <f t="shared" si="36"/>
        <v>1.0449999999999999</v>
      </c>
      <c r="I389" s="178"/>
      <c r="K389" s="388"/>
      <c r="O389" s="346"/>
      <c r="P389" s="346"/>
    </row>
    <row r="390" spans="1:16">
      <c r="A390" t="str">
        <f t="shared" si="12"/>
        <v>System SupervisorN4 Supervisor Unlimited</v>
      </c>
      <c r="B390" s="32" t="s">
        <v>162</v>
      </c>
      <c r="C390" s="90" t="s">
        <v>786</v>
      </c>
      <c r="D390" s="69" t="s">
        <v>34</v>
      </c>
      <c r="E390" s="71" t="s">
        <v>732</v>
      </c>
      <c r="F390" s="389">
        <f t="shared" si="25"/>
        <v>7875.6738499999992</v>
      </c>
      <c r="G390" s="386">
        <v>7536.53</v>
      </c>
      <c r="H390" s="392">
        <f t="shared" si="36"/>
        <v>1.0449999999999999</v>
      </c>
      <c r="I390" s="178"/>
      <c r="K390" s="388"/>
      <c r="O390" s="346"/>
      <c r="P390" s="346"/>
    </row>
    <row r="391" spans="1:16">
      <c r="A391" t="str">
        <f t="shared" si="12"/>
        <v>System SupervisorN4 Add 1 Network Connectin</v>
      </c>
      <c r="B391" s="32" t="s">
        <v>162</v>
      </c>
      <c r="C391" s="90" t="s">
        <v>742</v>
      </c>
      <c r="D391" s="69" t="s">
        <v>34</v>
      </c>
      <c r="E391" s="71" t="s">
        <v>743</v>
      </c>
      <c r="F391" s="389">
        <f t="shared" si="25"/>
        <v>295.35879999999997</v>
      </c>
      <c r="G391" s="386">
        <v>282.64</v>
      </c>
      <c r="H391" s="392">
        <f t="shared" si="36"/>
        <v>1.0449999999999999</v>
      </c>
      <c r="I391" s="178"/>
      <c r="K391" s="388"/>
      <c r="O391" s="346"/>
      <c r="P391" s="346"/>
    </row>
    <row r="392" spans="1:16">
      <c r="A392" t="str">
        <f t="shared" si="12"/>
        <v>System SupervisorN4 Add 100 Network Connectin</v>
      </c>
      <c r="B392" s="32" t="s">
        <v>162</v>
      </c>
      <c r="C392" s="90" t="s">
        <v>745</v>
      </c>
      <c r="D392" s="69" t="s">
        <v>34</v>
      </c>
      <c r="E392" s="71" t="s">
        <v>744</v>
      </c>
      <c r="F392" s="389">
        <f t="shared" si="25"/>
        <v>4091.2272499999999</v>
      </c>
      <c r="G392" s="386">
        <v>3915.05</v>
      </c>
      <c r="H392" s="392">
        <f t="shared" si="36"/>
        <v>1.0449999999999999</v>
      </c>
      <c r="I392" s="178"/>
      <c r="K392" s="388"/>
      <c r="O392" s="346"/>
      <c r="P392" s="346"/>
    </row>
    <row r="393" spans="1:16">
      <c r="A393" t="str">
        <f t="shared" si="12"/>
        <v>System SupervisorN4 Upgrades Supervisor 100 to Unlimited</v>
      </c>
      <c r="B393" s="32" t="s">
        <v>162</v>
      </c>
      <c r="C393" s="90" t="s">
        <v>787</v>
      </c>
      <c r="D393" s="69" t="s">
        <v>34</v>
      </c>
      <c r="E393" s="71" t="s">
        <v>821</v>
      </c>
      <c r="F393" s="389">
        <f t="shared" si="25"/>
        <v>4409.4610999999995</v>
      </c>
      <c r="G393" s="386">
        <v>4219.58</v>
      </c>
      <c r="H393" s="392">
        <f t="shared" si="36"/>
        <v>1.0449999999999999</v>
      </c>
      <c r="I393" s="178"/>
      <c r="K393" s="388"/>
      <c r="O393" s="346"/>
      <c r="P393" s="346"/>
    </row>
    <row r="394" spans="1:16">
      <c r="A394" t="str">
        <f t="shared" si="12"/>
        <v>System SupervisorJCI FX80 Server - 0 Network License</v>
      </c>
      <c r="B394" s="32" t="s">
        <v>162</v>
      </c>
      <c r="C394" s="90" t="s">
        <v>1100</v>
      </c>
      <c r="D394" s="69" t="s">
        <v>1025</v>
      </c>
      <c r="E394" s="71" t="s">
        <v>1101</v>
      </c>
      <c r="F394" s="389">
        <f t="shared" si="25"/>
        <v>683.42399999999998</v>
      </c>
      <c r="G394" s="479">
        <v>650.88</v>
      </c>
      <c r="H394" s="439">
        <f>$O$2</f>
        <v>1.05</v>
      </c>
      <c r="I394" s="178"/>
      <c r="K394" s="388"/>
      <c r="O394" s="346"/>
      <c r="P394" s="346"/>
    </row>
    <row r="395" spans="1:16">
      <c r="A395" t="str">
        <f t="shared" si="12"/>
        <v>System SupervisorJCI FX80 Server - 1 Network License</v>
      </c>
      <c r="B395" s="32" t="s">
        <v>162</v>
      </c>
      <c r="C395" s="90" t="s">
        <v>1102</v>
      </c>
      <c r="D395" s="69" t="s">
        <v>1025</v>
      </c>
      <c r="E395" s="71" t="s">
        <v>1103</v>
      </c>
      <c r="F395" s="389">
        <f t="shared" si="25"/>
        <v>849.31350000000009</v>
      </c>
      <c r="G395" s="479">
        <v>808.87</v>
      </c>
      <c r="H395" s="439">
        <f t="shared" ref="H395:H406" si="37">$O$2</f>
        <v>1.05</v>
      </c>
      <c r="I395" s="178"/>
      <c r="K395" s="388"/>
      <c r="O395" s="346"/>
      <c r="P395" s="346"/>
    </row>
    <row r="396" spans="1:16">
      <c r="A396" t="str">
        <f t="shared" si="12"/>
        <v>System SupervisorJCI FX80 Server - 2 Network License</v>
      </c>
      <c r="B396" s="32" t="s">
        <v>162</v>
      </c>
      <c r="C396" s="90" t="s">
        <v>1104</v>
      </c>
      <c r="D396" s="69" t="s">
        <v>1025</v>
      </c>
      <c r="E396" s="71" t="s">
        <v>1105</v>
      </c>
      <c r="F396" s="389">
        <f t="shared" ref="F396:F563" si="38">G396*H396</f>
        <v>1014.2895000000001</v>
      </c>
      <c r="G396" s="479">
        <v>965.99</v>
      </c>
      <c r="H396" s="439">
        <f t="shared" si="37"/>
        <v>1.05</v>
      </c>
      <c r="I396" s="178"/>
      <c r="K396" s="388"/>
      <c r="O396" s="346"/>
      <c r="P396" s="346"/>
    </row>
    <row r="397" spans="1:16">
      <c r="A397" t="str">
        <f t="shared" si="12"/>
        <v>System SupervisorJCI FX80 Server - 3 Network License</v>
      </c>
      <c r="B397" s="32" t="s">
        <v>162</v>
      </c>
      <c r="C397" s="90" t="s">
        <v>1106</v>
      </c>
      <c r="D397" s="69" t="s">
        <v>1025</v>
      </c>
      <c r="E397" s="71" t="s">
        <v>1107</v>
      </c>
      <c r="F397" s="389">
        <f t="shared" si="38"/>
        <v>1321.2674999999999</v>
      </c>
      <c r="G397" s="479">
        <v>1258.3499999999999</v>
      </c>
      <c r="H397" s="439">
        <f t="shared" si="37"/>
        <v>1.05</v>
      </c>
      <c r="I397" s="178"/>
      <c r="K397" s="388"/>
      <c r="O397" s="346"/>
      <c r="P397" s="346"/>
    </row>
    <row r="398" spans="1:16">
      <c r="A398" t="str">
        <f t="shared" si="12"/>
        <v>System SupervisorJCI FX80 Server - 10 Network License</v>
      </c>
      <c r="B398" s="32" t="s">
        <v>162</v>
      </c>
      <c r="C398" s="90" t="s">
        <v>1108</v>
      </c>
      <c r="D398" s="69" t="s">
        <v>1025</v>
      </c>
      <c r="E398" s="71" t="s">
        <v>1109</v>
      </c>
      <c r="F398" s="389">
        <f t="shared" si="38"/>
        <v>3011.2215000000001</v>
      </c>
      <c r="G398" s="479">
        <v>2867.83</v>
      </c>
      <c r="H398" s="439">
        <f t="shared" si="37"/>
        <v>1.05</v>
      </c>
      <c r="I398" s="178"/>
      <c r="K398" s="388"/>
      <c r="O398" s="346"/>
      <c r="P398" s="346"/>
    </row>
    <row r="399" spans="1:16">
      <c r="A399" t="str">
        <f t="shared" si="12"/>
        <v>System SupervisorJCI FX80 Server - 100 Network License</v>
      </c>
      <c r="B399" s="32" t="s">
        <v>162</v>
      </c>
      <c r="C399" s="90" t="s">
        <v>1110</v>
      </c>
      <c r="D399" s="69" t="s">
        <v>1025</v>
      </c>
      <c r="E399" s="71" t="s">
        <v>1111</v>
      </c>
      <c r="F399" s="389">
        <f t="shared" si="38"/>
        <v>4468.6425000000008</v>
      </c>
      <c r="G399" s="479">
        <v>4255.8500000000004</v>
      </c>
      <c r="H399" s="439">
        <f t="shared" si="37"/>
        <v>1.05</v>
      </c>
      <c r="I399" s="178"/>
      <c r="K399" s="388"/>
      <c r="O399" s="346"/>
      <c r="P399" s="346"/>
    </row>
    <row r="400" spans="1:16">
      <c r="A400" t="str">
        <f t="shared" si="12"/>
        <v>System SupervisorJCI FX80 Server - Unlimited Network Licenses</v>
      </c>
      <c r="B400" s="32" t="s">
        <v>162</v>
      </c>
      <c r="C400" s="90" t="s">
        <v>1112</v>
      </c>
      <c r="D400" s="69" t="s">
        <v>1025</v>
      </c>
      <c r="E400" s="71" t="s">
        <v>1113</v>
      </c>
      <c r="F400" s="389">
        <f t="shared" si="38"/>
        <v>8243.4135000000006</v>
      </c>
      <c r="G400" s="479">
        <v>7850.87</v>
      </c>
      <c r="H400" s="439">
        <f t="shared" si="37"/>
        <v>1.05</v>
      </c>
      <c r="I400" s="178"/>
      <c r="K400" s="388"/>
      <c r="O400" s="346"/>
      <c r="P400" s="346"/>
    </row>
    <row r="401" spans="1:16">
      <c r="A401" t="str">
        <f t="shared" si="12"/>
        <v>System SupervisorJCI FX80 Server Add 1 Device License</v>
      </c>
      <c r="B401" s="32" t="s">
        <v>162</v>
      </c>
      <c r="C401" s="90" t="s">
        <v>1114</v>
      </c>
      <c r="D401" s="69" t="s">
        <v>1025</v>
      </c>
      <c r="E401" s="71" t="s">
        <v>1115</v>
      </c>
      <c r="F401" s="389">
        <f t="shared" si="38"/>
        <v>316.24950000000001</v>
      </c>
      <c r="G401" s="479">
        <v>301.19</v>
      </c>
      <c r="H401" s="439">
        <f t="shared" si="37"/>
        <v>1.05</v>
      </c>
      <c r="I401" s="178"/>
      <c r="K401" s="388"/>
      <c r="O401" s="346"/>
      <c r="P401" s="346"/>
    </row>
    <row r="402" spans="1:16">
      <c r="A402" t="str">
        <f t="shared" si="12"/>
        <v>System SupervisorJCI FX80 Server Add 10 Device License</v>
      </c>
      <c r="B402" s="32" t="s">
        <v>162</v>
      </c>
      <c r="C402" s="90" t="s">
        <v>1116</v>
      </c>
      <c r="D402" s="69" t="s">
        <v>1025</v>
      </c>
      <c r="E402" s="71" t="s">
        <v>1117</v>
      </c>
      <c r="F402" s="389">
        <f t="shared" si="38"/>
        <v>1242.192</v>
      </c>
      <c r="G402" s="479">
        <v>1183.04</v>
      </c>
      <c r="H402" s="439">
        <f t="shared" si="37"/>
        <v>1.05</v>
      </c>
      <c r="I402" s="178"/>
      <c r="K402" s="388"/>
      <c r="O402" s="346"/>
      <c r="P402" s="346"/>
    </row>
    <row r="403" spans="1:16">
      <c r="A403" t="str">
        <f t="shared" si="12"/>
        <v>System SupervisorJCI FX80 Server Add 25 Device License</v>
      </c>
      <c r="B403" s="32" t="s">
        <v>162</v>
      </c>
      <c r="C403" s="90" t="s">
        <v>1118</v>
      </c>
      <c r="D403" s="69" t="s">
        <v>1025</v>
      </c>
      <c r="E403" s="71" t="s">
        <v>1119</v>
      </c>
      <c r="F403" s="389">
        <f t="shared" si="38"/>
        <v>1943.7285000000002</v>
      </c>
      <c r="G403" s="479">
        <v>1851.17</v>
      </c>
      <c r="H403" s="439">
        <f t="shared" si="37"/>
        <v>1.05</v>
      </c>
      <c r="I403" s="178"/>
      <c r="K403" s="388"/>
      <c r="O403" s="346"/>
      <c r="P403" s="346"/>
    </row>
    <row r="404" spans="1:16">
      <c r="A404" t="str">
        <f t="shared" si="12"/>
        <v>System SupervisorJCI FX80 Server Add 50 Device License</v>
      </c>
      <c r="B404" s="32" t="s">
        <v>162</v>
      </c>
      <c r="C404" s="90" t="s">
        <v>1120</v>
      </c>
      <c r="D404" s="69" t="s">
        <v>1025</v>
      </c>
      <c r="E404" s="71" t="s">
        <v>1121</v>
      </c>
      <c r="F404" s="389">
        <f t="shared" si="38"/>
        <v>2917.9500000000003</v>
      </c>
      <c r="G404" s="479">
        <v>2779</v>
      </c>
      <c r="H404" s="439">
        <f t="shared" si="37"/>
        <v>1.05</v>
      </c>
      <c r="I404" s="178"/>
      <c r="K404" s="388"/>
      <c r="O404" s="346"/>
      <c r="P404" s="346"/>
    </row>
    <row r="405" spans="1:16">
      <c r="A405" t="str">
        <f t="shared" si="12"/>
        <v>System SupervisorJCI FX80 Server Add 100 Device License</v>
      </c>
      <c r="B405" s="32" t="s">
        <v>162</v>
      </c>
      <c r="C405" s="90" t="s">
        <v>1122</v>
      </c>
      <c r="D405" s="69" t="s">
        <v>1025</v>
      </c>
      <c r="E405" s="71" t="s">
        <v>1123</v>
      </c>
      <c r="F405" s="389">
        <f t="shared" si="38"/>
        <v>4371.2445000000007</v>
      </c>
      <c r="G405" s="479">
        <v>4163.09</v>
      </c>
      <c r="H405" s="439">
        <f t="shared" si="37"/>
        <v>1.05</v>
      </c>
      <c r="I405" s="178"/>
      <c r="K405" s="388"/>
      <c r="O405" s="346"/>
      <c r="P405" s="346"/>
    </row>
    <row r="406" spans="1:16">
      <c r="A406" t="str">
        <f t="shared" si="12"/>
        <v>System SupervisorJCI FX80 Server Add 200 Device License</v>
      </c>
      <c r="B406" s="32" t="s">
        <v>162</v>
      </c>
      <c r="C406" s="90" t="s">
        <v>1124</v>
      </c>
      <c r="D406" s="69" t="s">
        <v>1025</v>
      </c>
      <c r="E406" s="71" t="s">
        <v>1125</v>
      </c>
      <c r="F406" s="389">
        <f t="shared" si="38"/>
        <v>6089.4750000000004</v>
      </c>
      <c r="G406" s="479">
        <v>5799.5</v>
      </c>
      <c r="H406" s="439">
        <f t="shared" si="37"/>
        <v>1.05</v>
      </c>
      <c r="I406" s="178"/>
      <c r="K406" s="388"/>
      <c r="O406" s="346"/>
      <c r="P406" s="346"/>
    </row>
    <row r="407" spans="1:16">
      <c r="A407" t="str">
        <f t="shared" si="12"/>
        <v>N4 System Supervisor Device PackN4 Supervisor (10) Field Device Pack</v>
      </c>
      <c r="B407" s="32" t="s">
        <v>740</v>
      </c>
      <c r="C407" s="90" t="s">
        <v>788</v>
      </c>
      <c r="D407" s="69" t="s">
        <v>34</v>
      </c>
      <c r="E407" s="71" t="s">
        <v>822</v>
      </c>
      <c r="F407" s="389">
        <f t="shared" si="38"/>
        <v>1023.2849</v>
      </c>
      <c r="G407" s="389">
        <v>979.22</v>
      </c>
      <c r="H407" s="392">
        <f t="shared" si="36"/>
        <v>1.0449999999999999</v>
      </c>
      <c r="I407" s="178"/>
      <c r="K407" s="388"/>
      <c r="O407" s="346"/>
      <c r="P407" s="346"/>
    </row>
    <row r="408" spans="1:16">
      <c r="A408" t="str">
        <f t="shared" si="12"/>
        <v>N4 System Supervisor Device PackN4 Supervisor (25) Field Device Pack</v>
      </c>
      <c r="B408" s="32" t="s">
        <v>740</v>
      </c>
      <c r="C408" s="90" t="s">
        <v>789</v>
      </c>
      <c r="D408" s="69" t="s">
        <v>34</v>
      </c>
      <c r="E408" s="71" t="s">
        <v>737</v>
      </c>
      <c r="F408" s="389">
        <f t="shared" si="38"/>
        <v>1600.6682999999998</v>
      </c>
      <c r="G408" s="386">
        <v>1531.74</v>
      </c>
      <c r="H408" s="392">
        <f t="shared" si="36"/>
        <v>1.0449999999999999</v>
      </c>
      <c r="I408" s="178"/>
      <c r="K408" s="388"/>
      <c r="O408" s="346"/>
      <c r="P408" s="346"/>
    </row>
    <row r="409" spans="1:16">
      <c r="A409" t="str">
        <f t="shared" si="12"/>
        <v>N4 System Supervisor Device PackN4 Supervisor (50) Field Device Pack</v>
      </c>
      <c r="B409" s="32" t="s">
        <v>740</v>
      </c>
      <c r="C409" s="90" t="s">
        <v>790</v>
      </c>
      <c r="D409" s="69" t="s">
        <v>34</v>
      </c>
      <c r="E409" s="71" t="s">
        <v>735</v>
      </c>
      <c r="F409" s="389">
        <f t="shared" si="38"/>
        <v>2671.5947500000002</v>
      </c>
      <c r="G409" s="386">
        <v>2556.5500000000002</v>
      </c>
      <c r="H409" s="392">
        <f t="shared" si="36"/>
        <v>1.0449999999999999</v>
      </c>
      <c r="I409" s="178"/>
      <c r="K409" s="388"/>
      <c r="O409" s="346"/>
      <c r="P409" s="346"/>
    </row>
    <row r="410" spans="1:16">
      <c r="A410" t="str">
        <f t="shared" si="12"/>
        <v>N4 System Supervisor Device PackN4 Supervisor (100) Field Device Pack</v>
      </c>
      <c r="B410" s="32" t="s">
        <v>740</v>
      </c>
      <c r="C410" s="90" t="s">
        <v>791</v>
      </c>
      <c r="D410" s="69" t="s">
        <v>34</v>
      </c>
      <c r="E410" s="71" t="s">
        <v>738</v>
      </c>
      <c r="F410" s="389">
        <f t="shared" si="38"/>
        <v>3567.2015499999998</v>
      </c>
      <c r="G410" s="386">
        <v>3413.59</v>
      </c>
      <c r="H410" s="392">
        <f t="shared" si="36"/>
        <v>1.0449999999999999</v>
      </c>
      <c r="I410" s="178"/>
      <c r="K410" s="388"/>
      <c r="O410" s="346"/>
      <c r="P410" s="346"/>
    </row>
    <row r="411" spans="1:16">
      <c r="A411" t="str">
        <f t="shared" si="12"/>
        <v>N4 System Supervisor Device PackN4 Supervisor (200) Field Device Pack</v>
      </c>
      <c r="B411" s="32" t="s">
        <v>740</v>
      </c>
      <c r="C411" s="90" t="s">
        <v>792</v>
      </c>
      <c r="D411" s="69" t="s">
        <v>34</v>
      </c>
      <c r="E411" s="71" t="s">
        <v>739</v>
      </c>
      <c r="F411" s="389">
        <f t="shared" si="38"/>
        <v>4960.165649999999</v>
      </c>
      <c r="G411" s="386">
        <v>4746.57</v>
      </c>
      <c r="H411" s="392">
        <f t="shared" si="36"/>
        <v>1.0449999999999999</v>
      </c>
      <c r="I411" s="178"/>
      <c r="K411" s="388"/>
      <c r="O411" s="346"/>
      <c r="P411" s="346"/>
    </row>
    <row r="412" spans="1:16">
      <c r="A412" t="str">
        <f t="shared" si="12"/>
        <v>N4 System Supervisor MaintenanceN4 Supervisor 0 Initial 18 Month Maintenance</v>
      </c>
      <c r="B412" s="32" t="s">
        <v>741</v>
      </c>
      <c r="C412" s="90" t="s">
        <v>793</v>
      </c>
      <c r="D412" s="69" t="s">
        <v>34</v>
      </c>
      <c r="E412" s="21" t="s">
        <v>1323</v>
      </c>
      <c r="F412" s="389">
        <f t="shared" si="38"/>
        <v>125.64035</v>
      </c>
      <c r="G412" s="386">
        <v>120.23</v>
      </c>
      <c r="H412" s="392">
        <f t="shared" si="36"/>
        <v>1.0449999999999999</v>
      </c>
      <c r="I412" s="178"/>
      <c r="K412" s="388"/>
      <c r="O412" s="346"/>
      <c r="P412" s="346"/>
    </row>
    <row r="413" spans="1:16">
      <c r="A413" t="str">
        <f t="shared" si="12"/>
        <v>N4 System Supervisor MaintenanceN4 Supervisor 1 Initial 18 Month Maintenance</v>
      </c>
      <c r="B413" s="32" t="s">
        <v>741</v>
      </c>
      <c r="C413" s="90" t="s">
        <v>794</v>
      </c>
      <c r="D413" s="69" t="s">
        <v>34</v>
      </c>
      <c r="E413" s="21" t="s">
        <v>823</v>
      </c>
      <c r="F413" s="389">
        <f t="shared" si="38"/>
        <v>193.4922</v>
      </c>
      <c r="G413" s="386">
        <v>185.16</v>
      </c>
      <c r="H413" s="392">
        <f t="shared" si="36"/>
        <v>1.0449999999999999</v>
      </c>
      <c r="I413" s="178"/>
      <c r="K413" s="388"/>
      <c r="O413" s="346"/>
      <c r="P413" s="346"/>
    </row>
    <row r="414" spans="1:16">
      <c r="A414" t="str">
        <f t="shared" si="12"/>
        <v>N4 System Supervisor MaintenanceN4 Supervisor 2 Initial 18 Month Maintenance</v>
      </c>
      <c r="B414" s="32" t="s">
        <v>741</v>
      </c>
      <c r="C414" s="90" t="s">
        <v>795</v>
      </c>
      <c r="D414" s="69" t="s">
        <v>34</v>
      </c>
      <c r="E414" s="21" t="s">
        <v>824</v>
      </c>
      <c r="F414" s="389">
        <f t="shared" si="38"/>
        <v>228.66689999999997</v>
      </c>
      <c r="G414" s="386">
        <v>218.82</v>
      </c>
      <c r="H414" s="392">
        <f t="shared" si="36"/>
        <v>1.0449999999999999</v>
      </c>
      <c r="I414" s="178"/>
      <c r="K414" s="388"/>
      <c r="O414" s="346"/>
      <c r="P414" s="346"/>
    </row>
    <row r="415" spans="1:16">
      <c r="A415" t="str">
        <f t="shared" si="12"/>
        <v>N4 System Supervisor MaintenanceN4 Supervisor 3 Initial 18 Month Maintenance</v>
      </c>
      <c r="B415" s="32" t="s">
        <v>741</v>
      </c>
      <c r="C415" s="90" t="s">
        <v>796</v>
      </c>
      <c r="D415" s="69" t="s">
        <v>34</v>
      </c>
      <c r="E415" s="21" t="s">
        <v>825</v>
      </c>
      <c r="F415" s="389">
        <f t="shared" si="38"/>
        <v>268.87849999999997</v>
      </c>
      <c r="G415" s="386">
        <v>257.3</v>
      </c>
      <c r="H415" s="392">
        <f t="shared" si="36"/>
        <v>1.0449999999999999</v>
      </c>
      <c r="I415" s="178"/>
      <c r="K415" s="388"/>
      <c r="O415" s="346"/>
      <c r="P415" s="346"/>
    </row>
    <row r="416" spans="1:16">
      <c r="A416" t="str">
        <f t="shared" si="12"/>
        <v>N4 System Supervisor MaintenanceN4 Supervisor 10 Initial 18 Month Maintenance</v>
      </c>
      <c r="B416" s="32" t="s">
        <v>741</v>
      </c>
      <c r="C416" s="90" t="s">
        <v>797</v>
      </c>
      <c r="D416" s="69" t="s">
        <v>34</v>
      </c>
      <c r="E416" s="21" t="s">
        <v>826</v>
      </c>
      <c r="F416" s="389">
        <f t="shared" si="38"/>
        <v>545.29144999999994</v>
      </c>
      <c r="G416" s="386">
        <v>521.80999999999995</v>
      </c>
      <c r="H416" s="392">
        <f t="shared" si="36"/>
        <v>1.0449999999999999</v>
      </c>
      <c r="I416" s="178"/>
      <c r="K416" s="388"/>
      <c r="O416" s="346"/>
      <c r="P416" s="346"/>
    </row>
    <row r="417" spans="1:16">
      <c r="A417" t="str">
        <f t="shared" si="12"/>
        <v>N4 System Supervisor MaintenanceN4 Supervisor 100 Initial 18 Month Maintenance</v>
      </c>
      <c r="B417" s="32" t="s">
        <v>741</v>
      </c>
      <c r="C417" s="90" t="s">
        <v>798</v>
      </c>
      <c r="D417" s="69" t="s">
        <v>34</v>
      </c>
      <c r="E417" s="21" t="s">
        <v>827</v>
      </c>
      <c r="F417" s="389">
        <f t="shared" si="38"/>
        <v>809.1539499999999</v>
      </c>
      <c r="G417" s="386">
        <v>774.31</v>
      </c>
      <c r="H417" s="392">
        <f t="shared" si="36"/>
        <v>1.0449999999999999</v>
      </c>
      <c r="I417" s="178"/>
      <c r="K417" s="388"/>
      <c r="O417" s="346"/>
      <c r="P417" s="346"/>
    </row>
    <row r="418" spans="1:16">
      <c r="A418" t="str">
        <f t="shared" si="12"/>
        <v>N4 System Supervisor MaintenanceN4 Supervisor Unlimited Initial 18 Month Maintenance</v>
      </c>
      <c r="B418" s="32" t="s">
        <v>741</v>
      </c>
      <c r="C418" s="90" t="s">
        <v>799</v>
      </c>
      <c r="D418" s="69" t="s">
        <v>34</v>
      </c>
      <c r="E418" s="21" t="s">
        <v>828</v>
      </c>
      <c r="F418" s="389">
        <f t="shared" si="38"/>
        <v>1384.1756499999999</v>
      </c>
      <c r="G418" s="386">
        <v>1324.57</v>
      </c>
      <c r="H418" s="392">
        <f t="shared" si="36"/>
        <v>1.0449999999999999</v>
      </c>
      <c r="I418" s="178"/>
      <c r="K418" s="388"/>
      <c r="O418" s="346"/>
      <c r="P418" s="346"/>
    </row>
    <row r="419" spans="1:16">
      <c r="A419" t="str">
        <f t="shared" si="12"/>
        <v>N4 System Supervisor MaintenanceN4 Supervisor 0 Additional 1 Year Maintenance</v>
      </c>
      <c r="B419" s="32" t="s">
        <v>741</v>
      </c>
      <c r="C419" s="90" t="s">
        <v>800</v>
      </c>
      <c r="D419" s="69" t="s">
        <v>34</v>
      </c>
      <c r="E419" s="71" t="s">
        <v>711</v>
      </c>
      <c r="F419" s="389">
        <f t="shared" si="38"/>
        <v>150.77259999999998</v>
      </c>
      <c r="G419" s="386">
        <v>144.28</v>
      </c>
      <c r="H419" s="392">
        <f t="shared" si="36"/>
        <v>1.0449999999999999</v>
      </c>
      <c r="I419" s="178"/>
      <c r="K419" s="388"/>
      <c r="O419" s="346"/>
      <c r="P419" s="346"/>
    </row>
    <row r="420" spans="1:16">
      <c r="A420" t="str">
        <f t="shared" si="12"/>
        <v>N4 System Supervisor MaintenanceN4 Supervisor 0 Additional 3 Year Maintenance</v>
      </c>
      <c r="B420" s="32" t="s">
        <v>741</v>
      </c>
      <c r="C420" s="90" t="s">
        <v>801</v>
      </c>
      <c r="D420" s="69" t="s">
        <v>34</v>
      </c>
      <c r="E420" s="71" t="s">
        <v>712</v>
      </c>
      <c r="F420" s="389">
        <f t="shared" si="38"/>
        <v>329.18544999999995</v>
      </c>
      <c r="G420" s="386">
        <v>315.01</v>
      </c>
      <c r="H420" s="392">
        <f t="shared" si="36"/>
        <v>1.0449999999999999</v>
      </c>
      <c r="I420" s="178"/>
      <c r="K420" s="388"/>
      <c r="O420" s="346"/>
      <c r="P420" s="346"/>
    </row>
    <row r="421" spans="1:16">
      <c r="A421" t="str">
        <f t="shared" si="12"/>
        <v>N4 System Supervisor MaintenanceN4 Supervisor 0 Additional 5 Year Maintenance</v>
      </c>
      <c r="B421" s="32" t="s">
        <v>741</v>
      </c>
      <c r="C421" s="90" t="s">
        <v>802</v>
      </c>
      <c r="D421" s="69" t="s">
        <v>34</v>
      </c>
      <c r="E421" s="71" t="s">
        <v>713</v>
      </c>
      <c r="F421" s="389">
        <f t="shared" si="38"/>
        <v>422.15909999999997</v>
      </c>
      <c r="G421" s="386">
        <v>403.98</v>
      </c>
      <c r="H421" s="392">
        <f t="shared" si="36"/>
        <v>1.0449999999999999</v>
      </c>
      <c r="I421" s="178"/>
      <c r="K421" s="388"/>
      <c r="O421" s="346"/>
      <c r="P421" s="346"/>
    </row>
    <row r="422" spans="1:16">
      <c r="A422" t="str">
        <f t="shared" si="12"/>
        <v>N4 System Supervisor MaintenanceN4 Supervisor 1 Additional 1 Year Maintenance</v>
      </c>
      <c r="B422" s="32" t="s">
        <v>741</v>
      </c>
      <c r="C422" s="90" t="s">
        <v>803</v>
      </c>
      <c r="D422" s="69" t="s">
        <v>34</v>
      </c>
      <c r="E422" s="71" t="s">
        <v>714</v>
      </c>
      <c r="F422" s="389">
        <f t="shared" si="38"/>
        <v>161.24350000000001</v>
      </c>
      <c r="G422" s="386">
        <v>154.30000000000001</v>
      </c>
      <c r="H422" s="392">
        <f t="shared" si="36"/>
        <v>1.0449999999999999</v>
      </c>
      <c r="I422" s="178"/>
      <c r="K422" s="388"/>
      <c r="O422" s="346"/>
      <c r="P422" s="346"/>
    </row>
    <row r="423" spans="1:16">
      <c r="A423" t="str">
        <f t="shared" si="12"/>
        <v>N4 System Supervisor MaintenanceN4 Supervisor 1 Additional 3 Year Maintenance</v>
      </c>
      <c r="B423" s="32" t="s">
        <v>741</v>
      </c>
      <c r="C423" s="90" t="s">
        <v>804</v>
      </c>
      <c r="D423" s="69" t="s">
        <v>34</v>
      </c>
      <c r="E423" s="71" t="s">
        <v>715</v>
      </c>
      <c r="F423" s="389">
        <f t="shared" si="38"/>
        <v>417.1431</v>
      </c>
      <c r="G423" s="386">
        <v>399.18</v>
      </c>
      <c r="H423" s="392">
        <f t="shared" si="36"/>
        <v>1.0449999999999999</v>
      </c>
      <c r="I423" s="178"/>
      <c r="K423" s="388"/>
      <c r="O423" s="346"/>
      <c r="P423" s="346"/>
    </row>
    <row r="424" spans="1:16">
      <c r="A424" t="str">
        <f t="shared" si="12"/>
        <v>N4 System Supervisor MaintenanceN4 Supervisor 1 Additional 5 Year Maintenance</v>
      </c>
      <c r="B424" s="32" t="s">
        <v>741</v>
      </c>
      <c r="C424" s="90" t="s">
        <v>805</v>
      </c>
      <c r="D424" s="69" t="s">
        <v>34</v>
      </c>
      <c r="E424" s="71" t="s">
        <v>716</v>
      </c>
      <c r="F424" s="389">
        <f t="shared" si="38"/>
        <v>535.24900000000002</v>
      </c>
      <c r="G424" s="386">
        <v>512.20000000000005</v>
      </c>
      <c r="H424" s="392">
        <f t="shared" si="36"/>
        <v>1.0449999999999999</v>
      </c>
      <c r="I424" s="178"/>
      <c r="K424" s="388"/>
      <c r="O424" s="346"/>
      <c r="P424" s="346"/>
    </row>
    <row r="425" spans="1:16">
      <c r="A425" t="str">
        <f t="shared" si="12"/>
        <v>N4 System Supervisor MaintenanceN4 Supervisor 2 Additional 1 Year Maintenance</v>
      </c>
      <c r="B425" s="32" t="s">
        <v>741</v>
      </c>
      <c r="C425" s="90" t="s">
        <v>806</v>
      </c>
      <c r="D425" s="69" t="s">
        <v>34</v>
      </c>
      <c r="E425" s="71" t="s">
        <v>717</v>
      </c>
      <c r="F425" s="389">
        <f t="shared" si="38"/>
        <v>228.66689999999997</v>
      </c>
      <c r="G425" s="386">
        <v>218.82</v>
      </c>
      <c r="H425" s="392">
        <f t="shared" si="36"/>
        <v>1.0449999999999999</v>
      </c>
      <c r="I425" s="178"/>
      <c r="K425" s="388"/>
      <c r="O425" s="346"/>
      <c r="P425" s="346"/>
    </row>
    <row r="426" spans="1:16">
      <c r="A426" t="str">
        <f t="shared" si="12"/>
        <v>N4 System Supervisor MaintenanceN4 Supervisor 2 Additional 3 Year Maintenance</v>
      </c>
      <c r="B426" s="32" t="s">
        <v>741</v>
      </c>
      <c r="C426" s="90" t="s">
        <v>807</v>
      </c>
      <c r="D426" s="69" t="s">
        <v>34</v>
      </c>
      <c r="E426" s="71" t="s">
        <v>718</v>
      </c>
      <c r="F426" s="389">
        <f t="shared" si="38"/>
        <v>497.54539999999997</v>
      </c>
      <c r="G426" s="386">
        <v>476.12</v>
      </c>
      <c r="H426" s="392">
        <f t="shared" si="36"/>
        <v>1.0449999999999999</v>
      </c>
      <c r="I426" s="178"/>
      <c r="K426" s="388"/>
      <c r="O426" s="346"/>
      <c r="P426" s="346"/>
    </row>
    <row r="427" spans="1:16">
      <c r="A427" t="str">
        <f t="shared" si="12"/>
        <v>N4 System Supervisor MaintenanceN4 Supervisor 2 Additional 5 Year Maintenance</v>
      </c>
      <c r="B427" s="32" t="s">
        <v>741</v>
      </c>
      <c r="C427" s="90" t="s">
        <v>808</v>
      </c>
      <c r="D427" s="69" t="s">
        <v>34</v>
      </c>
      <c r="E427" s="71" t="s">
        <v>719</v>
      </c>
      <c r="F427" s="389">
        <f t="shared" si="38"/>
        <v>638.26509999999996</v>
      </c>
      <c r="G427" s="386">
        <v>610.78</v>
      </c>
      <c r="H427" s="392">
        <f t="shared" si="36"/>
        <v>1.0449999999999999</v>
      </c>
      <c r="I427" s="178"/>
      <c r="K427" s="388"/>
      <c r="O427" s="346"/>
      <c r="P427" s="346"/>
    </row>
    <row r="428" spans="1:16">
      <c r="A428" t="str">
        <f t="shared" si="12"/>
        <v>N4 System Supervisor MaintenanceN4 Supervisor 3 Additional 1 Year Maintenance</v>
      </c>
      <c r="B428" s="32" t="s">
        <v>741</v>
      </c>
      <c r="C428" s="90" t="s">
        <v>809</v>
      </c>
      <c r="D428" s="69" t="s">
        <v>34</v>
      </c>
      <c r="E428" s="71" t="s">
        <v>720</v>
      </c>
      <c r="F428" s="389">
        <f t="shared" si="38"/>
        <v>268.87849999999997</v>
      </c>
      <c r="G428" s="386">
        <v>257.3</v>
      </c>
      <c r="H428" s="392">
        <f t="shared" si="36"/>
        <v>1.0449999999999999</v>
      </c>
      <c r="I428" s="178"/>
      <c r="K428" s="388"/>
      <c r="O428" s="346"/>
      <c r="P428" s="346"/>
    </row>
    <row r="429" spans="1:16">
      <c r="A429" t="str">
        <f t="shared" si="12"/>
        <v>N4 System Supervisor MaintenanceN4 Supervisor 3 Additional 3 Year Maintenance</v>
      </c>
      <c r="B429" s="32" t="s">
        <v>741</v>
      </c>
      <c r="C429" s="90" t="s">
        <v>810</v>
      </c>
      <c r="D429" s="69" t="s">
        <v>34</v>
      </c>
      <c r="E429" s="71" t="s">
        <v>721</v>
      </c>
      <c r="F429" s="389">
        <f t="shared" si="38"/>
        <v>585.50304999999992</v>
      </c>
      <c r="G429" s="386">
        <v>560.29</v>
      </c>
      <c r="H429" s="392">
        <f t="shared" si="36"/>
        <v>1.0449999999999999</v>
      </c>
      <c r="I429" s="178"/>
      <c r="K429" s="388"/>
      <c r="O429" s="346"/>
      <c r="P429" s="346"/>
    </row>
    <row r="430" spans="1:16">
      <c r="A430" t="str">
        <f t="shared" si="12"/>
        <v>N4 System Supervisor MaintenanceN4 Supervisor 3 Additional 5 Year Maintenance</v>
      </c>
      <c r="B430" s="32" t="s">
        <v>741</v>
      </c>
      <c r="C430" s="90" t="s">
        <v>811</v>
      </c>
      <c r="D430" s="69" t="s">
        <v>34</v>
      </c>
      <c r="E430" s="71" t="s">
        <v>722</v>
      </c>
      <c r="F430" s="389">
        <f t="shared" si="38"/>
        <v>751.3549999999999</v>
      </c>
      <c r="G430" s="386">
        <v>719</v>
      </c>
      <c r="H430" s="392">
        <f t="shared" si="36"/>
        <v>1.0449999999999999</v>
      </c>
      <c r="I430" s="178"/>
      <c r="K430" s="388"/>
      <c r="O430" s="346"/>
      <c r="P430" s="346"/>
    </row>
    <row r="431" spans="1:16">
      <c r="A431" t="str">
        <f t="shared" si="12"/>
        <v>N4 System Supervisor MaintenanceN4 Supervisor 10 Additional 1 Year Maintenance</v>
      </c>
      <c r="B431" s="32" t="s">
        <v>741</v>
      </c>
      <c r="C431" s="90" t="s">
        <v>812</v>
      </c>
      <c r="D431" s="69" t="s">
        <v>34</v>
      </c>
      <c r="E431" s="71" t="s">
        <v>723</v>
      </c>
      <c r="F431" s="389">
        <f t="shared" si="38"/>
        <v>535.88644999999985</v>
      </c>
      <c r="G431" s="386">
        <v>512.80999999999995</v>
      </c>
      <c r="H431" s="392">
        <f t="shared" si="36"/>
        <v>1.0449999999999999</v>
      </c>
      <c r="I431" s="178"/>
      <c r="K431" s="388"/>
      <c r="O431" s="346"/>
      <c r="P431" s="346"/>
    </row>
    <row r="432" spans="1:16">
      <c r="A432" t="str">
        <f t="shared" si="12"/>
        <v>N4 System Supervisor MaintenanceN4 Supervisor 10 Additional 3 Year Maintenance</v>
      </c>
      <c r="B432" s="32" t="s">
        <v>741</v>
      </c>
      <c r="C432" s="90" t="s">
        <v>813</v>
      </c>
      <c r="D432" s="69" t="s">
        <v>34</v>
      </c>
      <c r="E432" s="71" t="s">
        <v>724</v>
      </c>
      <c r="F432" s="389">
        <f t="shared" si="38"/>
        <v>1331.8316</v>
      </c>
      <c r="G432" s="386">
        <v>1274.48</v>
      </c>
      <c r="H432" s="392">
        <f t="shared" si="36"/>
        <v>1.0449999999999999</v>
      </c>
      <c r="I432" s="178"/>
      <c r="K432" s="388"/>
      <c r="O432" s="346"/>
      <c r="P432" s="346"/>
    </row>
    <row r="433" spans="1:16">
      <c r="A433" t="str">
        <f t="shared" si="12"/>
        <v>N4 System Supervisor MaintenanceN4 Supervisor 10 Additional 5 Year Maintenance</v>
      </c>
      <c r="B433" s="32" t="s">
        <v>741</v>
      </c>
      <c r="C433" s="90" t="s">
        <v>814</v>
      </c>
      <c r="D433" s="69" t="s">
        <v>34</v>
      </c>
      <c r="E433" s="71" t="s">
        <v>725</v>
      </c>
      <c r="F433" s="389">
        <f t="shared" si="38"/>
        <v>1708.7630999999999</v>
      </c>
      <c r="G433" s="386">
        <v>1635.18</v>
      </c>
      <c r="H433" s="392">
        <f t="shared" si="36"/>
        <v>1.0449999999999999</v>
      </c>
      <c r="I433" s="178"/>
      <c r="K433" s="388"/>
      <c r="O433" s="346"/>
      <c r="P433" s="346"/>
    </row>
    <row r="434" spans="1:16">
      <c r="A434" t="str">
        <f t="shared" si="12"/>
        <v>N4 System Supervisor MaintenanceN4 Supervisor 100 Additional 1 Year Maintenance</v>
      </c>
      <c r="B434" s="32" t="s">
        <v>741</v>
      </c>
      <c r="C434" s="90" t="s">
        <v>815</v>
      </c>
      <c r="D434" s="69" t="s">
        <v>34</v>
      </c>
      <c r="E434" s="71" t="s">
        <v>829</v>
      </c>
      <c r="F434" s="389">
        <f t="shared" si="38"/>
        <v>809.1539499999999</v>
      </c>
      <c r="G434" s="386">
        <v>774.31</v>
      </c>
      <c r="H434" s="392">
        <f t="shared" si="36"/>
        <v>1.0449999999999999</v>
      </c>
      <c r="I434" s="178"/>
      <c r="K434" s="388"/>
      <c r="O434" s="346"/>
      <c r="P434" s="346"/>
    </row>
    <row r="435" spans="1:16">
      <c r="A435" t="str">
        <f t="shared" si="12"/>
        <v>N4 System Supervisor MaintenanceN4 Supervisor 100 Additional 3 Year Maintenance</v>
      </c>
      <c r="B435" s="32" t="s">
        <v>741</v>
      </c>
      <c r="C435" s="90" t="s">
        <v>816</v>
      </c>
      <c r="D435" s="69" t="s">
        <v>34</v>
      </c>
      <c r="E435" s="71" t="s">
        <v>830</v>
      </c>
      <c r="F435" s="389">
        <f t="shared" si="38"/>
        <v>1975.1335999999999</v>
      </c>
      <c r="G435" s="386">
        <v>1890.08</v>
      </c>
      <c r="H435" s="392">
        <f t="shared" si="36"/>
        <v>1.0449999999999999</v>
      </c>
      <c r="I435" s="178"/>
      <c r="K435" s="388"/>
      <c r="O435" s="346"/>
      <c r="P435" s="346"/>
    </row>
    <row r="436" spans="1:16">
      <c r="A436" t="str">
        <f t="shared" si="12"/>
        <v>N4 System Supervisor MaintenanceN4 Supervisor 100 Additional 5 Year Maintenance</v>
      </c>
      <c r="B436" s="32" t="s">
        <v>741</v>
      </c>
      <c r="C436" s="90" t="s">
        <v>817</v>
      </c>
      <c r="D436" s="69" t="s">
        <v>34</v>
      </c>
      <c r="E436" s="71" t="s">
        <v>831</v>
      </c>
      <c r="F436" s="389">
        <f t="shared" si="38"/>
        <v>2532.9859499999998</v>
      </c>
      <c r="G436" s="386">
        <v>2423.91</v>
      </c>
      <c r="H436" s="392">
        <f t="shared" si="36"/>
        <v>1.0449999999999999</v>
      </c>
      <c r="I436" s="178"/>
      <c r="K436" s="388"/>
      <c r="O436" s="346"/>
      <c r="P436" s="346"/>
    </row>
    <row r="437" spans="1:16">
      <c r="A437" t="str">
        <f t="shared" si="12"/>
        <v>N4 System Supervisor MaintenanceN4 Supervisor Unlimited Additional 1 Year Maintenance</v>
      </c>
      <c r="B437" s="32" t="s">
        <v>741</v>
      </c>
      <c r="C437" s="90" t="s">
        <v>818</v>
      </c>
      <c r="D437" s="69" t="s">
        <v>34</v>
      </c>
      <c r="E437" s="71" t="s">
        <v>832</v>
      </c>
      <c r="F437" s="389">
        <f t="shared" si="38"/>
        <v>1661.0170499999999</v>
      </c>
      <c r="G437" s="386">
        <v>1589.49</v>
      </c>
      <c r="H437" s="392">
        <f t="shared" si="36"/>
        <v>1.0449999999999999</v>
      </c>
      <c r="I437" s="178"/>
      <c r="K437" s="388"/>
      <c r="O437" s="346"/>
      <c r="P437" s="346"/>
    </row>
    <row r="438" spans="1:16">
      <c r="A438" t="str">
        <f t="shared" si="12"/>
        <v>N4 System Supervisor MaintenanceN4 Supervisor Unlimited Additional 3 Year Maintenance</v>
      </c>
      <c r="B438" s="32" t="s">
        <v>741</v>
      </c>
      <c r="C438" s="90" t="s">
        <v>819</v>
      </c>
      <c r="D438" s="69" t="s">
        <v>34</v>
      </c>
      <c r="E438" s="71" t="s">
        <v>833</v>
      </c>
      <c r="F438" s="389">
        <f t="shared" si="38"/>
        <v>4050.7752999999998</v>
      </c>
      <c r="G438" s="386">
        <v>3876.34</v>
      </c>
      <c r="H438" s="392">
        <f t="shared" si="36"/>
        <v>1.0449999999999999</v>
      </c>
      <c r="I438" s="178"/>
      <c r="K438" s="388"/>
      <c r="O438" s="346"/>
      <c r="P438" s="346"/>
    </row>
    <row r="439" spans="1:16">
      <c r="A439" t="str">
        <f t="shared" ref="A439:A708" si="39">B439&amp;C439</f>
        <v>N4 System Supervisor MaintenanceN4 Supervisor Unlimited Additional 5 Year Maintenance</v>
      </c>
      <c r="B439" s="32" t="s">
        <v>741</v>
      </c>
      <c r="C439" s="90" t="s">
        <v>820</v>
      </c>
      <c r="D439" s="69" t="s">
        <v>34</v>
      </c>
      <c r="E439" s="71" t="s">
        <v>834</v>
      </c>
      <c r="F439" s="389">
        <f t="shared" si="38"/>
        <v>5194.1306999999997</v>
      </c>
      <c r="G439" s="386">
        <v>4970.46</v>
      </c>
      <c r="H439" s="392">
        <f t="shared" si="36"/>
        <v>1.0449999999999999</v>
      </c>
      <c r="I439" s="178"/>
      <c r="K439" s="388"/>
      <c r="O439" s="346"/>
      <c r="P439" s="346"/>
    </row>
    <row r="440" spans="1:16">
      <c r="A440" t="str">
        <f t="shared" si="39"/>
        <v>ControllerSpyder 5 w 4AO, 4UI, 0BI, 4 Relay BO, 2 Triac BO, w TC</v>
      </c>
      <c r="B440" s="32" t="s">
        <v>224</v>
      </c>
      <c r="C440" s="96" t="s">
        <v>1158</v>
      </c>
      <c r="D440" s="347" t="s">
        <v>34</v>
      </c>
      <c r="E440" s="71" t="s">
        <v>1192</v>
      </c>
      <c r="F440" s="389">
        <f>G440*H440</f>
        <v>434.14524999999998</v>
      </c>
      <c r="G440" s="389">
        <v>415.45</v>
      </c>
      <c r="H440" s="393">
        <f t="shared" ref="H440:H562" si="40">$L$2</f>
        <v>1.0449999999999999</v>
      </c>
      <c r="I440" s="178"/>
      <c r="K440" s="388"/>
      <c r="O440" s="346"/>
      <c r="P440" s="346"/>
    </row>
    <row r="441" spans="1:16">
      <c r="A441" t="str">
        <f t="shared" si="39"/>
        <v>ControllerSpyder 6 w 6AO, 10UI, 0BI, 4 Relay BO, 4 Triac BO, w TC</v>
      </c>
      <c r="B441" s="32" t="s">
        <v>224</v>
      </c>
      <c r="C441" s="96" t="s">
        <v>1160</v>
      </c>
      <c r="D441" s="347" t="s">
        <v>34</v>
      </c>
      <c r="E441" s="71" t="s">
        <v>1193</v>
      </c>
      <c r="F441" s="389">
        <f t="shared" ref="F441:F496" si="41">G441*H441</f>
        <v>614.29279999999994</v>
      </c>
      <c r="G441" s="389">
        <v>587.84</v>
      </c>
      <c r="H441" s="393">
        <f t="shared" si="40"/>
        <v>1.0449999999999999</v>
      </c>
      <c r="I441" s="178"/>
      <c r="J441" s="20" t="s">
        <v>450</v>
      </c>
      <c r="K441" s="388"/>
      <c r="O441" s="346"/>
      <c r="P441" s="346"/>
    </row>
    <row r="442" spans="1:16">
      <c r="A442" t="str">
        <f t="shared" si="39"/>
        <v>ControllerSpyder Unitary 6438 wo Act or VP</v>
      </c>
      <c r="B442" s="32" t="s">
        <v>224</v>
      </c>
      <c r="C442" s="96" t="s">
        <v>218</v>
      </c>
      <c r="D442" s="347" t="s">
        <v>34</v>
      </c>
      <c r="E442" s="71" t="s">
        <v>41</v>
      </c>
      <c r="F442" s="389">
        <f t="shared" si="41"/>
        <v>535.08179999999993</v>
      </c>
      <c r="G442" s="386">
        <v>512.04</v>
      </c>
      <c r="H442" s="393">
        <f t="shared" si="40"/>
        <v>1.0449999999999999</v>
      </c>
      <c r="I442" s="178"/>
      <c r="K442" s="388"/>
      <c r="O442" s="346"/>
      <c r="P442" s="346"/>
    </row>
    <row r="443" spans="1:16">
      <c r="A443" t="str">
        <f t="shared" si="39"/>
        <v>ControllerSpyder Relay 6438 wo Act or VP for SIO</v>
      </c>
      <c r="B443" s="32" t="s">
        <v>224</v>
      </c>
      <c r="C443" s="96" t="s">
        <v>438</v>
      </c>
      <c r="D443" s="347" t="s">
        <v>34</v>
      </c>
      <c r="E443" s="71" t="s">
        <v>115</v>
      </c>
      <c r="F443" s="389">
        <f t="shared" si="41"/>
        <v>589.96519999999987</v>
      </c>
      <c r="G443" s="386">
        <v>564.55999999999995</v>
      </c>
      <c r="H443" s="393">
        <f t="shared" si="40"/>
        <v>1.0449999999999999</v>
      </c>
      <c r="I443" s="178"/>
      <c r="K443" s="388"/>
      <c r="O443" s="346"/>
      <c r="P443" s="346"/>
    </row>
    <row r="444" spans="1:16">
      <c r="A444" t="str">
        <f t="shared" si="39"/>
        <v>ControllerSpyder VAV 4024 w VP No Act</v>
      </c>
      <c r="B444" s="32" t="s">
        <v>224</v>
      </c>
      <c r="C444" s="97" t="s">
        <v>837</v>
      </c>
      <c r="D444" s="69" t="s">
        <v>34</v>
      </c>
      <c r="E444" s="71" t="s">
        <v>116</v>
      </c>
      <c r="F444" s="389">
        <f t="shared" si="41"/>
        <v>377.29724999999996</v>
      </c>
      <c r="G444" s="386">
        <v>361.05</v>
      </c>
      <c r="H444" s="393">
        <f t="shared" si="40"/>
        <v>1.0449999999999999</v>
      </c>
      <c r="I444" s="178"/>
      <c r="K444" s="388"/>
      <c r="O444" s="346"/>
      <c r="P444" s="346"/>
    </row>
    <row r="445" spans="1:16">
      <c r="A445" t="str">
        <f t="shared" si="39"/>
        <v>ControllerSpyder Unitary 4024 wo Act or VP</v>
      </c>
      <c r="B445" s="32" t="s">
        <v>224</v>
      </c>
      <c r="C445" s="97" t="s">
        <v>219</v>
      </c>
      <c r="D445" s="69" t="s">
        <v>34</v>
      </c>
      <c r="E445" s="71" t="s">
        <v>43</v>
      </c>
      <c r="F445" s="389">
        <f t="shared" si="41"/>
        <v>353.45035000000001</v>
      </c>
      <c r="G445" s="386">
        <v>338.23</v>
      </c>
      <c r="H445" s="393">
        <f t="shared" si="40"/>
        <v>1.0449999999999999</v>
      </c>
      <c r="I445" s="178"/>
      <c r="K445" s="388"/>
      <c r="O445" s="346"/>
      <c r="P445" s="346"/>
    </row>
    <row r="446" spans="1:16">
      <c r="A446" t="str">
        <f t="shared" si="39"/>
        <v>ControllerSpyder Unitary 1012 wo Act or VP</v>
      </c>
      <c r="B446" s="32" t="s">
        <v>224</v>
      </c>
      <c r="C446" s="97" t="s">
        <v>220</v>
      </c>
      <c r="D446" s="69" t="s">
        <v>34</v>
      </c>
      <c r="E446" s="71" t="s">
        <v>208</v>
      </c>
      <c r="F446" s="389">
        <f t="shared" si="41"/>
        <v>267.54089999999997</v>
      </c>
      <c r="G446" s="386">
        <v>256.02</v>
      </c>
      <c r="H446" s="393">
        <f t="shared" si="40"/>
        <v>1.0449999999999999</v>
      </c>
      <c r="I446" s="178"/>
      <c r="K446" s="388"/>
      <c r="O446" s="346"/>
      <c r="P446" s="346"/>
    </row>
    <row r="447" spans="1:16">
      <c r="A447" t="str">
        <f t="shared" si="39"/>
        <v>ControllerSpyder VAV 0000 w Act &amp; VP</v>
      </c>
      <c r="B447" s="32" t="s">
        <v>224</v>
      </c>
      <c r="C447" s="97" t="s">
        <v>221</v>
      </c>
      <c r="D447" s="69" t="s">
        <v>34</v>
      </c>
      <c r="E447" s="71" t="s">
        <v>209</v>
      </c>
      <c r="F447" s="389">
        <f t="shared" si="41"/>
        <v>315.55865</v>
      </c>
      <c r="G447" s="386">
        <v>301.97000000000003</v>
      </c>
      <c r="H447" s="393">
        <f t="shared" si="40"/>
        <v>1.0449999999999999</v>
      </c>
      <c r="I447" s="178"/>
      <c r="K447" s="388"/>
      <c r="O447" s="346"/>
      <c r="P447" s="346"/>
    </row>
    <row r="448" spans="1:16">
      <c r="A448" t="str">
        <f t="shared" si="39"/>
        <v>ControllerSpyder VAV 4022 w Act &amp; VP</v>
      </c>
      <c r="B448" s="32" t="s">
        <v>224</v>
      </c>
      <c r="C448" s="97" t="s">
        <v>222</v>
      </c>
      <c r="D448" s="69" t="s">
        <v>34</v>
      </c>
      <c r="E448" s="71" t="s">
        <v>210</v>
      </c>
      <c r="F448" s="389">
        <f t="shared" si="41"/>
        <v>404.73894999999999</v>
      </c>
      <c r="G448" s="386">
        <v>387.31</v>
      </c>
      <c r="H448" s="393">
        <f t="shared" si="40"/>
        <v>1.0449999999999999</v>
      </c>
      <c r="I448" s="178"/>
      <c r="K448" s="388"/>
      <c r="O448" s="346"/>
      <c r="P448" s="346"/>
    </row>
    <row r="449" spans="1:16">
      <c r="A449" t="str">
        <f t="shared" si="39"/>
        <v>ControllerSpyder VAV 6436 w Act &amp; VP</v>
      </c>
      <c r="B449" s="32" t="s">
        <v>224</v>
      </c>
      <c r="C449" s="97" t="s">
        <v>223</v>
      </c>
      <c r="D449" s="69" t="s">
        <v>34</v>
      </c>
      <c r="E449" s="71" t="s">
        <v>211</v>
      </c>
      <c r="F449" s="389">
        <f t="shared" si="41"/>
        <v>569.37869999999998</v>
      </c>
      <c r="G449" s="386">
        <v>544.86</v>
      </c>
      <c r="H449" s="393">
        <f t="shared" si="40"/>
        <v>1.0449999999999999</v>
      </c>
      <c r="I449" s="178"/>
      <c r="K449" s="388"/>
      <c r="O449" s="346"/>
      <c r="P449" s="346"/>
    </row>
    <row r="450" spans="1:16">
      <c r="A450" t="str">
        <f t="shared" si="39"/>
        <v>ControllerSpyder VAV 6438 w VP No Act</v>
      </c>
      <c r="B450" s="32" t="s">
        <v>224</v>
      </c>
      <c r="C450" s="97" t="s">
        <v>838</v>
      </c>
      <c r="D450" s="69" t="s">
        <v>34</v>
      </c>
      <c r="E450" s="71" t="s">
        <v>212</v>
      </c>
      <c r="F450" s="389">
        <f t="shared" si="41"/>
        <v>648.43294999999989</v>
      </c>
      <c r="G450" s="386">
        <v>620.51</v>
      </c>
      <c r="H450" s="393">
        <f t="shared" si="40"/>
        <v>1.0449999999999999</v>
      </c>
      <c r="I450" s="178"/>
      <c r="K450" s="388"/>
      <c r="O450" s="346"/>
      <c r="P450" s="346"/>
    </row>
    <row r="451" spans="1:16">
      <c r="A451" t="str">
        <f t="shared" si="39"/>
        <v>ControllerStryker VAV 4022 w Act &amp; VP</v>
      </c>
      <c r="B451" s="32" t="s">
        <v>224</v>
      </c>
      <c r="C451" s="96" t="s">
        <v>380</v>
      </c>
      <c r="D451" s="347" t="s">
        <v>34</v>
      </c>
      <c r="E451" s="71" t="s">
        <v>149</v>
      </c>
      <c r="F451" s="389">
        <f t="shared" si="41"/>
        <v>339.72949999999997</v>
      </c>
      <c r="G451" s="386">
        <v>325.10000000000002</v>
      </c>
      <c r="H451" s="393">
        <f t="shared" si="40"/>
        <v>1.0449999999999999</v>
      </c>
      <c r="I451" s="178"/>
      <c r="K451" s="388"/>
      <c r="O451" s="346"/>
      <c r="P451" s="346"/>
    </row>
    <row r="452" spans="1:16">
      <c r="A452" t="str">
        <f t="shared" si="39"/>
        <v>ControllerStryker VAV 4024 wo Act</v>
      </c>
      <c r="B452" s="32" t="s">
        <v>224</v>
      </c>
      <c r="C452" s="96" t="s">
        <v>381</v>
      </c>
      <c r="D452" s="347" t="s">
        <v>34</v>
      </c>
      <c r="E452" s="71" t="s">
        <v>152</v>
      </c>
      <c r="F452" s="389">
        <f t="shared" si="41"/>
        <v>312.29825</v>
      </c>
      <c r="G452" s="386">
        <v>298.85000000000002</v>
      </c>
      <c r="H452" s="393">
        <f t="shared" si="40"/>
        <v>1.0449999999999999</v>
      </c>
      <c r="I452" s="178"/>
      <c r="K452" s="388"/>
      <c r="O452" s="346"/>
      <c r="P452" s="346"/>
    </row>
    <row r="453" spans="1:16">
      <c r="A453" t="str">
        <f t="shared" si="39"/>
        <v>ControllerStryker AHU Controller</v>
      </c>
      <c r="B453" s="32" t="s">
        <v>224</v>
      </c>
      <c r="C453" s="96" t="s">
        <v>276</v>
      </c>
      <c r="D453" s="347" t="s">
        <v>34</v>
      </c>
      <c r="E453" s="71" t="s">
        <v>277</v>
      </c>
      <c r="F453" s="389">
        <f t="shared" si="41"/>
        <v>439.04629999999997</v>
      </c>
      <c r="G453" s="386">
        <v>420.14</v>
      </c>
      <c r="H453" s="393">
        <f t="shared" si="40"/>
        <v>1.0449999999999999</v>
      </c>
      <c r="I453" s="178"/>
      <c r="K453" s="388"/>
      <c r="O453" s="346"/>
      <c r="P453" s="346"/>
    </row>
    <row r="454" spans="1:16">
      <c r="A454" t="str">
        <f t="shared" si="39"/>
        <v>ControllerStryker BACNet Lighting Controller</v>
      </c>
      <c r="B454" s="32" t="s">
        <v>224</v>
      </c>
      <c r="C454" s="96" t="s">
        <v>878</v>
      </c>
      <c r="D454" s="347" t="s">
        <v>34</v>
      </c>
      <c r="E454" s="71" t="s">
        <v>1870</v>
      </c>
      <c r="F454" s="389">
        <f t="shared" si="41"/>
        <v>0</v>
      </c>
      <c r="G454" s="386"/>
      <c r="H454" s="393">
        <f t="shared" si="40"/>
        <v>1.0449999999999999</v>
      </c>
      <c r="K454" s="388"/>
      <c r="O454" s="346"/>
      <c r="P454" s="346"/>
    </row>
    <row r="455" spans="1:16">
      <c r="A455" t="str">
        <f t="shared" si="39"/>
        <v>ControllerStryker BACNet VAV 4022 w Act &amp; VP</v>
      </c>
      <c r="B455" s="32" t="s">
        <v>224</v>
      </c>
      <c r="C455" s="96" t="s">
        <v>879</v>
      </c>
      <c r="D455" s="347" t="s">
        <v>34</v>
      </c>
      <c r="E455" s="71" t="s">
        <v>880</v>
      </c>
      <c r="F455" s="389">
        <f t="shared" si="41"/>
        <v>317.52325000000002</v>
      </c>
      <c r="G455" s="386">
        <v>303.85000000000002</v>
      </c>
      <c r="H455" s="393">
        <f t="shared" si="40"/>
        <v>1.0449999999999999</v>
      </c>
      <c r="I455" s="178"/>
      <c r="K455" s="388"/>
      <c r="O455" s="346"/>
      <c r="P455" s="346"/>
    </row>
    <row r="456" spans="1:16">
      <c r="A456" t="str">
        <f t="shared" si="39"/>
        <v>ControllerStryker BACNet VAV 4024 wo Act</v>
      </c>
      <c r="B456" s="32" t="s">
        <v>224</v>
      </c>
      <c r="C456" s="96" t="s">
        <v>881</v>
      </c>
      <c r="D456" s="347" t="s">
        <v>34</v>
      </c>
      <c r="E456" s="71" t="s">
        <v>882</v>
      </c>
      <c r="F456" s="389">
        <f t="shared" si="41"/>
        <v>278.71194999999994</v>
      </c>
      <c r="G456" s="386">
        <v>266.70999999999998</v>
      </c>
      <c r="H456" s="393">
        <f t="shared" si="40"/>
        <v>1.0449999999999999</v>
      </c>
      <c r="I456" s="178"/>
      <c r="J456" s="20" t="s">
        <v>449</v>
      </c>
      <c r="K456" s="388"/>
      <c r="O456" s="346"/>
      <c r="P456" s="346"/>
    </row>
    <row r="457" spans="1:16">
      <c r="A457" t="str">
        <f t="shared" si="39"/>
        <v>ControllerSpyder BACNet 6438 wo Act or VP</v>
      </c>
      <c r="B457" s="32" t="s">
        <v>224</v>
      </c>
      <c r="C457" s="96" t="s">
        <v>439</v>
      </c>
      <c r="D457" s="347" t="s">
        <v>34</v>
      </c>
      <c r="E457" s="71" t="s">
        <v>440</v>
      </c>
      <c r="F457" s="389">
        <f t="shared" si="41"/>
        <v>631.84879999999998</v>
      </c>
      <c r="G457" s="386">
        <v>604.64</v>
      </c>
      <c r="H457" s="393">
        <f t="shared" si="40"/>
        <v>1.0449999999999999</v>
      </c>
      <c r="I457" s="178"/>
      <c r="K457" s="388"/>
      <c r="O457" s="346"/>
      <c r="P457" s="346"/>
    </row>
    <row r="458" spans="1:16">
      <c r="A458" t="str">
        <f t="shared" si="39"/>
        <v>ControllerSpyder BACNet 6438 wo Act or VP for SIO</v>
      </c>
      <c r="B458" s="32" t="s">
        <v>224</v>
      </c>
      <c r="C458" s="96" t="s">
        <v>447</v>
      </c>
      <c r="D458" s="347" t="s">
        <v>34</v>
      </c>
      <c r="E458" s="21" t="s">
        <v>448</v>
      </c>
      <c r="F458" s="389">
        <f t="shared" si="41"/>
        <v>620.36424999999997</v>
      </c>
      <c r="G458" s="386">
        <v>593.65</v>
      </c>
      <c r="H458" s="393">
        <f t="shared" si="40"/>
        <v>1.0449999999999999</v>
      </c>
      <c r="I458" s="178"/>
      <c r="K458" s="388"/>
      <c r="O458" s="346"/>
      <c r="P458" s="346"/>
    </row>
    <row r="459" spans="1:16">
      <c r="A459" t="str">
        <f t="shared" si="39"/>
        <v>ControllerSpyder BACNet 4024 wo Act or VP</v>
      </c>
      <c r="B459" s="32" t="s">
        <v>224</v>
      </c>
      <c r="C459" s="96" t="s">
        <v>445</v>
      </c>
      <c r="D459" s="347" t="s">
        <v>34</v>
      </c>
      <c r="E459" s="71" t="s">
        <v>446</v>
      </c>
      <c r="F459" s="389">
        <f t="shared" si="41"/>
        <v>335.16284999999999</v>
      </c>
      <c r="G459" s="386">
        <v>320.73</v>
      </c>
      <c r="H459" s="393">
        <f t="shared" si="40"/>
        <v>1.0449999999999999</v>
      </c>
      <c r="I459" s="178"/>
      <c r="K459" s="388"/>
      <c r="O459" s="346"/>
      <c r="P459" s="346"/>
    </row>
    <row r="460" spans="1:16">
      <c r="A460" t="str">
        <f t="shared" si="39"/>
        <v>ControllerSpyder BACNet 1012 wo Act or VP</v>
      </c>
      <c r="B460" s="32" t="s">
        <v>224</v>
      </c>
      <c r="C460" s="96" t="s">
        <v>872</v>
      </c>
      <c r="D460" s="347" t="s">
        <v>34</v>
      </c>
      <c r="E460" s="71" t="s">
        <v>873</v>
      </c>
      <c r="F460" s="389">
        <f t="shared" si="41"/>
        <v>243.43274999999997</v>
      </c>
      <c r="G460" s="386">
        <v>232.95</v>
      </c>
      <c r="H460" s="393">
        <f t="shared" si="40"/>
        <v>1.0449999999999999</v>
      </c>
      <c r="I460" s="178"/>
      <c r="K460" s="388"/>
      <c r="O460" s="346"/>
      <c r="P460" s="346"/>
    </row>
    <row r="461" spans="1:16">
      <c r="A461" t="str">
        <f t="shared" si="39"/>
        <v>ControllerSpyder BACNet VAV 0000AS w Act &amp; VP</v>
      </c>
      <c r="B461" s="32" t="s">
        <v>224</v>
      </c>
      <c r="C461" s="96" t="s">
        <v>960</v>
      </c>
      <c r="D461" s="347" t="s">
        <v>34</v>
      </c>
      <c r="E461" s="71" t="s">
        <v>959</v>
      </c>
      <c r="F461" s="389">
        <f t="shared" si="41"/>
        <v>273.42424999999997</v>
      </c>
      <c r="G461" s="386">
        <v>261.64999999999998</v>
      </c>
      <c r="H461" s="393">
        <f t="shared" si="40"/>
        <v>1.0449999999999999</v>
      </c>
      <c r="I461" s="178"/>
      <c r="K461" s="388"/>
      <c r="O461" s="346"/>
      <c r="P461" s="346"/>
    </row>
    <row r="462" spans="1:16">
      <c r="A462" t="str">
        <f t="shared" si="39"/>
        <v>ControllerSpyder BACNet VAV 4022AS w Act &amp; VP</v>
      </c>
      <c r="B462" s="32" t="s">
        <v>224</v>
      </c>
      <c r="C462" s="96" t="s">
        <v>441</v>
      </c>
      <c r="D462" s="347" t="s">
        <v>34</v>
      </c>
      <c r="E462" s="71" t="s">
        <v>442</v>
      </c>
      <c r="F462" s="389">
        <f t="shared" si="41"/>
        <v>373.71289999999999</v>
      </c>
      <c r="G462" s="386">
        <v>357.62</v>
      </c>
      <c r="H462" s="393">
        <f t="shared" si="40"/>
        <v>1.0449999999999999</v>
      </c>
      <c r="I462" s="178"/>
      <c r="K462" s="388"/>
      <c r="O462" s="346"/>
      <c r="P462" s="346"/>
    </row>
    <row r="463" spans="1:16">
      <c r="A463" t="str">
        <f t="shared" si="39"/>
        <v>ControllerSpyder BACNet VAV 4024NS w VP No Act</v>
      </c>
      <c r="B463" s="32" t="s">
        <v>224</v>
      </c>
      <c r="C463" s="96" t="s">
        <v>874</v>
      </c>
      <c r="D463" s="347" t="s">
        <v>34</v>
      </c>
      <c r="E463" s="71" t="s">
        <v>875</v>
      </c>
      <c r="F463" s="389">
        <f t="shared" si="41"/>
        <v>325.36075</v>
      </c>
      <c r="G463" s="386">
        <v>311.35000000000002</v>
      </c>
      <c r="H463" s="393">
        <f t="shared" si="40"/>
        <v>1.0449999999999999</v>
      </c>
      <c r="I463" s="178"/>
      <c r="K463" s="388"/>
      <c r="O463" s="346"/>
      <c r="P463" s="346"/>
    </row>
    <row r="464" spans="1:16">
      <c r="A464" t="str">
        <f t="shared" si="39"/>
        <v>ControllerSpyder BACNet VAV 6436AS w Act &amp; VP</v>
      </c>
      <c r="B464" s="32" t="s">
        <v>224</v>
      </c>
      <c r="C464" s="96" t="s">
        <v>443</v>
      </c>
      <c r="D464" s="347" t="s">
        <v>34</v>
      </c>
      <c r="E464" s="71" t="s">
        <v>444</v>
      </c>
      <c r="F464" s="389">
        <f t="shared" si="41"/>
        <v>519.07240000000002</v>
      </c>
      <c r="G464" s="386">
        <v>496.72</v>
      </c>
      <c r="H464" s="393">
        <f t="shared" si="40"/>
        <v>1.0449999999999999</v>
      </c>
      <c r="I464" s="178"/>
      <c r="K464" s="388"/>
      <c r="O464" s="346"/>
      <c r="P464" s="346"/>
    </row>
    <row r="465" spans="1:16">
      <c r="A465" t="str">
        <f t="shared" si="39"/>
        <v>ControllerSpyder BACNet VAV 6438NS w VP No Act</v>
      </c>
      <c r="B465" s="32" t="s">
        <v>224</v>
      </c>
      <c r="C465" s="96" t="s">
        <v>877</v>
      </c>
      <c r="D465" s="347" t="s">
        <v>34</v>
      </c>
      <c r="E465" s="71" t="s">
        <v>876</v>
      </c>
      <c r="F465" s="389">
        <f t="shared" si="41"/>
        <v>491.30674999999997</v>
      </c>
      <c r="G465" s="386">
        <v>470.15</v>
      </c>
      <c r="H465" s="393">
        <f t="shared" si="40"/>
        <v>1.0449999999999999</v>
      </c>
      <c r="I465" s="178"/>
      <c r="K465" s="388"/>
      <c r="O465" s="346"/>
      <c r="P465" s="346"/>
    </row>
    <row r="466" spans="1:16">
      <c r="A466" t="str">
        <f t="shared" si="39"/>
        <v>ControllerSpyder 7 BACNet or IP VAV Controller w Act &amp; VP, 7 Univ IO, 5 BO</v>
      </c>
      <c r="B466" s="32" t="s">
        <v>224</v>
      </c>
      <c r="C466" s="96" t="s">
        <v>1797</v>
      </c>
      <c r="D466" s="347" t="s">
        <v>34</v>
      </c>
      <c r="E466" s="71" t="s">
        <v>1796</v>
      </c>
      <c r="F466" s="389">
        <f t="shared" si="41"/>
        <v>277.34299999999996</v>
      </c>
      <c r="G466" s="386">
        <v>265.39999999999998</v>
      </c>
      <c r="H466" s="393">
        <f t="shared" si="40"/>
        <v>1.0449999999999999</v>
      </c>
      <c r="I466" s="178"/>
      <c r="K466" s="388"/>
      <c r="O466" s="346"/>
      <c r="P466" s="346"/>
    </row>
    <row r="467" spans="1:16">
      <c r="A467" t="str">
        <f t="shared" ref="A467" si="42">B467&amp;C467</f>
        <v>ControllerSpyder 7 BACNet or IP VAV Controller w Act &amp; VP, 7 Univ IO, 5 BO BLE</v>
      </c>
      <c r="B467" s="32" t="s">
        <v>224</v>
      </c>
      <c r="C467" s="96" t="s">
        <v>2171</v>
      </c>
      <c r="D467" s="347" t="s">
        <v>34</v>
      </c>
      <c r="E467" s="451" t="s">
        <v>2170</v>
      </c>
      <c r="F467" s="389">
        <f t="shared" si="41"/>
        <v>277.34299999999996</v>
      </c>
      <c r="G467" s="386">
        <v>265.39999999999998</v>
      </c>
      <c r="H467" s="393">
        <f t="shared" si="40"/>
        <v>1.0449999999999999</v>
      </c>
      <c r="I467" s="178"/>
      <c r="K467" s="388"/>
      <c r="O467" s="346"/>
      <c r="P467" s="346"/>
    </row>
    <row r="468" spans="1:16">
      <c r="A468" t="str">
        <f t="shared" si="39"/>
        <v>ControllerCIPer 10 Controller, 5 UI, 2 AO, 3 DO</v>
      </c>
      <c r="B468" s="32" t="s">
        <v>224</v>
      </c>
      <c r="C468" s="96" t="s">
        <v>1174</v>
      </c>
      <c r="D468" s="347" t="s">
        <v>34</v>
      </c>
      <c r="E468" s="71" t="s">
        <v>1194</v>
      </c>
      <c r="F468" s="389">
        <f t="shared" si="41"/>
        <v>504.97534999999999</v>
      </c>
      <c r="G468" s="386">
        <v>483.23</v>
      </c>
      <c r="H468" s="393">
        <f t="shared" si="40"/>
        <v>1.0449999999999999</v>
      </c>
      <c r="I468" s="178"/>
      <c r="K468" s="388"/>
      <c r="O468" s="346"/>
      <c r="P468" s="346"/>
    </row>
    <row r="469" spans="1:16">
      <c r="A469" t="str">
        <f t="shared" si="39"/>
        <v>ControllerCIPer 30 Controller, 3 UI, 3 AO, 6 DO</v>
      </c>
      <c r="B469" s="32" t="s">
        <v>224</v>
      </c>
      <c r="C469" s="96" t="s">
        <v>1175</v>
      </c>
      <c r="D469" s="347" t="s">
        <v>34</v>
      </c>
      <c r="E469" s="71" t="s">
        <v>1126</v>
      </c>
      <c r="F469" s="389">
        <f t="shared" si="41"/>
        <v>826.10384999999997</v>
      </c>
      <c r="G469" s="386">
        <v>790.53</v>
      </c>
      <c r="H469" s="393">
        <f t="shared" si="40"/>
        <v>1.0449999999999999</v>
      </c>
      <c r="I469" s="178"/>
      <c r="K469" s="388"/>
      <c r="O469" s="346"/>
      <c r="P469" s="346"/>
    </row>
    <row r="470" spans="1:16">
      <c r="A470" t="str">
        <f t="shared" si="39"/>
        <v>ControllerCIPer 30 VAV Controller - No Actuator</v>
      </c>
      <c r="B470" s="32" t="s">
        <v>224</v>
      </c>
      <c r="C470" s="96" t="s">
        <v>1176</v>
      </c>
      <c r="D470" s="347" t="s">
        <v>34</v>
      </c>
      <c r="E470" s="71" t="s">
        <v>1127</v>
      </c>
      <c r="F470" s="389">
        <f t="shared" si="41"/>
        <v>771.26224999999988</v>
      </c>
      <c r="G470" s="386">
        <v>738.05</v>
      </c>
      <c r="H470" s="393">
        <f t="shared" si="40"/>
        <v>1.0449999999999999</v>
      </c>
      <c r="I470" s="178"/>
      <c r="K470" s="388" t="s">
        <v>224</v>
      </c>
      <c r="L470" t="s">
        <v>1324</v>
      </c>
      <c r="O470" s="346"/>
      <c r="P470" s="346"/>
    </row>
    <row r="471" spans="1:16">
      <c r="A471" t="str">
        <f t="shared" si="39"/>
        <v xml:space="preserve">ControllerCIPer 50 Plant Controller wo Display </v>
      </c>
      <c r="B471" s="32" t="s">
        <v>224</v>
      </c>
      <c r="C471" s="96" t="s">
        <v>1325</v>
      </c>
      <c r="D471" s="347" t="s">
        <v>34</v>
      </c>
      <c r="E471" s="365" t="s">
        <v>1326</v>
      </c>
      <c r="F471" s="389">
        <f t="shared" si="41"/>
        <v>1349.75335</v>
      </c>
      <c r="G471" s="390">
        <v>1291.6300000000001</v>
      </c>
      <c r="H471" s="393">
        <f t="shared" si="40"/>
        <v>1.0449999999999999</v>
      </c>
      <c r="I471" s="178"/>
      <c r="K471" s="549">
        <v>1169.4000000000001</v>
      </c>
      <c r="L471" s="550">
        <v>183.6</v>
      </c>
      <c r="O471" s="346"/>
      <c r="P471" s="346"/>
    </row>
    <row r="472" spans="1:16">
      <c r="A472" t="str">
        <f t="shared" si="39"/>
        <v>ControllerCIPer 50 Plant Controller with Display</v>
      </c>
      <c r="B472" s="32" t="s">
        <v>224</v>
      </c>
      <c r="C472" s="525" t="s">
        <v>1128</v>
      </c>
      <c r="D472" s="347" t="s">
        <v>34</v>
      </c>
      <c r="E472" s="523" t="s">
        <v>1327</v>
      </c>
      <c r="F472" s="389">
        <f t="shared" si="41"/>
        <v>1516.99515</v>
      </c>
      <c r="G472" s="390">
        <v>1451.67</v>
      </c>
      <c r="H472" s="393">
        <f t="shared" si="40"/>
        <v>1.0449999999999999</v>
      </c>
      <c r="I472" s="178"/>
      <c r="K472" s="549">
        <v>1314.3</v>
      </c>
      <c r="L472" s="550">
        <v>183.6</v>
      </c>
      <c r="O472" s="346"/>
      <c r="P472" s="346"/>
    </row>
    <row r="473" spans="1:16">
      <c r="A473" t="str">
        <f t="shared" si="39"/>
        <v>ControllerOptimizer BACnet IP,8UIO's,4SSR's,4Relay, Sylk&amp;Modbus RTU</v>
      </c>
      <c r="B473" s="32" t="s">
        <v>224</v>
      </c>
      <c r="C473" s="527" t="s">
        <v>1832</v>
      </c>
      <c r="D473" s="522" t="s">
        <v>34</v>
      </c>
      <c r="E473" s="468" t="s">
        <v>1812</v>
      </c>
      <c r="F473" s="389">
        <f t="shared" si="41"/>
        <v>299.88364999999999</v>
      </c>
      <c r="G473" s="390">
        <v>286.97000000000003</v>
      </c>
      <c r="H473" s="393">
        <f t="shared" si="40"/>
        <v>1.0449999999999999</v>
      </c>
      <c r="I473" s="178"/>
      <c r="K473" s="438"/>
      <c r="L473" s="373"/>
      <c r="O473" s="346"/>
      <c r="P473" s="346"/>
    </row>
    <row r="474" spans="1:16">
      <c r="A474" t="str">
        <f t="shared" si="39"/>
        <v>ControllerOptimizer BACnet T1L,8UIO's,4SSR's,4Relay, Sylk&amp;Modbus RTU</v>
      </c>
      <c r="B474" s="32" t="s">
        <v>224</v>
      </c>
      <c r="C474" s="527" t="s">
        <v>1833</v>
      </c>
      <c r="D474" s="522" t="s">
        <v>34</v>
      </c>
      <c r="E474" s="468" t="s">
        <v>1813</v>
      </c>
      <c r="F474" s="389">
        <f t="shared" si="41"/>
        <v>313.99115</v>
      </c>
      <c r="G474" s="390">
        <v>300.47000000000003</v>
      </c>
      <c r="H474" s="393">
        <f t="shared" si="40"/>
        <v>1.0449999999999999</v>
      </c>
      <c r="I474" s="178"/>
      <c r="K474" s="438"/>
      <c r="L474" s="373"/>
      <c r="O474" s="346"/>
      <c r="P474" s="346"/>
    </row>
    <row r="475" spans="1:16">
      <c r="A475" t="str">
        <f t="shared" si="39"/>
        <v>ControllerOptimizer BACnet MSTP,8UIO's,4SSR's,4Relay, Sylk&amp;Modbus RTU</v>
      </c>
      <c r="B475" s="32" t="s">
        <v>224</v>
      </c>
      <c r="C475" s="527" t="s">
        <v>1834</v>
      </c>
      <c r="D475" s="522" t="s">
        <v>34</v>
      </c>
      <c r="E475" s="468" t="s">
        <v>1814</v>
      </c>
      <c r="F475" s="389">
        <f t="shared" si="41"/>
        <v>261.07234999999997</v>
      </c>
      <c r="G475" s="390">
        <v>249.83</v>
      </c>
      <c r="H475" s="393">
        <f t="shared" si="40"/>
        <v>1.0449999999999999</v>
      </c>
      <c r="I475" s="178"/>
      <c r="K475" s="438"/>
      <c r="L475" s="373"/>
      <c r="O475" s="346"/>
      <c r="P475" s="346"/>
    </row>
    <row r="476" spans="1:16">
      <c r="A476" t="str">
        <f t="shared" si="39"/>
        <v>ControllerOptimizer BACnet IP,16UIO's,4SSR's,4Relay, Sylk&amp;Modbus RTU</v>
      </c>
      <c r="B476" s="32" t="s">
        <v>224</v>
      </c>
      <c r="C476" s="527" t="s">
        <v>1835</v>
      </c>
      <c r="D476" s="522" t="s">
        <v>34</v>
      </c>
      <c r="E476" s="468" t="s">
        <v>1815</v>
      </c>
      <c r="F476" s="389">
        <f t="shared" si="41"/>
        <v>611.00104999999996</v>
      </c>
      <c r="G476" s="390">
        <v>584.69000000000005</v>
      </c>
      <c r="H476" s="393">
        <f t="shared" si="40"/>
        <v>1.0449999999999999</v>
      </c>
      <c r="I476" s="178"/>
      <c r="K476" s="438"/>
      <c r="L476" s="373"/>
      <c r="O476" s="346"/>
      <c r="P476" s="346"/>
    </row>
    <row r="477" spans="1:16">
      <c r="A477" t="str">
        <f t="shared" si="39"/>
        <v>ControllerOptimizer BACnet T1L,16UIO's,4SSR's,4Relay, Sylk&amp;Modbus RTU</v>
      </c>
      <c r="B477" s="32" t="s">
        <v>224</v>
      </c>
      <c r="C477" s="527" t="s">
        <v>1836</v>
      </c>
      <c r="D477" s="522" t="s">
        <v>34</v>
      </c>
      <c r="E477" s="468" t="s">
        <v>1816</v>
      </c>
      <c r="F477" s="389">
        <f t="shared" si="41"/>
        <v>618.31605000000002</v>
      </c>
      <c r="G477" s="390">
        <v>591.69000000000005</v>
      </c>
      <c r="H477" s="393">
        <f t="shared" si="40"/>
        <v>1.0449999999999999</v>
      </c>
      <c r="I477" s="178"/>
      <c r="K477" s="438"/>
      <c r="L477" s="373"/>
      <c r="O477" s="346"/>
      <c r="P477" s="346"/>
    </row>
    <row r="478" spans="1:16">
      <c r="A478" t="str">
        <f t="shared" si="39"/>
        <v>ControllerOptimizer BACnet MSTP,16UIO's,4SSR's,4Relay, Sylk&amp;Modbus RTU</v>
      </c>
      <c r="B478" s="32" t="s">
        <v>224</v>
      </c>
      <c r="C478" s="527" t="s">
        <v>1837</v>
      </c>
      <c r="D478" s="522" t="s">
        <v>34</v>
      </c>
      <c r="E478" s="468" t="s">
        <v>1817</v>
      </c>
      <c r="F478" s="389">
        <f t="shared" si="41"/>
        <v>574.41559999999993</v>
      </c>
      <c r="G478" s="390">
        <v>549.67999999999995</v>
      </c>
      <c r="H478" s="393">
        <f t="shared" si="40"/>
        <v>1.0449999999999999</v>
      </c>
      <c r="I478" s="178"/>
      <c r="K478" s="438"/>
      <c r="L478" s="373"/>
      <c r="O478" s="346"/>
      <c r="P478" s="346"/>
    </row>
    <row r="479" spans="1:16">
      <c r="A479" t="str">
        <f t="shared" si="39"/>
        <v>ControllerOptimizer BACnet MSTP VAV Cntr w Act &amp; VP, Bluetooth, 7 UIO, 5 SSR</v>
      </c>
      <c r="B479" s="32" t="s">
        <v>224</v>
      </c>
      <c r="C479" s="527" t="s">
        <v>2244</v>
      </c>
      <c r="D479" s="522" t="s">
        <v>34</v>
      </c>
      <c r="E479" s="468" t="s">
        <v>2155</v>
      </c>
      <c r="F479" s="389">
        <f t="shared" si="41"/>
        <v>281.35579999999999</v>
      </c>
      <c r="G479" s="390">
        <v>269.24</v>
      </c>
      <c r="H479" s="393">
        <f t="shared" si="40"/>
        <v>1.0449999999999999</v>
      </c>
      <c r="I479" s="178"/>
      <c r="K479" s="438"/>
      <c r="L479" s="373"/>
      <c r="O479" s="346"/>
      <c r="P479" s="346"/>
    </row>
    <row r="480" spans="1:16">
      <c r="A480" t="str">
        <f t="shared" si="39"/>
        <v>ControllerOptimizer IP VAV Cntr w Act &amp; VP, Bluetooth, 7 UIO, 5 SSR</v>
      </c>
      <c r="B480" s="32" t="s">
        <v>224</v>
      </c>
      <c r="C480" s="527" t="s">
        <v>2248</v>
      </c>
      <c r="D480" s="522" t="s">
        <v>34</v>
      </c>
      <c r="E480" s="21" t="s">
        <v>2245</v>
      </c>
      <c r="F480" s="389">
        <f t="shared" si="41"/>
        <v>281.35579999999999</v>
      </c>
      <c r="G480" s="390">
        <v>269.24</v>
      </c>
      <c r="H480" s="393">
        <f t="shared" si="40"/>
        <v>1.0449999999999999</v>
      </c>
      <c r="I480" s="178"/>
      <c r="K480" s="438"/>
      <c r="L480" s="373"/>
      <c r="O480" s="346"/>
      <c r="P480" s="346"/>
    </row>
    <row r="481" spans="1:16">
      <c r="A481" t="str">
        <f t="shared" si="39"/>
        <v>ControllerOptimizer T1L VAV Cntr w Act &amp; VP, Bluetooth, 7 UIO, 5 SSR</v>
      </c>
      <c r="B481" s="32" t="s">
        <v>224</v>
      </c>
      <c r="C481" s="527" t="s">
        <v>2247</v>
      </c>
      <c r="D481" s="522" t="s">
        <v>34</v>
      </c>
      <c r="E481" s="21" t="s">
        <v>2246</v>
      </c>
      <c r="F481" s="389">
        <f t="shared" si="41"/>
        <v>294.64819999999997</v>
      </c>
      <c r="G481" s="390">
        <v>281.95999999999998</v>
      </c>
      <c r="H481" s="393">
        <f t="shared" si="40"/>
        <v>1.0449999999999999</v>
      </c>
      <c r="I481" s="178"/>
      <c r="K481" s="438"/>
      <c r="L481" s="373"/>
      <c r="O481" s="346"/>
      <c r="P481" s="346"/>
    </row>
    <row r="482" spans="1:16">
      <c r="A482" t="str">
        <f t="shared" si="39"/>
        <v>ControllerIP to T1L media adapter converts 10BASE-T to 10BASE-T1L</v>
      </c>
      <c r="B482" s="32" t="s">
        <v>224</v>
      </c>
      <c r="C482" s="527" t="s">
        <v>1819</v>
      </c>
      <c r="D482" s="522" t="s">
        <v>34</v>
      </c>
      <c r="E482" s="468" t="s">
        <v>1818</v>
      </c>
      <c r="F482" s="389">
        <f>G482*H482</f>
        <v>210.19129999999998</v>
      </c>
      <c r="G482" s="390">
        <v>201.14</v>
      </c>
      <c r="H482" s="393">
        <f t="shared" si="40"/>
        <v>1.0449999999999999</v>
      </c>
      <c r="I482" s="178"/>
      <c r="K482" s="388"/>
      <c r="O482" s="346"/>
      <c r="P482" s="346"/>
    </row>
    <row r="483" spans="1:16">
      <c r="A483" t="str">
        <f t="shared" si="39"/>
        <v>ControllerOptimizer Plant Cntr, 1 IP, 2 Ethernet Switched+2 RS485 Ports</v>
      </c>
      <c r="B483" s="32" t="s">
        <v>224</v>
      </c>
      <c r="C483" s="544" t="s">
        <v>1906</v>
      </c>
      <c r="D483" s="522" t="s">
        <v>34</v>
      </c>
      <c r="E483" s="545" t="s">
        <v>1905</v>
      </c>
      <c r="F483" s="389">
        <f t="shared" ref="F483:F490" si="43">G483*H483</f>
        <v>749.70389999999986</v>
      </c>
      <c r="G483" s="390">
        <v>717.42</v>
      </c>
      <c r="H483" s="393">
        <f t="shared" si="40"/>
        <v>1.0449999999999999</v>
      </c>
      <c r="I483" s="178"/>
      <c r="K483" s="438"/>
      <c r="L483" s="388"/>
      <c r="O483" s="346"/>
      <c r="P483" s="346"/>
    </row>
    <row r="484" spans="1:16">
      <c r="A484" t="str">
        <f t="shared" si="39"/>
        <v>ControllerOptimizer Plant Cntr, 1 IP, 3 Ethernet Switched+4 RS485 Ports</v>
      </c>
      <c r="B484" s="32" t="s">
        <v>224</v>
      </c>
      <c r="C484" s="544" t="s">
        <v>2166</v>
      </c>
      <c r="D484" s="522" t="s">
        <v>34</v>
      </c>
      <c r="E484" s="545" t="s">
        <v>2167</v>
      </c>
      <c r="F484" s="389">
        <f t="shared" si="43"/>
        <v>875.14570000000003</v>
      </c>
      <c r="G484" s="390">
        <v>837.46</v>
      </c>
      <c r="H484" s="393">
        <f t="shared" si="40"/>
        <v>1.0449999999999999</v>
      </c>
      <c r="I484" s="178"/>
      <c r="K484" s="438"/>
      <c r="L484" s="373"/>
      <c r="O484" s="346"/>
      <c r="P484" s="346"/>
    </row>
    <row r="485" spans="1:16">
      <c r="A485" t="str">
        <f t="shared" ref="A485" si="44">B485&amp;C485</f>
        <v>ControllerOptimizer Plant Cntr Remote Panel Bus or Extra RS485 Port</v>
      </c>
      <c r="B485" s="32" t="s">
        <v>224</v>
      </c>
      <c r="C485" s="544" t="s">
        <v>2169</v>
      </c>
      <c r="D485" s="522" t="s">
        <v>34</v>
      </c>
      <c r="E485" s="545" t="s">
        <v>2168</v>
      </c>
      <c r="F485" s="389">
        <f t="shared" si="43"/>
        <v>60.860799999999998</v>
      </c>
      <c r="G485" s="390">
        <v>58.24</v>
      </c>
      <c r="H485" s="393">
        <f t="shared" si="40"/>
        <v>1.0449999999999999</v>
      </c>
      <c r="I485" s="178"/>
      <c r="K485" s="438"/>
      <c r="L485" s="373"/>
      <c r="O485" s="346"/>
      <c r="P485" s="346"/>
    </row>
    <row r="486" spans="1:16">
      <c r="A486" t="str">
        <f t="shared" si="39"/>
        <v>Optimizer License with 18 Month SMAOptimizer License for 3 Devices or 50 Points</v>
      </c>
      <c r="B486" s="32" t="s">
        <v>1917</v>
      </c>
      <c r="C486" s="544" t="s">
        <v>1907</v>
      </c>
      <c r="D486" s="522" t="s">
        <v>34</v>
      </c>
      <c r="E486" s="545" t="s">
        <v>1908</v>
      </c>
      <c r="F486" s="389">
        <f t="shared" si="43"/>
        <v>321.44200000000001</v>
      </c>
      <c r="G486" s="390">
        <v>307.60000000000002</v>
      </c>
      <c r="H486" s="393">
        <f t="shared" si="40"/>
        <v>1.0449999999999999</v>
      </c>
      <c r="I486" s="178"/>
      <c r="K486" s="438"/>
      <c r="L486" s="373"/>
      <c r="O486" s="346"/>
      <c r="P486" s="346"/>
    </row>
    <row r="487" spans="1:16">
      <c r="A487" t="str">
        <f t="shared" si="39"/>
        <v>Optimizer License with 18 Month SMAOptimizer License for 10 Devices or 500 Points</v>
      </c>
      <c r="B487" s="32" t="s">
        <v>1917</v>
      </c>
      <c r="C487" s="544" t="s">
        <v>1909</v>
      </c>
      <c r="D487" s="522" t="s">
        <v>34</v>
      </c>
      <c r="E487" s="545" t="s">
        <v>1913</v>
      </c>
      <c r="F487" s="389">
        <f t="shared" si="43"/>
        <v>816.34355000000005</v>
      </c>
      <c r="G487" s="390">
        <v>781.19</v>
      </c>
      <c r="H487" s="393">
        <f t="shared" si="40"/>
        <v>1.0449999999999999</v>
      </c>
      <c r="I487" s="178"/>
      <c r="K487" s="438"/>
      <c r="L487" s="373"/>
      <c r="O487" s="346"/>
      <c r="P487" s="346"/>
    </row>
    <row r="488" spans="1:16">
      <c r="A488" t="str">
        <f t="shared" si="39"/>
        <v>Optimizer License with 18 Month SMAOptimizer License for 25 Devices or 1,250 Points</v>
      </c>
      <c r="B488" s="32" t="s">
        <v>1917</v>
      </c>
      <c r="C488" s="544" t="s">
        <v>1911</v>
      </c>
      <c r="D488" s="522" t="s">
        <v>34</v>
      </c>
      <c r="E488" s="545" t="s">
        <v>1914</v>
      </c>
      <c r="F488" s="389">
        <f t="shared" si="43"/>
        <v>1348.1544999999999</v>
      </c>
      <c r="G488" s="390">
        <v>1290.0999999999999</v>
      </c>
      <c r="H488" s="393">
        <f t="shared" si="40"/>
        <v>1.0449999999999999</v>
      </c>
      <c r="I488" s="178"/>
      <c r="K488" s="438"/>
      <c r="L488" s="373"/>
      <c r="O488" s="346"/>
      <c r="P488" s="346"/>
    </row>
    <row r="489" spans="1:16">
      <c r="A489" t="str">
        <f t="shared" si="39"/>
        <v>Optimizer License with 18 Month SMAOptimizer License for 100 Devices or 5,000 Points</v>
      </c>
      <c r="B489" s="32" t="s">
        <v>1917</v>
      </c>
      <c r="C489" s="544" t="s">
        <v>1910</v>
      </c>
      <c r="D489" s="522" t="s">
        <v>34</v>
      </c>
      <c r="E489" s="545" t="s">
        <v>1915</v>
      </c>
      <c r="F489" s="389">
        <f t="shared" si="43"/>
        <v>3456.4628999999995</v>
      </c>
      <c r="G489" s="390">
        <v>3307.62</v>
      </c>
      <c r="H489" s="393">
        <f t="shared" si="40"/>
        <v>1.0449999999999999</v>
      </c>
      <c r="I489" s="178"/>
      <c r="K489" s="438"/>
      <c r="L489" s="373"/>
      <c r="O489" s="346"/>
      <c r="P489" s="346"/>
    </row>
    <row r="490" spans="1:16">
      <c r="A490" t="str">
        <f t="shared" si="39"/>
        <v>Optimizer License with 18 Month SMAOptimizer License for 200 Devices or 10,000 Points</v>
      </c>
      <c r="B490" s="32" t="s">
        <v>1917</v>
      </c>
      <c r="C490" s="544" t="s">
        <v>1912</v>
      </c>
      <c r="D490" s="522" t="s">
        <v>34</v>
      </c>
      <c r="E490" s="545" t="s">
        <v>1916</v>
      </c>
      <c r="F490" s="389">
        <f t="shared" si="43"/>
        <v>5046.35725</v>
      </c>
      <c r="G490" s="390">
        <v>4829.05</v>
      </c>
      <c r="H490" s="393">
        <f t="shared" si="40"/>
        <v>1.0449999999999999</v>
      </c>
      <c r="I490" s="178"/>
      <c r="K490" s="438"/>
      <c r="L490" s="373"/>
      <c r="O490" s="346"/>
      <c r="P490" s="346"/>
    </row>
    <row r="491" spans="1:16">
      <c r="A491" t="str">
        <f t="shared" si="39"/>
        <v>ControllerJCI BACNet Cntr, 7UI, 2BI, 4CO, 2AO, 3BO, ND</v>
      </c>
      <c r="B491" s="32" t="s">
        <v>224</v>
      </c>
      <c r="C491" s="526" t="s">
        <v>2272</v>
      </c>
      <c r="D491" s="347" t="s">
        <v>1025</v>
      </c>
      <c r="E491" s="524" t="s">
        <v>1509</v>
      </c>
      <c r="F491" s="389">
        <f t="shared" si="41"/>
        <v>771.52949999999998</v>
      </c>
      <c r="G491" s="390">
        <v>734.79</v>
      </c>
      <c r="H491" s="439">
        <f t="shared" ref="H491:H496" si="45">$O$2</f>
        <v>1.05</v>
      </c>
      <c r="I491" s="178"/>
      <c r="K491" s="438"/>
      <c r="L491" s="373"/>
      <c r="O491" s="346"/>
      <c r="P491" s="346"/>
    </row>
    <row r="492" spans="1:16">
      <c r="A492" t="str">
        <f t="shared" si="39"/>
        <v>ControllerJCI BACNet Cntr, 7UI, 2BI, 4CO, 2AO, 3BO with Display</v>
      </c>
      <c r="B492" s="32" t="s">
        <v>224</v>
      </c>
      <c r="C492" s="96" t="s">
        <v>2273</v>
      </c>
      <c r="D492" s="347" t="s">
        <v>1025</v>
      </c>
      <c r="E492" s="474" t="s">
        <v>1510</v>
      </c>
      <c r="F492" s="389">
        <f t="shared" si="41"/>
        <v>1093.617</v>
      </c>
      <c r="G492" s="390">
        <v>1041.54</v>
      </c>
      <c r="H492" s="439">
        <f t="shared" si="45"/>
        <v>1.05</v>
      </c>
      <c r="I492" s="178"/>
      <c r="K492" s="438"/>
      <c r="L492" s="373"/>
      <c r="O492" s="346"/>
      <c r="P492" s="346"/>
    </row>
    <row r="493" spans="1:16">
      <c r="A493" t="str">
        <f t="shared" si="39"/>
        <v>ControllerJCI BACNet Controller, 3UI, 1BI, 4CO, 2BO</v>
      </c>
      <c r="B493" s="32" t="s">
        <v>224</v>
      </c>
      <c r="C493" s="96" t="s">
        <v>1514</v>
      </c>
      <c r="D493" s="347" t="s">
        <v>1025</v>
      </c>
      <c r="E493" s="474" t="s">
        <v>1511</v>
      </c>
      <c r="F493" s="389">
        <f t="shared" si="41"/>
        <v>435.34050000000002</v>
      </c>
      <c r="G493" s="390">
        <v>414.61</v>
      </c>
      <c r="H493" s="439">
        <f t="shared" si="45"/>
        <v>1.05</v>
      </c>
      <c r="I493" s="178"/>
      <c r="K493" s="438"/>
      <c r="L493" s="373"/>
      <c r="O493" s="346"/>
      <c r="P493" s="346"/>
    </row>
    <row r="494" spans="1:16">
      <c r="A494" t="str">
        <f t="shared" si="39"/>
        <v>ControllerJCI IP Cntr, 7UI, 2BI, 4CO, 2A20, A2nd 3BO, B-A2A2C</v>
      </c>
      <c r="B494" s="32" t="s">
        <v>224</v>
      </c>
      <c r="C494" s="96" t="s">
        <v>1515</v>
      </c>
      <c r="D494" s="347" t="s">
        <v>1025</v>
      </c>
      <c r="E494" s="474" t="s">
        <v>1512</v>
      </c>
      <c r="F494" s="389">
        <f t="shared" si="41"/>
        <v>636.00600000000009</v>
      </c>
      <c r="G494" s="390">
        <v>605.72</v>
      </c>
      <c r="H494" s="439">
        <f t="shared" si="45"/>
        <v>1.05</v>
      </c>
      <c r="I494" s="178"/>
      <c r="K494" s="438"/>
      <c r="L494" s="373"/>
      <c r="O494" s="346"/>
      <c r="P494" s="346"/>
    </row>
    <row r="495" spans="1:16">
      <c r="A495" t="str">
        <f t="shared" si="39"/>
        <v>ControllerJCI IP Cntr, 7UI, 2BI, 4CO, 2AO, 3BO, B-AAC with Display</v>
      </c>
      <c r="B495" s="32" t="s">
        <v>224</v>
      </c>
      <c r="C495" s="96" t="s">
        <v>1516</v>
      </c>
      <c r="D495" s="347" t="s">
        <v>1025</v>
      </c>
      <c r="E495" s="473" t="s">
        <v>1513</v>
      </c>
      <c r="F495" s="389">
        <f t="shared" si="41"/>
        <v>853.75500000000011</v>
      </c>
      <c r="G495" s="390">
        <v>813.1</v>
      </c>
      <c r="H495" s="439">
        <f t="shared" si="45"/>
        <v>1.05</v>
      </c>
      <c r="I495" s="178"/>
      <c r="K495" s="438"/>
      <c r="L495" s="373"/>
      <c r="O495" s="346"/>
      <c r="P495" s="346"/>
    </row>
    <row r="496" spans="1:16">
      <c r="A496" t="str">
        <f t="shared" si="39"/>
        <v>ControllerJCI IP Controller, 3UI, 1BI, 4CO, 2BO</v>
      </c>
      <c r="B496" s="32" t="s">
        <v>224</v>
      </c>
      <c r="C496" s="96" t="s">
        <v>1517</v>
      </c>
      <c r="D496" s="347" t="s">
        <v>1025</v>
      </c>
      <c r="E496" s="473" t="s">
        <v>1508</v>
      </c>
      <c r="F496" s="389">
        <f t="shared" si="41"/>
        <v>442.13400000000001</v>
      </c>
      <c r="G496" s="390">
        <v>421.08</v>
      </c>
      <c r="H496" s="439">
        <f t="shared" si="45"/>
        <v>1.05</v>
      </c>
      <c r="I496" s="178"/>
      <c r="K496" s="438"/>
      <c r="L496" s="373"/>
      <c r="O496" s="346"/>
      <c r="P496" s="346"/>
    </row>
    <row r="497" spans="1:16">
      <c r="A497" t="str">
        <f t="shared" si="39"/>
        <v>ControllerJCI BACNet Controller, 3UI, 1BI, 2BO, 4CO, ND</v>
      </c>
      <c r="B497" s="32" t="s">
        <v>224</v>
      </c>
      <c r="C497" s="96" t="s">
        <v>2268</v>
      </c>
      <c r="D497" s="347" t="s">
        <v>1025</v>
      </c>
      <c r="E497" s="593" t="s">
        <v>2267</v>
      </c>
      <c r="F497" s="389">
        <f t="shared" si="38"/>
        <v>544.173</v>
      </c>
      <c r="G497" s="479">
        <v>518.26</v>
      </c>
      <c r="H497" s="439">
        <f t="shared" ref="H497:H506" si="46">$O$2</f>
        <v>1.05</v>
      </c>
      <c r="I497" s="33"/>
      <c r="K497" s="388"/>
      <c r="O497" s="346"/>
      <c r="P497" s="346"/>
    </row>
    <row r="498" spans="1:16">
      <c r="A498" t="str">
        <f t="shared" si="39"/>
        <v>ControllerJCI BACNet Controller, 7UI, 2BI, 3BO, 2AO, 4CO, w Display</v>
      </c>
      <c r="B498" s="32" t="s">
        <v>224</v>
      </c>
      <c r="C498" s="96" t="s">
        <v>2271</v>
      </c>
      <c r="D498" s="347" t="s">
        <v>1025</v>
      </c>
      <c r="E498" s="583" t="s">
        <v>1510</v>
      </c>
      <c r="F498" s="389">
        <f t="shared" si="38"/>
        <v>874.89150000000006</v>
      </c>
      <c r="G498" s="479">
        <v>833.23</v>
      </c>
      <c r="H498" s="439">
        <f t="shared" si="46"/>
        <v>1.05</v>
      </c>
      <c r="I498" s="178"/>
      <c r="K498" s="388"/>
      <c r="O498" s="346"/>
      <c r="P498" s="346"/>
    </row>
    <row r="499" spans="1:16">
      <c r="A499" t="str">
        <f t="shared" si="39"/>
        <v>ControllerJCI BACNet Controller, 7UI, 2BI, 3BO, 2AO, 4CO, ND</v>
      </c>
      <c r="B499" s="32" t="s">
        <v>224</v>
      </c>
      <c r="C499" s="96" t="s">
        <v>2269</v>
      </c>
      <c r="D499" s="347" t="s">
        <v>1025</v>
      </c>
      <c r="E499" s="21" t="s">
        <v>2270</v>
      </c>
      <c r="F499" s="389">
        <f t="shared" si="38"/>
        <v>617.22150000000011</v>
      </c>
      <c r="G499" s="479">
        <v>587.83000000000004</v>
      </c>
      <c r="H499" s="439">
        <f t="shared" si="46"/>
        <v>1.05</v>
      </c>
      <c r="I499" s="33"/>
      <c r="K499" s="388"/>
      <c r="O499" s="346"/>
      <c r="P499" s="346"/>
    </row>
    <row r="500" spans="1:16">
      <c r="A500" t="str">
        <f t="shared" si="39"/>
        <v>ControllerJCI BACNet Controller, 6UI, 2BI, 3BO, 2AO, 4CO, ND, E. Temp</v>
      </c>
      <c r="B500" s="32" t="s">
        <v>224</v>
      </c>
      <c r="C500" s="96" t="s">
        <v>1129</v>
      </c>
      <c r="D500" s="347" t="s">
        <v>1025</v>
      </c>
      <c r="E500" s="71" t="s">
        <v>1130</v>
      </c>
      <c r="F500" s="389">
        <f t="shared" si="38"/>
        <v>800.60400000000004</v>
      </c>
      <c r="G500" s="479">
        <v>762.48</v>
      </c>
      <c r="H500" s="439">
        <f t="shared" si="46"/>
        <v>1.05</v>
      </c>
      <c r="I500" s="178"/>
      <c r="K500" s="388"/>
      <c r="O500" s="346"/>
      <c r="P500" s="346"/>
    </row>
    <row r="501" spans="1:16">
      <c r="A501" t="str">
        <f t="shared" si="39"/>
        <v>ControllerJCI BACNet Controller, 6UI, 2BI, 3BO, 2AO, 4CO, w Display</v>
      </c>
      <c r="B501" s="32" t="s">
        <v>224</v>
      </c>
      <c r="C501" s="96" t="s">
        <v>1131</v>
      </c>
      <c r="D501" s="347" t="s">
        <v>1025</v>
      </c>
      <c r="E501" s="481" t="s">
        <v>1328</v>
      </c>
      <c r="F501" s="389">
        <f t="shared" si="38"/>
        <v>1595.0654999999999</v>
      </c>
      <c r="G501" s="479">
        <v>1519.11</v>
      </c>
      <c r="H501" s="439">
        <f t="shared" si="46"/>
        <v>1.05</v>
      </c>
      <c r="I501" s="178"/>
      <c r="K501" s="388"/>
      <c r="O501" s="346"/>
      <c r="P501" s="346"/>
    </row>
    <row r="502" spans="1:16">
      <c r="A502" t="str">
        <f t="shared" si="39"/>
        <v>ControllerJCI BACNet VAV Controller, 3UI, 2BO w Act &amp; VP</v>
      </c>
      <c r="B502" s="32" t="s">
        <v>224</v>
      </c>
      <c r="C502" s="96" t="s">
        <v>1132</v>
      </c>
      <c r="D502" s="347" t="s">
        <v>1025</v>
      </c>
      <c r="E502" s="71" t="s">
        <v>1133</v>
      </c>
      <c r="F502" s="389">
        <f t="shared" si="38"/>
        <v>391.99650000000003</v>
      </c>
      <c r="G502" s="479">
        <v>373.33</v>
      </c>
      <c r="H502" s="439">
        <f t="shared" si="46"/>
        <v>1.05</v>
      </c>
      <c r="I502" s="178"/>
      <c r="K502" s="388"/>
      <c r="O502" s="346"/>
      <c r="P502" s="346"/>
    </row>
    <row r="503" spans="1:16">
      <c r="A503" t="str">
        <f t="shared" si="39"/>
        <v>ControllerJCI BACNet VAV Controller, 3UI, 3BO, 2AO w Act &amp; VP</v>
      </c>
      <c r="B503" s="32" t="s">
        <v>224</v>
      </c>
      <c r="C503" s="96" t="s">
        <v>1134</v>
      </c>
      <c r="D503" s="347" t="s">
        <v>1025</v>
      </c>
      <c r="E503" s="71" t="s">
        <v>1871</v>
      </c>
      <c r="F503" s="389">
        <f t="shared" si="38"/>
        <v>0</v>
      </c>
      <c r="G503" s="479">
        <v>0</v>
      </c>
      <c r="H503" s="439">
        <f t="shared" si="46"/>
        <v>1.05</v>
      </c>
      <c r="K503" s="388"/>
      <c r="O503" s="346"/>
      <c r="P503" s="346"/>
    </row>
    <row r="504" spans="1:16">
      <c r="A504" t="str">
        <f t="shared" si="39"/>
        <v>ControllerJCI BACNet VAV Controller, 3UI, 3BO, 2CO w Act &amp; VP</v>
      </c>
      <c r="B504" s="32" t="s">
        <v>224</v>
      </c>
      <c r="C504" s="96" t="s">
        <v>1178</v>
      </c>
      <c r="D504" s="347" t="s">
        <v>1025</v>
      </c>
      <c r="E504" s="71" t="s">
        <v>1195</v>
      </c>
      <c r="F504" s="389">
        <f t="shared" si="38"/>
        <v>331.33800000000002</v>
      </c>
      <c r="G504" s="479">
        <v>315.56</v>
      </c>
      <c r="H504" s="470">
        <f>$P$2</f>
        <v>1.05</v>
      </c>
      <c r="I504" s="178"/>
      <c r="K504" s="388"/>
      <c r="O504" s="346"/>
      <c r="P504" s="346"/>
    </row>
    <row r="505" spans="1:16">
      <c r="A505" t="str">
        <f t="shared" si="39"/>
        <v>ControllerJCI IP VAV Controller, 3UI, 2CO, 3BO w Act &amp; VP</v>
      </c>
      <c r="B505" s="32" t="s">
        <v>224</v>
      </c>
      <c r="C505" s="96" t="s">
        <v>1527</v>
      </c>
      <c r="D505" s="347" t="s">
        <v>1025</v>
      </c>
      <c r="E505" s="32" t="s">
        <v>1529</v>
      </c>
      <c r="F505" s="389">
        <f t="shared" si="38"/>
        <v>407.988</v>
      </c>
      <c r="G505" s="479">
        <v>388.56</v>
      </c>
      <c r="H505" s="439">
        <f t="shared" si="46"/>
        <v>1.05</v>
      </c>
      <c r="I505" s="178"/>
      <c r="K505" s="388"/>
      <c r="O505" s="346"/>
      <c r="P505" s="346"/>
    </row>
    <row r="506" spans="1:16">
      <c r="A506" t="str">
        <f t="shared" si="39"/>
        <v>ControllerJCI Rotary Floating Actuator</v>
      </c>
      <c r="B506" s="32" t="s">
        <v>224</v>
      </c>
      <c r="C506" s="589" t="s">
        <v>2198</v>
      </c>
      <c r="D506" s="69" t="s">
        <v>995</v>
      </c>
      <c r="E506" s="586" t="s">
        <v>2199</v>
      </c>
      <c r="F506" s="389">
        <f t="shared" si="38"/>
        <v>190.42800000000003</v>
      </c>
      <c r="G506" s="386">
        <v>181.36</v>
      </c>
      <c r="H506" s="439">
        <f t="shared" si="46"/>
        <v>1.05</v>
      </c>
      <c r="I506" s="178"/>
      <c r="K506" s="388"/>
      <c r="O506" s="346"/>
      <c r="P506" s="346"/>
    </row>
    <row r="507" spans="1:16">
      <c r="A507" t="str">
        <f t="shared" ref="A507:A509" si="47">B507&amp;C507</f>
        <v>ControllerSiemens Ethernet Controller, 12UIO, 4 BO, Add TXM1 Expansion Modules</v>
      </c>
      <c r="B507" s="32" t="s">
        <v>224</v>
      </c>
      <c r="C507" s="589" t="s">
        <v>2342</v>
      </c>
      <c r="D507" s="69" t="s">
        <v>1451</v>
      </c>
      <c r="E507" s="586" t="s">
        <v>2336</v>
      </c>
      <c r="F507" s="389">
        <f t="shared" si="38"/>
        <v>426.69</v>
      </c>
      <c r="G507" s="386">
        <v>426.69</v>
      </c>
      <c r="H507" s="460">
        <f>Q2</f>
        <v>1</v>
      </c>
      <c r="I507" s="178"/>
      <c r="K507" s="388"/>
      <c r="O507" s="346"/>
      <c r="P507" s="346"/>
    </row>
    <row r="508" spans="1:16">
      <c r="A508" t="str">
        <f t="shared" si="47"/>
        <v>ControllerSiemens MSTP Controller, 12UIO, 4 BO, Add TXM1 Expansion Modules</v>
      </c>
      <c r="B508" s="32" t="s">
        <v>224</v>
      </c>
      <c r="C508" s="589" t="s">
        <v>2341</v>
      </c>
      <c r="D508" s="69" t="s">
        <v>1451</v>
      </c>
      <c r="E508" s="586" t="s">
        <v>2337</v>
      </c>
      <c r="F508" s="389">
        <f t="shared" si="38"/>
        <v>426.69</v>
      </c>
      <c r="G508" s="386">
        <v>426.69</v>
      </c>
      <c r="H508" s="460">
        <f>Q2</f>
        <v>1</v>
      </c>
      <c r="I508" s="178"/>
      <c r="K508" s="388"/>
      <c r="O508" s="346"/>
      <c r="P508" s="346"/>
    </row>
    <row r="509" spans="1:16">
      <c r="A509" t="str">
        <f t="shared" si="47"/>
        <v>ControllerSiemens Ethernet Controller, 4 BO, 12UIO, Add TXM1 Expansion Modules</v>
      </c>
      <c r="B509" s="32" t="s">
        <v>224</v>
      </c>
      <c r="C509" s="589" t="s">
        <v>2340</v>
      </c>
      <c r="D509" s="69" t="s">
        <v>1451</v>
      </c>
      <c r="E509" s="586" t="s">
        <v>2338</v>
      </c>
      <c r="F509" s="389">
        <f t="shared" si="38"/>
        <v>822.85</v>
      </c>
      <c r="G509" s="386">
        <v>822.85</v>
      </c>
      <c r="H509" s="460">
        <f>Q2</f>
        <v>1</v>
      </c>
      <c r="I509" s="178"/>
      <c r="K509" s="388"/>
      <c r="O509" s="346"/>
      <c r="P509" s="346"/>
    </row>
    <row r="510" spans="1:16">
      <c r="A510" t="str">
        <f t="shared" si="39"/>
        <v>ControllerSiemens MSTP Controller, 4 BO, 12 UIO, Add TXM1 Expansion Modules</v>
      </c>
      <c r="B510" s="32" t="s">
        <v>224</v>
      </c>
      <c r="C510" s="96" t="s">
        <v>2339</v>
      </c>
      <c r="D510" s="347" t="s">
        <v>1451</v>
      </c>
      <c r="E510" s="21" t="s">
        <v>1571</v>
      </c>
      <c r="F510" s="389">
        <f t="shared" si="38"/>
        <v>533.36</v>
      </c>
      <c r="G510" s="479">
        <v>533.36</v>
      </c>
      <c r="H510" s="460">
        <f>Q2</f>
        <v>1</v>
      </c>
      <c r="I510" s="178"/>
      <c r="J510" s="20"/>
      <c r="K510" s="388"/>
      <c r="O510" s="346"/>
      <c r="P510" s="346"/>
    </row>
    <row r="511" spans="1:16">
      <c r="A511" t="str">
        <f t="shared" si="39"/>
        <v>ControllerSiemens Station BACnet/IP, 16UIO, 2BI, 6DO, Supports up to 6 TX-I/O</v>
      </c>
      <c r="B511" s="32" t="s">
        <v>224</v>
      </c>
      <c r="C511" s="96" t="s">
        <v>2320</v>
      </c>
      <c r="D511" s="347" t="s">
        <v>1451</v>
      </c>
      <c r="E511" s="21" t="s">
        <v>2316</v>
      </c>
      <c r="F511" s="389">
        <f t="shared" si="38"/>
        <v>1645.57</v>
      </c>
      <c r="G511" s="479">
        <v>1645.57</v>
      </c>
      <c r="H511" s="460">
        <f>Q2</f>
        <v>1</v>
      </c>
      <c r="I511" s="178"/>
      <c r="K511" s="388"/>
      <c r="O511" s="346"/>
      <c r="P511" s="346"/>
    </row>
    <row r="512" spans="1:16">
      <c r="A512" t="str">
        <f t="shared" si="39"/>
        <v>ControllerSiemens Station BACnet/IP, 1 BACnet Comm, 60 Devices, Up to 100 TXM I/O's</v>
      </c>
      <c r="B512" s="32" t="s">
        <v>224</v>
      </c>
      <c r="C512" s="96" t="s">
        <v>2321</v>
      </c>
      <c r="D512" s="347" t="s">
        <v>1451</v>
      </c>
      <c r="E512" s="21" t="s">
        <v>2317</v>
      </c>
      <c r="F512" s="389">
        <f t="shared" si="38"/>
        <v>978.64</v>
      </c>
      <c r="G512" s="479">
        <v>978.64</v>
      </c>
      <c r="H512" s="460">
        <f>Q2</f>
        <v>1</v>
      </c>
      <c r="I512" s="178"/>
      <c r="K512" s="388"/>
      <c r="O512" s="346"/>
      <c r="P512" s="346"/>
    </row>
    <row r="513" spans="1:16">
      <c r="A513" t="str">
        <f t="shared" ref="A513:A514" si="48">B513&amp;C513</f>
        <v>ControllerSiemens Station BACnet/IP, 2 BACnet Comm, 120 Devices, Up to 200 TXM I/O's</v>
      </c>
      <c r="B513" s="32" t="s">
        <v>224</v>
      </c>
      <c r="C513" s="96" t="s">
        <v>2322</v>
      </c>
      <c r="D513" s="347" t="s">
        <v>1451</v>
      </c>
      <c r="E513" s="21" t="s">
        <v>2318</v>
      </c>
      <c r="F513" s="389">
        <f t="shared" si="38"/>
        <v>1250.48</v>
      </c>
      <c r="G513" s="479">
        <v>1250.48</v>
      </c>
      <c r="H513" s="460">
        <f>Q2</f>
        <v>1</v>
      </c>
      <c r="I513" s="178"/>
      <c r="K513" s="388"/>
      <c r="O513" s="346"/>
      <c r="P513" s="346"/>
    </row>
    <row r="514" spans="1:16">
      <c r="A514" t="str">
        <f t="shared" si="48"/>
        <v>ControllerSiemens Station BACnet/IP, 4 BACnet Comm, 240 Devices, Up to 400 TXM I/O's</v>
      </c>
      <c r="B514" s="32" t="s">
        <v>224</v>
      </c>
      <c r="C514" s="96" t="s">
        <v>2323</v>
      </c>
      <c r="D514" s="347" t="s">
        <v>1451</v>
      </c>
      <c r="E514" s="21" t="s">
        <v>2319</v>
      </c>
      <c r="F514" s="389">
        <f t="shared" si="38"/>
        <v>2120.37</v>
      </c>
      <c r="G514" s="479">
        <v>2120.37</v>
      </c>
      <c r="H514" s="460">
        <f>Q2</f>
        <v>1</v>
      </c>
      <c r="I514" s="178"/>
      <c r="K514" s="388"/>
      <c r="O514" s="346"/>
      <c r="P514" s="346"/>
    </row>
    <row r="515" spans="1:16">
      <c r="A515" t="str">
        <f t="shared" si="39"/>
        <v>ControllerSiemens Talon UL864 - 16Pt Cntr, 3 UI, 5 UO, 2 DI, 3 AO &amp; 3 DO</v>
      </c>
      <c r="B515" s="32" t="s">
        <v>224</v>
      </c>
      <c r="C515" s="461" t="s">
        <v>1569</v>
      </c>
      <c r="D515" s="347" t="s">
        <v>1451</v>
      </c>
      <c r="E515" s="21" t="s">
        <v>1566</v>
      </c>
      <c r="F515" s="389">
        <f t="shared" si="38"/>
        <v>1004.83</v>
      </c>
      <c r="G515" s="479">
        <v>1004.83</v>
      </c>
      <c r="H515" s="460">
        <f>Q2</f>
        <v>1</v>
      </c>
      <c r="I515" s="178"/>
      <c r="K515" s="388"/>
      <c r="O515" s="346"/>
      <c r="P515" s="346"/>
    </row>
    <row r="516" spans="1:16">
      <c r="A516" t="str">
        <f t="shared" si="39"/>
        <v>ControllerSiemens Talon UL864 - 24Pt Cntr, 3 UI, 9 UO, 4 Super I/O, 3 AO, 5 DO</v>
      </c>
      <c r="B516" s="32" t="s">
        <v>224</v>
      </c>
      <c r="C516" s="461" t="s">
        <v>1568</v>
      </c>
      <c r="D516" s="347" t="s">
        <v>1451</v>
      </c>
      <c r="E516" s="21" t="s">
        <v>1567</v>
      </c>
      <c r="F516" s="389">
        <f t="shared" si="38"/>
        <v>1259.78</v>
      </c>
      <c r="G516" s="479">
        <v>1259.78</v>
      </c>
      <c r="H516" s="460">
        <f>Q2</f>
        <v>1</v>
      </c>
      <c r="I516" s="178"/>
      <c r="K516" s="388"/>
      <c r="O516" s="346"/>
      <c r="P516" s="346"/>
    </row>
    <row r="517" spans="1:16">
      <c r="A517" t="str">
        <f t="shared" si="39"/>
        <v>ControllerSiemens Talon UL864 - 36Pt Cntr, 18 UI, 6 Super I/O, 4 DI, and 8 DO</v>
      </c>
      <c r="B517" s="32" t="s">
        <v>224</v>
      </c>
      <c r="C517" s="461" t="s">
        <v>1570</v>
      </c>
      <c r="D517" s="347" t="s">
        <v>1451</v>
      </c>
      <c r="E517" s="167" t="s">
        <v>1452</v>
      </c>
      <c r="F517" s="389">
        <f t="shared" si="38"/>
        <v>2458.13</v>
      </c>
      <c r="G517" s="479">
        <v>2458.13</v>
      </c>
      <c r="H517" s="460">
        <f>Q2</f>
        <v>1</v>
      </c>
      <c r="I517" s="178"/>
      <c r="K517" s="388"/>
      <c r="O517" s="346"/>
      <c r="P517" s="346"/>
    </row>
    <row r="518" spans="1:16">
      <c r="A518" t="str">
        <f t="shared" si="39"/>
        <v>ControllerSiemens VAV - UL864 BACnet IP NO ACTUATOR</v>
      </c>
      <c r="B518" s="32" t="s">
        <v>224</v>
      </c>
      <c r="C518" s="463" t="s">
        <v>1495</v>
      </c>
      <c r="D518" s="347" t="s">
        <v>1451</v>
      </c>
      <c r="E518" s="167" t="s">
        <v>1463</v>
      </c>
      <c r="F518" s="389">
        <f t="shared" si="38"/>
        <v>224.79</v>
      </c>
      <c r="G518" s="479">
        <v>224.79</v>
      </c>
      <c r="H518" s="460">
        <f>Q2</f>
        <v>1</v>
      </c>
      <c r="I518" s="178"/>
      <c r="K518" s="388"/>
      <c r="O518" s="346"/>
      <c r="P518" s="346"/>
    </row>
    <row r="519" spans="1:16">
      <c r="A519" t="str">
        <f t="shared" si="39"/>
        <v>ControllerSiemens VAV - UL864 BACnet MSTP NO ACTUATOR</v>
      </c>
      <c r="B519" s="32" t="s">
        <v>224</v>
      </c>
      <c r="C519" s="463" t="s">
        <v>1496</v>
      </c>
      <c r="D519" s="347" t="s">
        <v>1451</v>
      </c>
      <c r="E519" s="167" t="s">
        <v>1464</v>
      </c>
      <c r="F519" s="389">
        <f t="shared" si="38"/>
        <v>224.79</v>
      </c>
      <c r="G519" s="479">
        <v>224.79</v>
      </c>
      <c r="H519" s="460">
        <f>Q2</f>
        <v>1</v>
      </c>
      <c r="I519" s="178"/>
      <c r="K519" s="388"/>
      <c r="O519" s="346"/>
      <c r="P519" s="346"/>
    </row>
    <row r="520" spans="1:16">
      <c r="A520" t="str">
        <f t="shared" si="39"/>
        <v>ControllerSiemens VAV - BACnet IP WITH ACTUATOR</v>
      </c>
      <c r="B520" s="32" t="s">
        <v>224</v>
      </c>
      <c r="C520" s="463" t="s">
        <v>1499</v>
      </c>
      <c r="D520" s="347" t="s">
        <v>1451</v>
      </c>
      <c r="E520" s="468" t="s">
        <v>1497</v>
      </c>
      <c r="F520" s="389">
        <f t="shared" si="38"/>
        <v>227.25</v>
      </c>
      <c r="G520" s="479">
        <v>227.25</v>
      </c>
      <c r="H520" s="460">
        <f>Q2</f>
        <v>1</v>
      </c>
      <c r="I520" s="178"/>
      <c r="K520" s="388"/>
      <c r="O520" s="346"/>
      <c r="P520" s="346"/>
    </row>
    <row r="521" spans="1:16">
      <c r="A521" t="str">
        <f t="shared" si="39"/>
        <v>ControllerSiemens VAV - BACnet MSTP WITH ACTUATOR</v>
      </c>
      <c r="B521" s="32" t="s">
        <v>224</v>
      </c>
      <c r="C521" s="463" t="s">
        <v>1500</v>
      </c>
      <c r="D521" s="347" t="s">
        <v>1451</v>
      </c>
      <c r="E521" s="468" t="s">
        <v>1498</v>
      </c>
      <c r="F521" s="389">
        <f t="shared" si="38"/>
        <v>227.25</v>
      </c>
      <c r="G521" s="479">
        <v>227.25</v>
      </c>
      <c r="H521" s="460">
        <f>Q2</f>
        <v>1</v>
      </c>
      <c r="I521" s="178"/>
      <c r="K521" s="388"/>
      <c r="O521" s="346"/>
      <c r="P521" s="346"/>
    </row>
    <row r="522" spans="1:16">
      <c r="A522" t="str">
        <f t="shared" si="39"/>
        <v>ControllerSiemens Fan Coil Units, Heatpumps - BACnet IP</v>
      </c>
      <c r="B522" s="32" t="s">
        <v>224</v>
      </c>
      <c r="C522" s="463" t="s">
        <v>1466</v>
      </c>
      <c r="D522" s="347" t="s">
        <v>1451</v>
      </c>
      <c r="E522" s="167" t="s">
        <v>1465</v>
      </c>
      <c r="F522" s="389">
        <f t="shared" si="38"/>
        <v>237.02</v>
      </c>
      <c r="G522" s="479">
        <v>237.02</v>
      </c>
      <c r="H522" s="460">
        <f>Q2</f>
        <v>1</v>
      </c>
      <c r="I522" s="178"/>
      <c r="K522" s="388"/>
      <c r="O522" s="346"/>
      <c r="P522" s="346"/>
    </row>
    <row r="523" spans="1:16">
      <c r="A523" t="str">
        <f t="shared" si="39"/>
        <v>ControllerSiemens Fan Coil Units, Heatpumps - BACnet MSTP</v>
      </c>
      <c r="B523" s="32" t="s">
        <v>224</v>
      </c>
      <c r="C523" s="463" t="s">
        <v>1794</v>
      </c>
      <c r="D523" s="347" t="s">
        <v>1451</v>
      </c>
      <c r="E523" s="167" t="s">
        <v>1795</v>
      </c>
      <c r="F523" s="389">
        <f t="shared" si="38"/>
        <v>215.48</v>
      </c>
      <c r="G523" s="479">
        <v>215.48</v>
      </c>
      <c r="H523" s="460">
        <f>Q2</f>
        <v>1</v>
      </c>
      <c r="I523" s="178"/>
      <c r="K523" s="388"/>
      <c r="O523" s="346"/>
      <c r="P523" s="346"/>
    </row>
    <row r="524" spans="1:16">
      <c r="A524" t="str">
        <f t="shared" si="39"/>
        <v>ControllerPhoenix ILC Controller w 4 LAN, 2 USB, 2 RS485 - Needs SMA</v>
      </c>
      <c r="B524" s="32" t="s">
        <v>224</v>
      </c>
      <c r="C524" s="463" t="s">
        <v>2036</v>
      </c>
      <c r="D524" s="347" t="s">
        <v>995</v>
      </c>
      <c r="E524" s="21" t="s">
        <v>2034</v>
      </c>
      <c r="F524" s="389">
        <f t="shared" si="38"/>
        <v>679.52</v>
      </c>
      <c r="G524" s="479">
        <v>679.52</v>
      </c>
      <c r="H524" s="387">
        <f t="shared" ref="H524:H549" si="49">$R$2</f>
        <v>1</v>
      </c>
      <c r="I524" s="178"/>
      <c r="K524" s="388"/>
      <c r="O524" s="346"/>
      <c r="P524" s="346"/>
    </row>
    <row r="525" spans="1:16">
      <c r="A525" t="str">
        <f t="shared" si="39"/>
        <v>ControllerPhoenix ILC Controller w 4 LAN,2 USB,2 RS485 &amp; LON - Needs SMA</v>
      </c>
      <c r="B525" s="32" t="s">
        <v>224</v>
      </c>
      <c r="C525" s="463" t="s">
        <v>2037</v>
      </c>
      <c r="D525" s="347" t="s">
        <v>995</v>
      </c>
      <c r="E525" s="21" t="s">
        <v>2035</v>
      </c>
      <c r="F525" s="389">
        <f t="shared" si="38"/>
        <v>1241.29</v>
      </c>
      <c r="G525" s="479">
        <v>1241.29</v>
      </c>
      <c r="H525" s="387">
        <f t="shared" si="49"/>
        <v>1</v>
      </c>
      <c r="I525" s="178"/>
      <c r="K525" s="388"/>
      <c r="O525" s="346"/>
      <c r="P525" s="346"/>
    </row>
    <row r="526" spans="1:16">
      <c r="A526" t="str">
        <f t="shared" si="39"/>
        <v>Phoenix Controller Core License100 data points</v>
      </c>
      <c r="B526" s="32" t="s">
        <v>2045</v>
      </c>
      <c r="C526" s="281" t="s">
        <v>2039</v>
      </c>
      <c r="D526" s="347" t="s">
        <v>995</v>
      </c>
      <c r="E526" s="32" t="s">
        <v>2111</v>
      </c>
      <c r="F526" s="389">
        <f t="shared" si="38"/>
        <v>222.21</v>
      </c>
      <c r="G526" s="585">
        <v>222.21</v>
      </c>
      <c r="H526" s="387">
        <f t="shared" si="49"/>
        <v>1</v>
      </c>
      <c r="I526" s="178"/>
      <c r="K526" s="388"/>
      <c r="O526" s="346"/>
      <c r="P526" s="346"/>
    </row>
    <row r="527" spans="1:16">
      <c r="A527" t="str">
        <f t="shared" si="39"/>
        <v>Phoenix Controller Core License250 data points</v>
      </c>
      <c r="B527" s="32" t="s">
        <v>2045</v>
      </c>
      <c r="C527" s="281" t="s">
        <v>2040</v>
      </c>
      <c r="D527" s="347" t="s">
        <v>995</v>
      </c>
      <c r="E527" s="32" t="s">
        <v>2112</v>
      </c>
      <c r="F527" s="389">
        <f t="shared" si="38"/>
        <v>442.25</v>
      </c>
      <c r="G527" s="585">
        <v>442.25</v>
      </c>
      <c r="H527" s="387">
        <f t="shared" si="49"/>
        <v>1</v>
      </c>
      <c r="I527" s="178"/>
      <c r="K527" s="388"/>
      <c r="O527" s="346"/>
      <c r="P527" s="346"/>
    </row>
    <row r="528" spans="1:16">
      <c r="A528" t="str">
        <f t="shared" si="39"/>
        <v>Phoenix Controller Core License500 data points</v>
      </c>
      <c r="B528" s="32" t="s">
        <v>2045</v>
      </c>
      <c r="C528" s="281" t="s">
        <v>2041</v>
      </c>
      <c r="D528" s="347" t="s">
        <v>995</v>
      </c>
      <c r="E528" s="32" t="s">
        <v>2113</v>
      </c>
      <c r="F528" s="389">
        <f t="shared" si="38"/>
        <v>664.46</v>
      </c>
      <c r="G528" s="585">
        <v>664.46</v>
      </c>
      <c r="H528" s="387">
        <f t="shared" si="49"/>
        <v>1</v>
      </c>
      <c r="I528" s="178"/>
      <c r="K528" s="388"/>
      <c r="O528" s="346"/>
      <c r="P528" s="346"/>
    </row>
    <row r="529" spans="1:16">
      <c r="A529" t="str">
        <f t="shared" si="39"/>
        <v>Phoenix Controller Core License1250 data points</v>
      </c>
      <c r="B529" s="32" t="s">
        <v>2045</v>
      </c>
      <c r="C529" s="281" t="s">
        <v>2042</v>
      </c>
      <c r="D529" s="347" t="s">
        <v>995</v>
      </c>
      <c r="E529" s="32" t="s">
        <v>2114</v>
      </c>
      <c r="F529" s="389">
        <f t="shared" si="38"/>
        <v>1080.56</v>
      </c>
      <c r="G529" s="585">
        <v>1080.56</v>
      </c>
      <c r="H529" s="387">
        <f t="shared" si="49"/>
        <v>1</v>
      </c>
      <c r="I529" s="178"/>
      <c r="K529" s="388"/>
      <c r="O529" s="346"/>
      <c r="P529" s="346"/>
    </row>
    <row r="530" spans="1:16">
      <c r="A530" t="str">
        <f t="shared" si="39"/>
        <v>Phoenix Controller Core License5000 data points</v>
      </c>
      <c r="B530" s="32" t="s">
        <v>2045</v>
      </c>
      <c r="C530" s="281" t="s">
        <v>2043</v>
      </c>
      <c r="D530" s="347" t="s">
        <v>995</v>
      </c>
      <c r="E530" s="32" t="s">
        <v>2115</v>
      </c>
      <c r="F530" s="389">
        <f t="shared" si="38"/>
        <v>3189.41</v>
      </c>
      <c r="G530" s="585">
        <v>3189.41</v>
      </c>
      <c r="H530" s="387">
        <f t="shared" si="49"/>
        <v>1</v>
      </c>
      <c r="I530" s="178"/>
      <c r="K530" s="388"/>
      <c r="O530" s="346"/>
      <c r="P530" s="346"/>
    </row>
    <row r="531" spans="1:16">
      <c r="A531" t="str">
        <f t="shared" si="39"/>
        <v>Phoenix Controller Core License10000 data points</v>
      </c>
      <c r="B531" s="32" t="s">
        <v>2045</v>
      </c>
      <c r="C531" s="281" t="s">
        <v>2044</v>
      </c>
      <c r="D531" s="347" t="s">
        <v>995</v>
      </c>
      <c r="E531" s="32" t="s">
        <v>2116</v>
      </c>
      <c r="F531" s="389">
        <f t="shared" si="38"/>
        <v>4781.93</v>
      </c>
      <c r="G531" s="585">
        <v>4781.93</v>
      </c>
      <c r="H531" s="387">
        <f t="shared" si="49"/>
        <v>1</v>
      </c>
      <c r="I531" s="178"/>
      <c r="K531" s="388"/>
      <c r="O531" s="346"/>
      <c r="P531" s="346"/>
    </row>
    <row r="532" spans="1:16">
      <c r="A532" t="str">
        <f t="shared" si="39"/>
        <v>Phoenix ILC SMAPhoenix 1 year Controller license for NC4-100</v>
      </c>
      <c r="B532" s="32" t="s">
        <v>2038</v>
      </c>
      <c r="C532" s="591" t="s">
        <v>2053</v>
      </c>
      <c r="D532" s="347" t="s">
        <v>995</v>
      </c>
      <c r="E532" s="32" t="s">
        <v>2117</v>
      </c>
      <c r="F532" s="389">
        <f t="shared" si="38"/>
        <v>32.68</v>
      </c>
      <c r="G532" s="585">
        <v>32.68</v>
      </c>
      <c r="H532" s="387">
        <f t="shared" si="49"/>
        <v>1</v>
      </c>
      <c r="I532" s="178"/>
      <c r="K532" s="388"/>
      <c r="O532" s="346"/>
      <c r="P532" s="346"/>
    </row>
    <row r="533" spans="1:16">
      <c r="A533" t="str">
        <f t="shared" si="39"/>
        <v>Phoenix ILC SMAPhoenix 3 year Controller license for NC4-100</v>
      </c>
      <c r="B533" s="32" t="s">
        <v>2038</v>
      </c>
      <c r="C533" s="591" t="s">
        <v>2052</v>
      </c>
      <c r="D533" s="347" t="s">
        <v>995</v>
      </c>
      <c r="E533" s="32" t="s">
        <v>2118</v>
      </c>
      <c r="F533" s="389">
        <f t="shared" si="38"/>
        <v>80.61</v>
      </c>
      <c r="G533" s="585">
        <v>80.61</v>
      </c>
      <c r="H533" s="387">
        <f t="shared" si="49"/>
        <v>1</v>
      </c>
      <c r="I533" s="178"/>
      <c r="K533" s="388"/>
      <c r="O533" s="346"/>
      <c r="P533" s="346"/>
    </row>
    <row r="534" spans="1:16">
      <c r="A534" t="str">
        <f t="shared" si="39"/>
        <v>Phoenix ILC SMAPhoenix 5 year Controller license for NC4-100</v>
      </c>
      <c r="B534" s="32" t="s">
        <v>2038</v>
      </c>
      <c r="C534" s="591" t="s">
        <v>2056</v>
      </c>
      <c r="D534" s="347" t="s">
        <v>995</v>
      </c>
      <c r="E534" s="32" t="s">
        <v>2119</v>
      </c>
      <c r="F534" s="389">
        <f t="shared" si="38"/>
        <v>102.39</v>
      </c>
      <c r="G534" s="585">
        <v>102.39</v>
      </c>
      <c r="H534" s="387">
        <f t="shared" si="49"/>
        <v>1</v>
      </c>
      <c r="I534" s="178"/>
      <c r="K534" s="388"/>
      <c r="O534" s="346"/>
      <c r="P534" s="346"/>
    </row>
    <row r="535" spans="1:16">
      <c r="A535" t="str">
        <f t="shared" si="39"/>
        <v>Phoenix ILC SMAPhoenix 1 year Controller license for NC4-250</v>
      </c>
      <c r="B535" s="32" t="s">
        <v>2038</v>
      </c>
      <c r="C535" s="591" t="s">
        <v>2054</v>
      </c>
      <c r="D535" s="347" t="s">
        <v>995</v>
      </c>
      <c r="E535" s="32" t="s">
        <v>2120</v>
      </c>
      <c r="F535" s="389">
        <f t="shared" si="38"/>
        <v>65.36</v>
      </c>
      <c r="G535" s="585">
        <v>65.36</v>
      </c>
      <c r="H535" s="387">
        <f t="shared" si="49"/>
        <v>1</v>
      </c>
      <c r="I535" s="178"/>
      <c r="K535" s="388"/>
      <c r="O535" s="346"/>
      <c r="P535" s="346"/>
    </row>
    <row r="536" spans="1:16">
      <c r="A536" t="str">
        <f t="shared" si="39"/>
        <v>Phoenix ILC SMAPhoenix 3 year Controller license for NC4-250</v>
      </c>
      <c r="B536" s="32" t="s">
        <v>2038</v>
      </c>
      <c r="C536" s="591" t="s">
        <v>2055</v>
      </c>
      <c r="D536" s="347" t="s">
        <v>995</v>
      </c>
      <c r="E536" s="32" t="s">
        <v>2121</v>
      </c>
      <c r="F536" s="389">
        <f t="shared" si="38"/>
        <v>159.03</v>
      </c>
      <c r="G536" s="585">
        <v>159.03</v>
      </c>
      <c r="H536" s="387">
        <f t="shared" si="49"/>
        <v>1</v>
      </c>
      <c r="I536" s="178"/>
      <c r="K536" s="388"/>
      <c r="O536" s="346"/>
      <c r="P536" s="346"/>
    </row>
    <row r="537" spans="1:16">
      <c r="A537" t="str">
        <f t="shared" si="39"/>
        <v>Phoenix ILC SMAPhoenix 5 year Controller license for NC4-250</v>
      </c>
      <c r="B537" s="32" t="s">
        <v>2038</v>
      </c>
      <c r="C537" s="591" t="s">
        <v>2057</v>
      </c>
      <c r="D537" s="347" t="s">
        <v>995</v>
      </c>
      <c r="E537" s="32" t="s">
        <v>2122</v>
      </c>
      <c r="F537" s="389">
        <f t="shared" si="38"/>
        <v>204.79</v>
      </c>
      <c r="G537" s="585">
        <v>204.79</v>
      </c>
      <c r="H537" s="387">
        <f t="shared" si="49"/>
        <v>1</v>
      </c>
      <c r="I537" s="178"/>
      <c r="K537" s="388"/>
      <c r="O537" s="346"/>
      <c r="P537" s="346"/>
    </row>
    <row r="538" spans="1:16">
      <c r="A538" t="str">
        <f t="shared" si="39"/>
        <v>Phoenix ILC SMAPhoenix 1 year Controller license for NC4-500</v>
      </c>
      <c r="B538" s="32" t="s">
        <v>2038</v>
      </c>
      <c r="C538" s="591" t="s">
        <v>2058</v>
      </c>
      <c r="D538" s="347" t="s">
        <v>995</v>
      </c>
      <c r="E538" s="32" t="s">
        <v>2123</v>
      </c>
      <c r="F538" s="389">
        <f t="shared" si="38"/>
        <v>98.04</v>
      </c>
      <c r="G538" s="585">
        <v>98.04</v>
      </c>
      <c r="H538" s="387">
        <f t="shared" si="49"/>
        <v>1</v>
      </c>
      <c r="I538" s="178"/>
      <c r="K538" s="388"/>
      <c r="O538" s="346"/>
      <c r="P538" s="346"/>
    </row>
    <row r="539" spans="1:16">
      <c r="A539" t="str">
        <f t="shared" si="39"/>
        <v>Phoenix ILC SMAPhoenix 3 year Controller license for NC4-500</v>
      </c>
      <c r="B539" s="32" t="s">
        <v>2038</v>
      </c>
      <c r="C539" s="591" t="s">
        <v>2059</v>
      </c>
      <c r="D539" s="347" t="s">
        <v>995</v>
      </c>
      <c r="E539" s="32" t="s">
        <v>2124</v>
      </c>
      <c r="F539" s="389">
        <f t="shared" si="38"/>
        <v>239.64</v>
      </c>
      <c r="G539" s="585">
        <v>239.64</v>
      </c>
      <c r="H539" s="387">
        <f t="shared" si="49"/>
        <v>1</v>
      </c>
      <c r="I539" s="178"/>
      <c r="K539" s="388"/>
      <c r="O539" s="346"/>
      <c r="P539" s="346"/>
    </row>
    <row r="540" spans="1:16">
      <c r="A540" t="str">
        <f t="shared" si="39"/>
        <v>Phoenix ILC SMAPhoenix 5 years Controller license for NC4-500</v>
      </c>
      <c r="B540" s="32" t="s">
        <v>2038</v>
      </c>
      <c r="C540" s="591" t="s">
        <v>2060</v>
      </c>
      <c r="D540" s="347" t="s">
        <v>995</v>
      </c>
      <c r="E540" s="32" t="s">
        <v>2125</v>
      </c>
      <c r="F540" s="389">
        <f t="shared" si="38"/>
        <v>307.18</v>
      </c>
      <c r="G540" s="585">
        <v>307.18</v>
      </c>
      <c r="H540" s="387">
        <f t="shared" si="49"/>
        <v>1</v>
      </c>
      <c r="I540" s="178"/>
      <c r="K540" s="388"/>
      <c r="O540" s="346"/>
      <c r="P540" s="346"/>
    </row>
    <row r="541" spans="1:16">
      <c r="A541" t="str">
        <f t="shared" si="39"/>
        <v>Phoenix ILC SMAPhoenix 1 year Controller license for NC4-1250</v>
      </c>
      <c r="B541" s="32" t="s">
        <v>2038</v>
      </c>
      <c r="C541" s="591" t="s">
        <v>2061</v>
      </c>
      <c r="D541" s="347" t="s">
        <v>995</v>
      </c>
      <c r="E541" s="32" t="s">
        <v>2126</v>
      </c>
      <c r="F541" s="389">
        <f t="shared" si="38"/>
        <v>159.03</v>
      </c>
      <c r="G541" s="585">
        <v>159.03</v>
      </c>
      <c r="H541" s="387">
        <f t="shared" si="49"/>
        <v>1</v>
      </c>
      <c r="I541" s="178"/>
      <c r="K541" s="388"/>
      <c r="O541" s="346"/>
      <c r="P541" s="346"/>
    </row>
    <row r="542" spans="1:16">
      <c r="A542" t="str">
        <f t="shared" si="39"/>
        <v>Phoenix ILC SMAPhoenix 3 year Controller license for NC4-1250</v>
      </c>
      <c r="B542" s="32" t="s">
        <v>2038</v>
      </c>
      <c r="C542" s="591" t="s">
        <v>2062</v>
      </c>
      <c r="D542" s="347" t="s">
        <v>995</v>
      </c>
      <c r="E542" s="32" t="s">
        <v>2127</v>
      </c>
      <c r="F542" s="389">
        <f t="shared" si="38"/>
        <v>389.96</v>
      </c>
      <c r="G542" s="585">
        <v>389.96</v>
      </c>
      <c r="H542" s="387">
        <f t="shared" si="49"/>
        <v>1</v>
      </c>
      <c r="I542" s="178"/>
      <c r="K542" s="388"/>
      <c r="O542" s="346"/>
      <c r="P542" s="346"/>
    </row>
    <row r="543" spans="1:16">
      <c r="A543" t="str">
        <f t="shared" si="39"/>
        <v>Phoenix ILC SMAPhoenix 5 year Controller license for NC4-1250</v>
      </c>
      <c r="B543" s="32" t="s">
        <v>2038</v>
      </c>
      <c r="C543" s="591" t="s">
        <v>2063</v>
      </c>
      <c r="D543" s="347" t="s">
        <v>995</v>
      </c>
      <c r="E543" s="32" t="s">
        <v>2128</v>
      </c>
      <c r="F543" s="389">
        <f t="shared" si="38"/>
        <v>501.07</v>
      </c>
      <c r="G543" s="585">
        <v>501.07</v>
      </c>
      <c r="H543" s="387">
        <f t="shared" si="49"/>
        <v>1</v>
      </c>
      <c r="I543" s="178"/>
      <c r="K543" s="388"/>
      <c r="O543" s="346"/>
      <c r="P543" s="346"/>
    </row>
    <row r="544" spans="1:16">
      <c r="A544" t="str">
        <f t="shared" si="39"/>
        <v>Phoenix ILC SMAPhoenix 1 year Controller license for NC4-5000</v>
      </c>
      <c r="B544" s="32" t="s">
        <v>2038</v>
      </c>
      <c r="C544" s="591" t="s">
        <v>2064</v>
      </c>
      <c r="D544" s="347" t="s">
        <v>995</v>
      </c>
      <c r="E544" s="32" t="s">
        <v>2129</v>
      </c>
      <c r="F544" s="389">
        <f t="shared" si="38"/>
        <v>472.75</v>
      </c>
      <c r="G544" s="585">
        <v>472.75</v>
      </c>
      <c r="H544" s="387">
        <f t="shared" si="49"/>
        <v>1</v>
      </c>
      <c r="I544" s="178"/>
      <c r="K544" s="388"/>
      <c r="O544" s="346"/>
      <c r="P544" s="346"/>
    </row>
    <row r="545" spans="1:16">
      <c r="A545" t="str">
        <f t="shared" si="39"/>
        <v>Phoenix ILC SMAPhoenix 3 year Controller license for NC4-5000</v>
      </c>
      <c r="B545" s="32" t="s">
        <v>2038</v>
      </c>
      <c r="C545" s="591" t="s">
        <v>2065</v>
      </c>
      <c r="D545" s="347" t="s">
        <v>995</v>
      </c>
      <c r="E545" s="32" t="s">
        <v>2130</v>
      </c>
      <c r="F545" s="389">
        <f t="shared" si="38"/>
        <v>1152.46</v>
      </c>
      <c r="G545" s="585">
        <v>1152.46</v>
      </c>
      <c r="H545" s="387">
        <f t="shared" si="49"/>
        <v>1</v>
      </c>
      <c r="I545" s="178"/>
      <c r="K545" s="388"/>
      <c r="O545" s="346"/>
      <c r="P545" s="346"/>
    </row>
    <row r="546" spans="1:16">
      <c r="A546" t="str">
        <f t="shared" si="39"/>
        <v>Phoenix ILC SMAPhoenix 5 year Controller license for NC4-5000</v>
      </c>
      <c r="B546" s="32" t="s">
        <v>2038</v>
      </c>
      <c r="C546" s="591" t="s">
        <v>2066</v>
      </c>
      <c r="D546" s="347" t="s">
        <v>995</v>
      </c>
      <c r="E546" s="32" t="s">
        <v>2131</v>
      </c>
      <c r="F546" s="389">
        <f t="shared" si="38"/>
        <v>1477.06</v>
      </c>
      <c r="G546" s="585">
        <v>1477.06</v>
      </c>
      <c r="H546" s="387">
        <f t="shared" si="49"/>
        <v>1</v>
      </c>
      <c r="I546" s="178"/>
      <c r="K546" s="388"/>
      <c r="O546" s="346"/>
      <c r="P546" s="346"/>
    </row>
    <row r="547" spans="1:16">
      <c r="A547" t="str">
        <f t="shared" si="39"/>
        <v>Phoenix ILC SMAPhoenix 1 year Controller license for NC4-10000</v>
      </c>
      <c r="B547" s="32" t="s">
        <v>2038</v>
      </c>
      <c r="C547" s="591" t="s">
        <v>2067</v>
      </c>
      <c r="D547" s="347" t="s">
        <v>995</v>
      </c>
      <c r="E547" s="32" t="s">
        <v>2132</v>
      </c>
      <c r="F547" s="389">
        <f t="shared" si="38"/>
        <v>708.03</v>
      </c>
      <c r="G547" s="585">
        <v>708.03</v>
      </c>
      <c r="H547" s="387">
        <f t="shared" si="49"/>
        <v>1</v>
      </c>
      <c r="I547" s="178"/>
      <c r="K547" s="388"/>
      <c r="O547" s="346"/>
      <c r="P547" s="346"/>
    </row>
    <row r="548" spans="1:16">
      <c r="A548" t="str">
        <f t="shared" si="39"/>
        <v>Phoenix ILC SMAPhoenix 3 years Controller license for NC4-10000</v>
      </c>
      <c r="B548" s="32" t="s">
        <v>2038</v>
      </c>
      <c r="C548" s="591" t="s">
        <v>2068</v>
      </c>
      <c r="D548" s="347" t="s">
        <v>995</v>
      </c>
      <c r="E548" s="32" t="s">
        <v>2133</v>
      </c>
      <c r="F548" s="389">
        <f t="shared" si="38"/>
        <v>1725.42</v>
      </c>
      <c r="G548" s="585">
        <v>1725.42</v>
      </c>
      <c r="H548" s="387">
        <f t="shared" si="49"/>
        <v>1</v>
      </c>
      <c r="I548" s="178"/>
      <c r="K548" s="388"/>
      <c r="O548" s="346"/>
      <c r="P548" s="346"/>
    </row>
    <row r="549" spans="1:16">
      <c r="A549" t="str">
        <f t="shared" si="39"/>
        <v>Phoenix ILC SMAPhoenix 5 year Controller license for NC4-10000</v>
      </c>
      <c r="B549" s="32" t="s">
        <v>2038</v>
      </c>
      <c r="C549" s="591" t="s">
        <v>2069</v>
      </c>
      <c r="D549" s="347" t="s">
        <v>995</v>
      </c>
      <c r="E549" s="32" t="s">
        <v>2134</v>
      </c>
      <c r="F549" s="389">
        <f t="shared" si="38"/>
        <v>2213.41</v>
      </c>
      <c r="G549" s="585">
        <v>2213.41</v>
      </c>
      <c r="H549" s="387">
        <f t="shared" si="49"/>
        <v>1</v>
      </c>
      <c r="I549" s="178"/>
      <c r="K549" s="388"/>
      <c r="O549" s="346"/>
      <c r="P549" s="346"/>
    </row>
    <row r="550" spans="1:16">
      <c r="A550" t="str">
        <f t="shared" si="39"/>
        <v>Optimizer AccessoriesOptimizer Display for DIN Rail Mount</v>
      </c>
      <c r="B550" s="32" t="s">
        <v>1924</v>
      </c>
      <c r="C550" s="190" t="s">
        <v>1927</v>
      </c>
      <c r="D550" s="347" t="s">
        <v>34</v>
      </c>
      <c r="E550" s="21" t="s">
        <v>1925</v>
      </c>
      <c r="F550" s="389">
        <f t="shared" si="38"/>
        <v>329.73930000000001</v>
      </c>
      <c r="G550" s="590">
        <v>315.54000000000002</v>
      </c>
      <c r="H550" s="393">
        <f t="shared" si="40"/>
        <v>1.0449999999999999</v>
      </c>
      <c r="I550" s="178"/>
      <c r="K550" s="388"/>
      <c r="O550" s="346"/>
      <c r="P550" s="346"/>
    </row>
    <row r="551" spans="1:16">
      <c r="A551" t="str">
        <f t="shared" si="39"/>
        <v>Optimizer AccessoriesOptimizer Display for Panel Mount</v>
      </c>
      <c r="B551" s="32" t="s">
        <v>1924</v>
      </c>
      <c r="C551" s="190" t="s">
        <v>1928</v>
      </c>
      <c r="D551" s="347" t="s">
        <v>34</v>
      </c>
      <c r="E551" s="21" t="s">
        <v>1926</v>
      </c>
      <c r="F551" s="389">
        <f t="shared" si="38"/>
        <v>329.93784999999997</v>
      </c>
      <c r="G551" s="590">
        <v>315.73</v>
      </c>
      <c r="H551" s="393">
        <f t="shared" si="40"/>
        <v>1.0449999999999999</v>
      </c>
      <c r="I551" s="178"/>
      <c r="K551" s="388"/>
      <c r="O551" s="346"/>
      <c r="P551" s="346"/>
    </row>
    <row r="552" spans="1:16">
      <c r="A552" t="str">
        <f t="shared" si="39"/>
        <v>Optimizer AccessoriesOptimizer 100 Point License Upgrade</v>
      </c>
      <c r="B552" s="32" t="s">
        <v>1924</v>
      </c>
      <c r="C552" s="190" t="s">
        <v>1936</v>
      </c>
      <c r="D552" s="347" t="s">
        <v>34</v>
      </c>
      <c r="E552" s="21" t="s">
        <v>1934</v>
      </c>
      <c r="F552" s="389">
        <f t="shared" si="38"/>
        <v>85.75269999999999</v>
      </c>
      <c r="G552" s="590">
        <v>82.06</v>
      </c>
      <c r="H552" s="393">
        <f t="shared" si="40"/>
        <v>1.0449999999999999</v>
      </c>
      <c r="I552" s="178"/>
      <c r="K552" s="388"/>
      <c r="O552" s="346"/>
      <c r="P552" s="346"/>
    </row>
    <row r="553" spans="1:16">
      <c r="A553" t="str">
        <f t="shared" si="39"/>
        <v>Optimizer AccessoriesOptimizer 255 Point License Upgrade</v>
      </c>
      <c r="B553" s="32" t="s">
        <v>1924</v>
      </c>
      <c r="C553" s="190" t="s">
        <v>1937</v>
      </c>
      <c r="D553" s="347" t="s">
        <v>34</v>
      </c>
      <c r="E553" s="21" t="s">
        <v>1935</v>
      </c>
      <c r="F553" s="389">
        <f t="shared" si="38"/>
        <v>171.50539999999998</v>
      </c>
      <c r="G553" s="590">
        <v>164.12</v>
      </c>
      <c r="H553" s="393">
        <f t="shared" si="40"/>
        <v>1.0449999999999999</v>
      </c>
      <c r="I553" s="178"/>
      <c r="K553" s="388"/>
      <c r="O553" s="346"/>
      <c r="P553" s="346"/>
    </row>
    <row r="554" spans="1:16">
      <c r="A554" t="str">
        <f t="shared" si="39"/>
        <v>Optimizer AccessoriesOptimizer 1 Device &amp; 50 Point Upgrade</v>
      </c>
      <c r="B554" s="32" t="s">
        <v>1924</v>
      </c>
      <c r="C554" s="190" t="s">
        <v>1938</v>
      </c>
      <c r="D554" s="347" t="s">
        <v>34</v>
      </c>
      <c r="E554" s="21" t="s">
        <v>1929</v>
      </c>
      <c r="F554" s="389">
        <f t="shared" si="38"/>
        <v>148.63034999999999</v>
      </c>
      <c r="G554" s="590">
        <v>142.22999999999999</v>
      </c>
      <c r="H554" s="393">
        <f t="shared" si="40"/>
        <v>1.0449999999999999</v>
      </c>
      <c r="I554" s="178"/>
      <c r="K554" s="388"/>
      <c r="O554" s="346"/>
      <c r="P554" s="346"/>
    </row>
    <row r="555" spans="1:16">
      <c r="A555" t="str">
        <f t="shared" si="39"/>
        <v>Optimizer AccessoriesOptimizer 2 Device &amp; 100 Point Upgrade</v>
      </c>
      <c r="B555" s="32" t="s">
        <v>1924</v>
      </c>
      <c r="C555" s="190" t="s">
        <v>1939</v>
      </c>
      <c r="D555" s="347" t="s">
        <v>34</v>
      </c>
      <c r="E555" s="21" t="s">
        <v>1930</v>
      </c>
      <c r="F555" s="389">
        <f t="shared" si="38"/>
        <v>255.34574999999998</v>
      </c>
      <c r="G555" s="590">
        <v>244.35</v>
      </c>
      <c r="H555" s="393">
        <f t="shared" si="40"/>
        <v>1.0449999999999999</v>
      </c>
      <c r="I555" s="178"/>
      <c r="K555" s="388"/>
      <c r="O555" s="346"/>
      <c r="P555" s="346"/>
    </row>
    <row r="556" spans="1:16">
      <c r="A556" t="str">
        <f t="shared" si="39"/>
        <v>Optimizer AccessoriesOptimizer 10 Device &amp; 500 Point Upgrade</v>
      </c>
      <c r="B556" s="32" t="s">
        <v>1924</v>
      </c>
      <c r="C556" s="190" t="s">
        <v>1940</v>
      </c>
      <c r="D556" s="347" t="s">
        <v>34</v>
      </c>
      <c r="E556" s="21" t="s">
        <v>1931</v>
      </c>
      <c r="F556" s="389">
        <f t="shared" si="38"/>
        <v>794.61799999999994</v>
      </c>
      <c r="G556" s="590">
        <v>760.4</v>
      </c>
      <c r="H556" s="393">
        <f t="shared" si="40"/>
        <v>1.0449999999999999</v>
      </c>
      <c r="I556" s="178"/>
      <c r="K556" s="388"/>
      <c r="O556" s="346"/>
      <c r="P556" s="346"/>
    </row>
    <row r="557" spans="1:16">
      <c r="A557" t="str">
        <f t="shared" si="39"/>
        <v>Optimizer AccessoriesOptimizer 25 Device &amp; 1250 Point Upgrade</v>
      </c>
      <c r="B557" s="32" t="s">
        <v>1924</v>
      </c>
      <c r="C557" s="190" t="s">
        <v>1941</v>
      </c>
      <c r="D557" s="347" t="s">
        <v>34</v>
      </c>
      <c r="E557" s="21" t="s">
        <v>1932</v>
      </c>
      <c r="F557" s="389">
        <f t="shared" si="38"/>
        <v>1345.3225500000001</v>
      </c>
      <c r="G557" s="479">
        <v>1287.3900000000001</v>
      </c>
      <c r="H557" s="393">
        <f t="shared" si="40"/>
        <v>1.0449999999999999</v>
      </c>
      <c r="I557" s="178"/>
      <c r="K557" s="388"/>
      <c r="O557" s="346"/>
      <c r="P557" s="346"/>
    </row>
    <row r="558" spans="1:16">
      <c r="A558" t="str">
        <f t="shared" si="39"/>
        <v>Optimizer AccessoriesOptimizer 50 Device &amp; 2500 Point Upgrade</v>
      </c>
      <c r="B558" s="32" t="s">
        <v>1924</v>
      </c>
      <c r="C558" s="190" t="s">
        <v>1942</v>
      </c>
      <c r="D558" s="347" t="s">
        <v>34</v>
      </c>
      <c r="E558" s="21" t="s">
        <v>1933</v>
      </c>
      <c r="F558" s="389">
        <f t="shared" si="38"/>
        <v>2513.4339999999997</v>
      </c>
      <c r="G558" s="479">
        <v>2405.1999999999998</v>
      </c>
      <c r="H558" s="393">
        <f t="shared" si="40"/>
        <v>1.0449999999999999</v>
      </c>
      <c r="I558" s="178"/>
      <c r="K558" s="388"/>
      <c r="O558" s="346"/>
      <c r="P558" s="346"/>
    </row>
    <row r="559" spans="1:16">
      <c r="A559" t="str">
        <f t="shared" si="39"/>
        <v>Carbon Dioxide SensorSpace CO2 w LCD</v>
      </c>
      <c r="B559" s="32" t="s">
        <v>375</v>
      </c>
      <c r="C559" s="93" t="s">
        <v>420</v>
      </c>
      <c r="D559" s="347" t="s">
        <v>34</v>
      </c>
      <c r="E559" s="451" t="s">
        <v>1574</v>
      </c>
      <c r="F559" s="389">
        <f t="shared" si="38"/>
        <v>247.61274999999998</v>
      </c>
      <c r="G559" s="389">
        <v>236.95</v>
      </c>
      <c r="H559" s="393">
        <f t="shared" si="40"/>
        <v>1.0449999999999999</v>
      </c>
      <c r="I559" s="178"/>
      <c r="K559" s="388"/>
      <c r="O559" s="346"/>
      <c r="P559" s="346"/>
    </row>
    <row r="560" spans="1:16">
      <c r="A560" t="str">
        <f t="shared" si="39"/>
        <v>Carbon Dioxide SensorSpace CO2 wo LCD</v>
      </c>
      <c r="B560" s="32" t="s">
        <v>375</v>
      </c>
      <c r="C560" s="93" t="s">
        <v>422</v>
      </c>
      <c r="D560" s="347" t="s">
        <v>34</v>
      </c>
      <c r="E560" s="451" t="s">
        <v>1575</v>
      </c>
      <c r="F560" s="389">
        <f t="shared" si="38"/>
        <v>355.7389</v>
      </c>
      <c r="G560" s="386">
        <v>340.42</v>
      </c>
      <c r="H560" s="393">
        <f t="shared" si="40"/>
        <v>1.0449999999999999</v>
      </c>
      <c r="I560" s="178"/>
      <c r="K560" s="388"/>
      <c r="O560" s="346"/>
      <c r="P560" s="346"/>
    </row>
    <row r="561" spans="1:16">
      <c r="A561" t="str">
        <f t="shared" si="39"/>
        <v>Carbon Dioxide SensorDuct CO2 w LCD</v>
      </c>
      <c r="B561" s="32" t="s">
        <v>375</v>
      </c>
      <c r="C561" s="93" t="s">
        <v>421</v>
      </c>
      <c r="D561" s="347" t="s">
        <v>34</v>
      </c>
      <c r="E561" s="71" t="s">
        <v>377</v>
      </c>
      <c r="F561" s="389">
        <f t="shared" si="38"/>
        <v>393.96499999999997</v>
      </c>
      <c r="G561" s="386">
        <v>377</v>
      </c>
      <c r="H561" s="393">
        <f t="shared" si="40"/>
        <v>1.0449999999999999</v>
      </c>
      <c r="I561" s="178"/>
      <c r="K561" s="388"/>
      <c r="O561" s="346"/>
      <c r="P561" s="346"/>
    </row>
    <row r="562" spans="1:16">
      <c r="A562" t="str">
        <f t="shared" si="39"/>
        <v>Carbon Dioxide SensorDuct CO2 wo LCD</v>
      </c>
      <c r="B562" s="32" t="s">
        <v>375</v>
      </c>
      <c r="C562" s="93" t="s">
        <v>423</v>
      </c>
      <c r="D562" s="347" t="s">
        <v>34</v>
      </c>
      <c r="E562" s="20" t="s">
        <v>426</v>
      </c>
      <c r="F562" s="389">
        <f t="shared" si="38"/>
        <v>331.2441</v>
      </c>
      <c r="G562" s="386">
        <v>316.98</v>
      </c>
      <c r="H562" s="393">
        <f t="shared" si="40"/>
        <v>1.0449999999999999</v>
      </c>
      <c r="I562" s="178"/>
      <c r="K562" s="388"/>
      <c r="O562" s="346"/>
      <c r="P562" s="346"/>
    </row>
    <row r="563" spans="1:16">
      <c r="A563" t="str">
        <f t="shared" si="39"/>
        <v>Carbon Dioxide SensorACI Space CO2 wo LCD</v>
      </c>
      <c r="B563" s="32" t="s">
        <v>375</v>
      </c>
      <c r="C563" s="93" t="s">
        <v>428</v>
      </c>
      <c r="D563" s="347" t="s">
        <v>39</v>
      </c>
      <c r="E563" s="21" t="s">
        <v>1840</v>
      </c>
      <c r="F563" s="389">
        <f t="shared" si="38"/>
        <v>191.66</v>
      </c>
      <c r="G563" s="386">
        <v>191.66</v>
      </c>
      <c r="H563" s="387">
        <f t="shared" ref="H563:H564" si="50">$R$2</f>
        <v>1</v>
      </c>
      <c r="I563" s="178"/>
      <c r="K563" s="388"/>
      <c r="O563" s="346"/>
      <c r="P563" s="346"/>
    </row>
    <row r="564" spans="1:16">
      <c r="A564" t="str">
        <f t="shared" si="39"/>
        <v>Carbon Dioxide SensorOutside Air CO2 w Heater</v>
      </c>
      <c r="B564" s="32" t="s">
        <v>375</v>
      </c>
      <c r="C564" s="93" t="s">
        <v>464</v>
      </c>
      <c r="D564" s="347" t="s">
        <v>39</v>
      </c>
      <c r="E564" s="21" t="s">
        <v>465</v>
      </c>
      <c r="F564" s="389">
        <f t="shared" ref="F564:F653" si="51">G564*H564</f>
        <v>530.27</v>
      </c>
      <c r="G564" s="386">
        <v>530.27</v>
      </c>
      <c r="H564" s="387">
        <f t="shared" si="50"/>
        <v>1</v>
      </c>
      <c r="I564" s="178"/>
      <c r="K564" s="388"/>
      <c r="O564" s="346"/>
      <c r="P564" s="346"/>
    </row>
    <row r="565" spans="1:16">
      <c r="A565" t="str">
        <f t="shared" si="39"/>
        <v>Sylk Bus IOCombination</v>
      </c>
      <c r="B565" s="21" t="s">
        <v>89</v>
      </c>
      <c r="C565" s="91" t="s">
        <v>101</v>
      </c>
      <c r="D565" s="69" t="s">
        <v>34</v>
      </c>
      <c r="E565" s="71" t="s">
        <v>275</v>
      </c>
      <c r="F565" s="389">
        <f t="shared" si="51"/>
        <v>278.31484999999998</v>
      </c>
      <c r="G565" s="386">
        <v>266.33</v>
      </c>
      <c r="H565" s="393">
        <f t="shared" ref="H565:H604" si="52">$L$2</f>
        <v>1.0449999999999999</v>
      </c>
      <c r="I565" s="178"/>
      <c r="K565" s="388"/>
      <c r="O565" s="346"/>
      <c r="P565" s="346"/>
    </row>
    <row r="566" spans="1:16">
      <c r="A566" t="str">
        <f t="shared" si="39"/>
        <v>Sylk Bus IOInput</v>
      </c>
      <c r="B566" s="21" t="s">
        <v>89</v>
      </c>
      <c r="C566" s="91" t="s">
        <v>102</v>
      </c>
      <c r="D566" s="69" t="s">
        <v>34</v>
      </c>
      <c r="E566" s="71" t="s">
        <v>272</v>
      </c>
      <c r="F566" s="389">
        <f t="shared" si="51"/>
        <v>244.35235</v>
      </c>
      <c r="G566" s="386">
        <v>233.83</v>
      </c>
      <c r="H566" s="393">
        <f t="shared" si="52"/>
        <v>1.0449999999999999</v>
      </c>
      <c r="I566" s="178"/>
      <c r="K566" s="388"/>
      <c r="O566" s="346"/>
      <c r="P566" s="346"/>
    </row>
    <row r="567" spans="1:16">
      <c r="A567" t="str">
        <f t="shared" si="39"/>
        <v>Sylk Bus IOOutput</v>
      </c>
      <c r="B567" s="21" t="s">
        <v>89</v>
      </c>
      <c r="C567" s="91" t="s">
        <v>103</v>
      </c>
      <c r="D567" s="69" t="s">
        <v>34</v>
      </c>
      <c r="E567" s="71" t="s">
        <v>273</v>
      </c>
      <c r="F567" s="389">
        <f t="shared" si="51"/>
        <v>312.94614999999999</v>
      </c>
      <c r="G567" s="386">
        <v>299.47000000000003</v>
      </c>
      <c r="H567" s="393">
        <f t="shared" si="52"/>
        <v>1.0449999999999999</v>
      </c>
      <c r="I567" s="178"/>
      <c r="K567" s="388"/>
      <c r="L567" s="20"/>
      <c r="O567" s="346"/>
      <c r="P567" s="346"/>
    </row>
    <row r="568" spans="1:16">
      <c r="A568" t="str">
        <f t="shared" si="39"/>
        <v>Temp SensorAveraging Sensor</v>
      </c>
      <c r="B568" s="21" t="s">
        <v>155</v>
      </c>
      <c r="C568" s="88" t="s">
        <v>734</v>
      </c>
      <c r="D568" s="69" t="s">
        <v>34</v>
      </c>
      <c r="E568" s="71" t="s">
        <v>70</v>
      </c>
      <c r="F568" s="389">
        <f t="shared" si="51"/>
        <v>166.92830000000001</v>
      </c>
      <c r="G568" s="386">
        <v>159.74</v>
      </c>
      <c r="H568" s="393">
        <f t="shared" si="52"/>
        <v>1.0449999999999999</v>
      </c>
      <c r="I568" s="178"/>
      <c r="K568" s="388"/>
      <c r="L568" s="20"/>
      <c r="O568" s="346"/>
      <c r="P568" s="346"/>
    </row>
    <row r="569" spans="1:16">
      <c r="A569" t="str">
        <f t="shared" si="39"/>
        <v>Temp SensorDuct Temp/Humidity</v>
      </c>
      <c r="B569" s="32" t="s">
        <v>155</v>
      </c>
      <c r="C569" s="87" t="s">
        <v>215</v>
      </c>
      <c r="D569" s="347" t="s">
        <v>34</v>
      </c>
      <c r="E569" s="482" t="s">
        <v>1416</v>
      </c>
      <c r="F569" s="389">
        <f t="shared" si="51"/>
        <v>266.23464999999999</v>
      </c>
      <c r="G569" s="386">
        <v>254.77</v>
      </c>
      <c r="H569" s="393">
        <f t="shared" si="52"/>
        <v>1.0449999999999999</v>
      </c>
      <c r="I569" s="178"/>
      <c r="K569" s="388" t="s">
        <v>1182</v>
      </c>
      <c r="L569" s="20" t="s">
        <v>404</v>
      </c>
      <c r="O569" s="346"/>
      <c r="P569" s="346"/>
    </row>
    <row r="570" spans="1:16">
      <c r="A570" t="str">
        <f t="shared" si="39"/>
        <v>Temp SensorDuct Temp/Humidity SYLK Bus 5%</v>
      </c>
      <c r="B570" s="32" t="s">
        <v>155</v>
      </c>
      <c r="C570" s="87" t="s">
        <v>1224</v>
      </c>
      <c r="D570" s="347" t="s">
        <v>34</v>
      </c>
      <c r="E570" s="71" t="s">
        <v>1258</v>
      </c>
      <c r="F570" s="389">
        <f t="shared" si="51"/>
        <v>141.92144999999999</v>
      </c>
      <c r="G570" s="386">
        <f>K570+L570</f>
        <v>135.81</v>
      </c>
      <c r="H570" s="393">
        <f t="shared" si="52"/>
        <v>1.0449999999999999</v>
      </c>
      <c r="I570" s="178"/>
      <c r="K570" s="391">
        <v>101.76</v>
      </c>
      <c r="L570" s="332">
        <v>34.049999999999997</v>
      </c>
      <c r="O570" s="346"/>
      <c r="P570" s="346"/>
    </row>
    <row r="571" spans="1:16">
      <c r="A571" t="str">
        <f t="shared" si="39"/>
        <v>Temp SensorDuct Insertion Sensor</v>
      </c>
      <c r="B571" s="21" t="s">
        <v>155</v>
      </c>
      <c r="C571" s="88" t="s">
        <v>271</v>
      </c>
      <c r="D571" s="69" t="s">
        <v>34</v>
      </c>
      <c r="E571" s="71" t="s">
        <v>107</v>
      </c>
      <c r="F571" s="389">
        <f t="shared" si="51"/>
        <v>23.188549999999999</v>
      </c>
      <c r="G571" s="386">
        <v>22.19</v>
      </c>
      <c r="H571" s="393">
        <f t="shared" si="52"/>
        <v>1.0449999999999999</v>
      </c>
      <c r="I571" s="178"/>
      <c r="K571" s="388"/>
      <c r="O571" s="346"/>
      <c r="P571" s="346"/>
    </row>
    <row r="572" spans="1:16">
      <c r="A572" t="str">
        <f t="shared" si="39"/>
        <v>Temp SensorDuct Sensor w 6' Cable</v>
      </c>
      <c r="B572" s="21" t="s">
        <v>155</v>
      </c>
      <c r="C572" s="88" t="s">
        <v>270</v>
      </c>
      <c r="D572" s="69" t="s">
        <v>34</v>
      </c>
      <c r="E572" s="71" t="s">
        <v>269</v>
      </c>
      <c r="F572" s="389">
        <f t="shared" si="51"/>
        <v>26.459399999999999</v>
      </c>
      <c r="G572" s="386">
        <v>25.32</v>
      </c>
      <c r="H572" s="393">
        <f t="shared" si="52"/>
        <v>1.0449999999999999</v>
      </c>
      <c r="I572" s="178"/>
      <c r="K572" s="388"/>
      <c r="O572" s="346"/>
      <c r="P572" s="346"/>
    </row>
    <row r="573" spans="1:16">
      <c r="A573" t="str">
        <f t="shared" si="39"/>
        <v>Temp SensorTR21 Space Sensor Only</v>
      </c>
      <c r="B573" s="32" t="s">
        <v>155</v>
      </c>
      <c r="C573" s="87" t="s">
        <v>267</v>
      </c>
      <c r="D573" s="347" t="s">
        <v>34</v>
      </c>
      <c r="E573" s="71" t="s">
        <v>644</v>
      </c>
      <c r="F573" s="389">
        <f t="shared" si="51"/>
        <v>21.234399999999997</v>
      </c>
      <c r="G573" s="386">
        <v>20.32</v>
      </c>
      <c r="H573" s="393">
        <f t="shared" si="52"/>
        <v>1.0449999999999999</v>
      </c>
      <c r="I573" s="178"/>
      <c r="K573" s="388"/>
      <c r="O573" s="346"/>
      <c r="P573" s="346"/>
    </row>
    <row r="574" spans="1:16">
      <c r="A574" t="str">
        <f t="shared" si="39"/>
        <v>Temp SensorTR21 Space Sensor with Humd</v>
      </c>
      <c r="B574" s="32" t="s">
        <v>155</v>
      </c>
      <c r="C574" s="88" t="s">
        <v>382</v>
      </c>
      <c r="D574" s="347" t="s">
        <v>34</v>
      </c>
      <c r="E574" s="71" t="s">
        <v>645</v>
      </c>
      <c r="F574" s="389">
        <f t="shared" si="51"/>
        <v>175.74809999999999</v>
      </c>
      <c r="G574" s="386">
        <v>168.18</v>
      </c>
      <c r="H574" s="393">
        <f t="shared" si="52"/>
        <v>1.0449999999999999</v>
      </c>
      <c r="I574" s="178"/>
      <c r="K574" s="388"/>
      <c r="O574" s="346"/>
      <c r="P574" s="346"/>
    </row>
    <row r="575" spans="1:16">
      <c r="A575" t="str">
        <f t="shared" si="39"/>
        <v>Temp SensorTR21 Wireless Sensor with Receiver</v>
      </c>
      <c r="B575" s="32" t="s">
        <v>155</v>
      </c>
      <c r="C575" s="88" t="s">
        <v>849</v>
      </c>
      <c r="D575" s="347" t="s">
        <v>34</v>
      </c>
      <c r="E575" s="71" t="s">
        <v>848</v>
      </c>
      <c r="F575" s="389">
        <f t="shared" si="51"/>
        <v>298.57740000000001</v>
      </c>
      <c r="G575" s="386">
        <v>285.72000000000003</v>
      </c>
      <c r="H575" s="393">
        <f t="shared" si="52"/>
        <v>1.0449999999999999</v>
      </c>
      <c r="I575" s="178"/>
      <c r="K575" s="388"/>
      <c r="O575" s="346"/>
      <c r="P575" s="346"/>
    </row>
    <row r="576" spans="1:16">
      <c r="A576" t="str">
        <f t="shared" si="39"/>
        <v>Temp SensorTR23 Space with SP/OV</v>
      </c>
      <c r="B576" s="21" t="s">
        <v>155</v>
      </c>
      <c r="C576" s="88" t="s">
        <v>265</v>
      </c>
      <c r="D576" s="69" t="s">
        <v>34</v>
      </c>
      <c r="E576" s="71" t="s">
        <v>636</v>
      </c>
      <c r="F576" s="389">
        <f t="shared" si="51"/>
        <v>73.505300000000005</v>
      </c>
      <c r="G576" s="386">
        <v>70.34</v>
      </c>
      <c r="H576" s="393">
        <f t="shared" si="52"/>
        <v>1.0449999999999999</v>
      </c>
      <c r="I576" s="178"/>
      <c r="K576" s="388"/>
      <c r="O576" s="346"/>
      <c r="P576" s="346"/>
    </row>
    <row r="577" spans="1:16">
      <c r="A577" t="str">
        <f t="shared" si="39"/>
        <v>Temp SensorTR23 Space with SP/OV/Humd</v>
      </c>
      <c r="B577" s="21" t="s">
        <v>155</v>
      </c>
      <c r="C577" s="88" t="s">
        <v>383</v>
      </c>
      <c r="D577" s="69" t="s">
        <v>34</v>
      </c>
      <c r="E577" s="71" t="s">
        <v>637</v>
      </c>
      <c r="F577" s="389">
        <f t="shared" si="51"/>
        <v>223.76584999999997</v>
      </c>
      <c r="G577" s="386">
        <v>214.13</v>
      </c>
      <c r="H577" s="393">
        <f t="shared" si="52"/>
        <v>1.0449999999999999</v>
      </c>
      <c r="I577" s="178"/>
      <c r="K577" s="388"/>
      <c r="O577" s="346"/>
      <c r="P577" s="346"/>
    </row>
    <row r="578" spans="1:16">
      <c r="A578" t="str">
        <f t="shared" si="39"/>
        <v>Temp SensorTR23 Wireless Sensor w SP &amp; Rec</v>
      </c>
      <c r="B578" s="21" t="s">
        <v>155</v>
      </c>
      <c r="C578" s="88" t="s">
        <v>850</v>
      </c>
      <c r="D578" s="69" t="s">
        <v>34</v>
      </c>
      <c r="E578" s="71" t="s">
        <v>2277</v>
      </c>
      <c r="F578" s="389">
        <f t="shared" si="51"/>
        <v>0</v>
      </c>
      <c r="G578" s="386">
        <v>0</v>
      </c>
      <c r="H578" s="393">
        <f t="shared" si="52"/>
        <v>1.0449999999999999</v>
      </c>
      <c r="I578" s="20"/>
      <c r="K578" s="388"/>
      <c r="O578" s="346"/>
      <c r="P578" s="346"/>
    </row>
    <row r="579" spans="1:16">
      <c r="A579" t="str">
        <f t="shared" si="39"/>
        <v>Temp SensorTR40 Space Sensor Only</v>
      </c>
      <c r="B579" s="21" t="s">
        <v>155</v>
      </c>
      <c r="C579" s="87" t="s">
        <v>384</v>
      </c>
      <c r="D579" s="69" t="s">
        <v>34</v>
      </c>
      <c r="E579" s="71" t="s">
        <v>638</v>
      </c>
      <c r="F579" s="389">
        <f t="shared" si="51"/>
        <v>42.468799999999995</v>
      </c>
      <c r="G579" s="386">
        <v>40.64</v>
      </c>
      <c r="H579" s="393">
        <f t="shared" si="52"/>
        <v>1.0449999999999999</v>
      </c>
      <c r="I579" s="178"/>
      <c r="K579" s="388"/>
      <c r="O579" s="346"/>
      <c r="P579" s="346"/>
    </row>
    <row r="580" spans="1:16">
      <c r="A580" t="str">
        <f t="shared" si="39"/>
        <v>Temp SensorTR40 Space with Temp/Humd</v>
      </c>
      <c r="B580" s="21" t="s">
        <v>155</v>
      </c>
      <c r="C580" s="87" t="s">
        <v>385</v>
      </c>
      <c r="D580" s="69" t="s">
        <v>34</v>
      </c>
      <c r="E580" s="71" t="s">
        <v>639</v>
      </c>
      <c r="F580" s="389">
        <f t="shared" si="51"/>
        <v>204.17209999999997</v>
      </c>
      <c r="G580" s="386">
        <v>195.38</v>
      </c>
      <c r="H580" s="393">
        <f t="shared" si="52"/>
        <v>1.0449999999999999</v>
      </c>
      <c r="I580" s="178"/>
      <c r="K580" s="388"/>
      <c r="O580" s="346"/>
      <c r="P580" s="346"/>
    </row>
    <row r="581" spans="1:16">
      <c r="A581" t="str">
        <f t="shared" si="39"/>
        <v>Temp SensorTR40 Space with CO2</v>
      </c>
      <c r="B581" s="21" t="s">
        <v>155</v>
      </c>
      <c r="C581" s="88" t="s">
        <v>386</v>
      </c>
      <c r="D581" s="69" t="s">
        <v>34</v>
      </c>
      <c r="E581" s="71" t="s">
        <v>640</v>
      </c>
      <c r="F581" s="389">
        <f t="shared" si="51"/>
        <v>318.50555000000003</v>
      </c>
      <c r="G581" s="386">
        <v>304.79000000000002</v>
      </c>
      <c r="H581" s="393">
        <f t="shared" si="52"/>
        <v>1.0449999999999999</v>
      </c>
      <c r="I581" s="178"/>
      <c r="K581" s="388"/>
      <c r="O581" s="346"/>
      <c r="P581" s="346"/>
    </row>
    <row r="582" spans="1:16">
      <c r="A582" t="str">
        <f t="shared" si="39"/>
        <v>Temp SensorTR40 Space with Temp/Humd/CO2</v>
      </c>
      <c r="B582" s="21" t="s">
        <v>155</v>
      </c>
      <c r="C582" s="87" t="s">
        <v>387</v>
      </c>
      <c r="D582" s="69" t="s">
        <v>34</v>
      </c>
      <c r="E582" s="71" t="s">
        <v>641</v>
      </c>
      <c r="F582" s="389">
        <f t="shared" si="51"/>
        <v>321.76595000000003</v>
      </c>
      <c r="G582" s="386">
        <v>307.91000000000003</v>
      </c>
      <c r="H582" s="393">
        <f t="shared" si="52"/>
        <v>1.0449999999999999</v>
      </c>
      <c r="I582" s="178"/>
      <c r="K582" s="388"/>
      <c r="O582" s="346"/>
      <c r="P582" s="346"/>
    </row>
    <row r="583" spans="1:16">
      <c r="A583" t="str">
        <f t="shared" si="39"/>
        <v>Temp SensorTR42 Space Sensor Only/LCD</v>
      </c>
      <c r="B583" s="32" t="s">
        <v>155</v>
      </c>
      <c r="C583" s="87" t="s">
        <v>388</v>
      </c>
      <c r="D583" s="347" t="s">
        <v>34</v>
      </c>
      <c r="E583" s="71" t="s">
        <v>646</v>
      </c>
      <c r="F583" s="389">
        <f t="shared" si="51"/>
        <v>89.504249999999999</v>
      </c>
      <c r="G583" s="386">
        <v>85.65</v>
      </c>
      <c r="H583" s="393">
        <f t="shared" si="52"/>
        <v>1.0449999999999999</v>
      </c>
      <c r="I583" s="178"/>
      <c r="K583" s="388"/>
      <c r="O583" s="346"/>
      <c r="P583" s="346"/>
    </row>
    <row r="584" spans="1:16">
      <c r="A584" t="str">
        <f t="shared" si="39"/>
        <v>Temp SensorTR42 Space with Temp/Humd/LCD</v>
      </c>
      <c r="B584" s="32" t="s">
        <v>155</v>
      </c>
      <c r="C584" s="87" t="s">
        <v>389</v>
      </c>
      <c r="D584" s="347" t="s">
        <v>34</v>
      </c>
      <c r="E584" s="71" t="s">
        <v>647</v>
      </c>
      <c r="F584" s="389">
        <f t="shared" si="51"/>
        <v>273.42424999999997</v>
      </c>
      <c r="G584" s="386">
        <v>261.64999999999998</v>
      </c>
      <c r="H584" s="393">
        <f t="shared" si="52"/>
        <v>1.0449999999999999</v>
      </c>
      <c r="I584" s="178"/>
      <c r="K584" s="388"/>
      <c r="O584" s="346"/>
      <c r="P584" s="346"/>
    </row>
    <row r="585" spans="1:16">
      <c r="A585" t="str">
        <f t="shared" si="39"/>
        <v>Temp SensorTR42 Space with CO2/LCD</v>
      </c>
      <c r="B585" s="32" t="s">
        <v>155</v>
      </c>
      <c r="C585" s="87" t="s">
        <v>390</v>
      </c>
      <c r="D585" s="347" t="s">
        <v>34</v>
      </c>
      <c r="E585" s="71" t="s">
        <v>635</v>
      </c>
      <c r="F585" s="389">
        <f t="shared" si="51"/>
        <v>403.10874999999999</v>
      </c>
      <c r="G585" s="386">
        <v>385.75</v>
      </c>
      <c r="H585" s="393">
        <f t="shared" si="52"/>
        <v>1.0449999999999999</v>
      </c>
      <c r="I585" s="178"/>
      <c r="K585" s="388"/>
      <c r="O585" s="346"/>
      <c r="P585" s="346"/>
    </row>
    <row r="586" spans="1:16">
      <c r="A586" t="str">
        <f t="shared" si="39"/>
        <v>Temp SensorTR42 Space with Temp/Humd/CO2/LCD</v>
      </c>
      <c r="B586" s="32" t="s">
        <v>155</v>
      </c>
      <c r="C586" s="87" t="s">
        <v>391</v>
      </c>
      <c r="D586" s="347" t="s">
        <v>34</v>
      </c>
      <c r="E586" s="71" t="s">
        <v>648</v>
      </c>
      <c r="F586" s="389">
        <f t="shared" si="51"/>
        <v>406.70354999999995</v>
      </c>
      <c r="G586" s="386">
        <v>389.19</v>
      </c>
      <c r="H586" s="393">
        <f t="shared" si="52"/>
        <v>1.0449999999999999</v>
      </c>
      <c r="I586" s="178"/>
      <c r="K586" s="388"/>
      <c r="O586" s="346"/>
      <c r="P586" s="346"/>
    </row>
    <row r="587" spans="1:16">
      <c r="A587" t="str">
        <f t="shared" si="39"/>
        <v>Temp SensorTR50 Space IAQ with Temp/Humd/CO2/TVOC and Display</v>
      </c>
      <c r="B587" s="32" t="s">
        <v>155</v>
      </c>
      <c r="C587" s="87" t="s">
        <v>1846</v>
      </c>
      <c r="D587" s="347" t="s">
        <v>34</v>
      </c>
      <c r="E587" s="71" t="s">
        <v>1842</v>
      </c>
      <c r="F587" s="389">
        <f t="shared" si="51"/>
        <v>466.81194999999997</v>
      </c>
      <c r="G587" s="386">
        <v>446.71</v>
      </c>
      <c r="H587" s="393">
        <f t="shared" si="52"/>
        <v>1.0449999999999999</v>
      </c>
      <c r="I587" s="178"/>
      <c r="K587" s="388"/>
      <c r="O587" s="346"/>
      <c r="P587" s="346"/>
    </row>
    <row r="588" spans="1:16">
      <c r="A588" t="str">
        <f t="shared" si="39"/>
        <v>Temp SensorTR50 Space IAQ with Temp/Humd/CO2/TVOC and No Display</v>
      </c>
      <c r="B588" s="32" t="s">
        <v>155</v>
      </c>
      <c r="C588" s="87" t="s">
        <v>1847</v>
      </c>
      <c r="D588" s="347" t="s">
        <v>34</v>
      </c>
      <c r="E588" s="71" t="s">
        <v>1843</v>
      </c>
      <c r="F588" s="389">
        <f t="shared" si="51"/>
        <v>456.68589999999995</v>
      </c>
      <c r="G588" s="386">
        <v>437.02</v>
      </c>
      <c r="H588" s="393">
        <f t="shared" si="52"/>
        <v>1.0449999999999999</v>
      </c>
      <c r="I588" s="178"/>
      <c r="K588" s="388"/>
      <c r="O588" s="346"/>
      <c r="P588" s="346"/>
    </row>
    <row r="589" spans="1:16">
      <c r="A589" t="str">
        <f t="shared" si="39"/>
        <v>Temp SensorTR50 Space Temp/Humd/CO2 with Display</v>
      </c>
      <c r="B589" s="32" t="s">
        <v>155</v>
      </c>
      <c r="C589" s="87" t="s">
        <v>1848</v>
      </c>
      <c r="D589" s="347" t="s">
        <v>34</v>
      </c>
      <c r="E589" s="71" t="s">
        <v>1844</v>
      </c>
      <c r="F589" s="389">
        <f t="shared" si="51"/>
        <v>246.96484999999998</v>
      </c>
      <c r="G589" s="386">
        <v>236.33</v>
      </c>
      <c r="H589" s="393">
        <f t="shared" si="52"/>
        <v>1.0449999999999999</v>
      </c>
      <c r="I589" s="178"/>
      <c r="K589" s="388"/>
      <c r="O589" s="346"/>
      <c r="P589" s="346"/>
    </row>
    <row r="590" spans="1:16">
      <c r="A590" t="str">
        <f t="shared" si="39"/>
        <v>Temp SensorTR50 Space Temp/Humd/CO2 with No Display</v>
      </c>
      <c r="B590" s="32" t="s">
        <v>155</v>
      </c>
      <c r="C590" s="87" t="s">
        <v>1849</v>
      </c>
      <c r="D590" s="347" t="s">
        <v>34</v>
      </c>
      <c r="E590" s="71" t="s">
        <v>1845</v>
      </c>
      <c r="F590" s="389">
        <f t="shared" si="51"/>
        <v>236.83879999999996</v>
      </c>
      <c r="G590" s="386">
        <v>226.64</v>
      </c>
      <c r="H590" s="393">
        <f t="shared" si="52"/>
        <v>1.0449999999999999</v>
      </c>
      <c r="I590" s="178"/>
      <c r="K590" s="388"/>
      <c r="O590" s="346"/>
      <c r="P590" s="346"/>
    </row>
    <row r="591" spans="1:16">
      <c r="A591" t="str">
        <f t="shared" si="39"/>
        <v>Temp SensorTR71 Space with LCD</v>
      </c>
      <c r="B591" s="21" t="s">
        <v>155</v>
      </c>
      <c r="C591" s="88" t="s">
        <v>266</v>
      </c>
      <c r="D591" s="69" t="s">
        <v>34</v>
      </c>
      <c r="E591" s="71" t="s">
        <v>642</v>
      </c>
      <c r="F591" s="389">
        <f t="shared" si="51"/>
        <v>154.5137</v>
      </c>
      <c r="G591" s="386">
        <v>147.86000000000001</v>
      </c>
      <c r="H591" s="393">
        <f t="shared" si="52"/>
        <v>1.0449999999999999</v>
      </c>
      <c r="I591" s="178"/>
      <c r="K591" s="388"/>
      <c r="O591" s="346"/>
      <c r="P591" s="346"/>
    </row>
    <row r="592" spans="1:16">
      <c r="A592" t="str">
        <f t="shared" si="39"/>
        <v>Temp SensorTR71 Space with Temp/Humd/LCD</v>
      </c>
      <c r="B592" s="21" t="s">
        <v>155</v>
      </c>
      <c r="C592" s="88" t="s">
        <v>392</v>
      </c>
      <c r="D592" s="69" t="s">
        <v>34</v>
      </c>
      <c r="E592" s="71" t="s">
        <v>643</v>
      </c>
      <c r="F592" s="389">
        <f t="shared" si="51"/>
        <v>291.06384999999995</v>
      </c>
      <c r="G592" s="386">
        <v>278.52999999999997</v>
      </c>
      <c r="H592" s="393">
        <f t="shared" si="52"/>
        <v>1.0449999999999999</v>
      </c>
      <c r="I592" s="178"/>
      <c r="K592" s="388"/>
      <c r="O592" s="346"/>
      <c r="P592" s="346"/>
    </row>
    <row r="593" spans="1:16">
      <c r="A593" t="str">
        <f t="shared" si="39"/>
        <v>Temp SensorTR75 Space with Time Clock/LCD</v>
      </c>
      <c r="B593" s="21" t="s">
        <v>155</v>
      </c>
      <c r="C593" s="88" t="s">
        <v>667</v>
      </c>
      <c r="D593" s="69" t="s">
        <v>34</v>
      </c>
      <c r="E593" s="71" t="s">
        <v>664</v>
      </c>
      <c r="F593" s="389">
        <f t="shared" si="51"/>
        <v>209.39709999999999</v>
      </c>
      <c r="G593" s="386">
        <v>200.38</v>
      </c>
      <c r="H593" s="393">
        <f t="shared" si="52"/>
        <v>1.0449999999999999</v>
      </c>
      <c r="I593" s="178"/>
      <c r="K593" s="388"/>
      <c r="O593" s="346"/>
      <c r="P593" s="346"/>
    </row>
    <row r="594" spans="1:16">
      <c r="A594" t="str">
        <f t="shared" si="39"/>
        <v>Temp SensorTR75 Space w Temp/Humd/Time Clock/LCD</v>
      </c>
      <c r="B594" s="21" t="s">
        <v>155</v>
      </c>
      <c r="C594" s="88" t="s">
        <v>666</v>
      </c>
      <c r="D594" s="69" t="s">
        <v>34</v>
      </c>
      <c r="E594" s="71" t="s">
        <v>665</v>
      </c>
      <c r="F594" s="389">
        <f t="shared" si="51"/>
        <v>347.25349999999997</v>
      </c>
      <c r="G594" s="386">
        <v>332.3</v>
      </c>
      <c r="H594" s="393">
        <f t="shared" si="52"/>
        <v>1.0449999999999999</v>
      </c>
      <c r="I594" s="178"/>
      <c r="K594" s="388"/>
      <c r="O594" s="346"/>
      <c r="P594" s="346"/>
    </row>
    <row r="595" spans="1:16">
      <c r="A595" t="str">
        <f t="shared" si="39"/>
        <v>Temp SensorTR100 Space with LCD</v>
      </c>
      <c r="B595" s="21" t="s">
        <v>155</v>
      </c>
      <c r="C595" s="88" t="s">
        <v>2156</v>
      </c>
      <c r="D595" s="69" t="s">
        <v>34</v>
      </c>
      <c r="E595" s="71" t="s">
        <v>2157</v>
      </c>
      <c r="F595" s="389">
        <f t="shared" si="51"/>
        <v>128.71265</v>
      </c>
      <c r="G595" s="386">
        <v>123.17</v>
      </c>
      <c r="H595" s="393">
        <f t="shared" si="52"/>
        <v>1.0449999999999999</v>
      </c>
      <c r="I595" s="178"/>
      <c r="K595" s="388"/>
      <c r="O595" s="346"/>
      <c r="P595" s="346"/>
    </row>
    <row r="596" spans="1:16">
      <c r="A596" t="str">
        <f t="shared" ref="A596" si="53">B596&amp;C596</f>
        <v>Temp SensorTR100 Space with Temp/Humd LCD</v>
      </c>
      <c r="B596" s="21" t="s">
        <v>155</v>
      </c>
      <c r="C596" s="88" t="s">
        <v>2160</v>
      </c>
      <c r="D596" s="69" t="s">
        <v>34</v>
      </c>
      <c r="E596" s="71" t="s">
        <v>2159</v>
      </c>
      <c r="F596" s="389">
        <f t="shared" si="51"/>
        <v>186.19809999999998</v>
      </c>
      <c r="G596" s="386">
        <v>178.18</v>
      </c>
      <c r="H596" s="393">
        <f t="shared" si="52"/>
        <v>1.0449999999999999</v>
      </c>
      <c r="I596" s="178"/>
      <c r="K596" s="388"/>
      <c r="O596" s="346"/>
      <c r="P596" s="346"/>
    </row>
    <row r="597" spans="1:16">
      <c r="A597" t="str">
        <f t="shared" si="39"/>
        <v>Temp SensorTR100 Space with Temp/Humd/CO2 LCD</v>
      </c>
      <c r="B597" s="21" t="s">
        <v>155</v>
      </c>
      <c r="C597" s="88" t="s">
        <v>2161</v>
      </c>
      <c r="D597" s="69" t="s">
        <v>34</v>
      </c>
      <c r="E597" s="71" t="s">
        <v>2158</v>
      </c>
      <c r="F597" s="389">
        <f t="shared" si="51"/>
        <v>307.72115000000002</v>
      </c>
      <c r="G597" s="386">
        <v>294.47000000000003</v>
      </c>
      <c r="H597" s="393">
        <f t="shared" si="52"/>
        <v>1.0449999999999999</v>
      </c>
      <c r="I597" s="178"/>
      <c r="K597" s="388"/>
      <c r="O597" s="346"/>
      <c r="P597" s="346"/>
    </row>
    <row r="598" spans="1:16">
      <c r="A598" t="str">
        <f t="shared" si="39"/>
        <v>Temp SensorTR120 Space Sensor Only/LCD</v>
      </c>
      <c r="B598" s="21" t="s">
        <v>155</v>
      </c>
      <c r="C598" s="88" t="s">
        <v>1172</v>
      </c>
      <c r="D598" s="69" t="s">
        <v>34</v>
      </c>
      <c r="E598" s="71" t="s">
        <v>1196</v>
      </c>
      <c r="F598" s="389">
        <f>G598*H598</f>
        <v>233.56794999999997</v>
      </c>
      <c r="G598" s="386">
        <v>223.51</v>
      </c>
      <c r="H598" s="393">
        <f t="shared" si="52"/>
        <v>1.0449999999999999</v>
      </c>
      <c r="I598" s="178"/>
      <c r="K598" s="388"/>
      <c r="O598" s="346"/>
      <c r="P598" s="346"/>
    </row>
    <row r="599" spans="1:16">
      <c r="A599" t="str">
        <f t="shared" si="39"/>
        <v>Temp SensorTR120H Space with Temp/Humd/LCD</v>
      </c>
      <c r="B599" s="21" t="s">
        <v>155</v>
      </c>
      <c r="C599" s="88" t="s">
        <v>1173</v>
      </c>
      <c r="D599" s="69" t="s">
        <v>34</v>
      </c>
      <c r="E599" s="71" t="s">
        <v>1197</v>
      </c>
      <c r="F599" s="389">
        <f t="shared" si="51"/>
        <v>366.52330000000001</v>
      </c>
      <c r="G599" s="386">
        <v>350.74</v>
      </c>
      <c r="H599" s="393">
        <f t="shared" si="52"/>
        <v>1.0449999999999999</v>
      </c>
      <c r="I599" s="178"/>
      <c r="K599" s="388"/>
      <c r="O599" s="346"/>
      <c r="P599" s="346"/>
    </row>
    <row r="600" spans="1:16">
      <c r="A600" t="str">
        <f t="shared" si="39"/>
        <v>Temp SensorOA Temp/Humidity for HW</v>
      </c>
      <c r="B600" s="32" t="s">
        <v>155</v>
      </c>
      <c r="C600" s="88" t="s">
        <v>1539</v>
      </c>
      <c r="D600" s="347" t="s">
        <v>34</v>
      </c>
      <c r="E600" s="71" t="s">
        <v>1417</v>
      </c>
      <c r="F600" s="389">
        <f t="shared" si="51"/>
        <v>283.87424999999996</v>
      </c>
      <c r="G600" s="386">
        <v>271.64999999999998</v>
      </c>
      <c r="H600" s="393">
        <f t="shared" si="52"/>
        <v>1.0449999999999999</v>
      </c>
      <c r="I600" s="178"/>
      <c r="K600" s="388"/>
      <c r="O600" s="346"/>
      <c r="P600" s="346"/>
    </row>
    <row r="601" spans="1:16">
      <c r="A601" t="str">
        <f t="shared" si="39"/>
        <v>Temp SensorOA Temp Only for HW</v>
      </c>
      <c r="B601" s="32" t="s">
        <v>155</v>
      </c>
      <c r="C601" s="88" t="s">
        <v>1540</v>
      </c>
      <c r="D601" s="347" t="s">
        <v>34</v>
      </c>
      <c r="E601" s="21" t="s">
        <v>913</v>
      </c>
      <c r="F601" s="389">
        <f t="shared" si="51"/>
        <v>33.649000000000001</v>
      </c>
      <c r="G601" s="386">
        <v>32.200000000000003</v>
      </c>
      <c r="H601" s="393">
        <f t="shared" si="52"/>
        <v>1.0449999999999999</v>
      </c>
      <c r="I601" s="178"/>
      <c r="K601" s="388"/>
      <c r="O601" s="346"/>
      <c r="P601" s="346"/>
    </row>
    <row r="602" spans="1:16">
      <c r="A602" t="str">
        <f t="shared" si="39"/>
        <v>Temp SensorImmersion for HW</v>
      </c>
      <c r="B602" s="32" t="s">
        <v>155</v>
      </c>
      <c r="C602" s="87" t="s">
        <v>1541</v>
      </c>
      <c r="D602" s="347" t="s">
        <v>34</v>
      </c>
      <c r="E602" s="71" t="s">
        <v>134</v>
      </c>
      <c r="F602" s="389">
        <f t="shared" si="51"/>
        <v>23.188549999999999</v>
      </c>
      <c r="G602" s="386">
        <v>22.19</v>
      </c>
      <c r="H602" s="393">
        <f t="shared" si="52"/>
        <v>1.0449999999999999</v>
      </c>
      <c r="I602" s="178"/>
      <c r="K602" s="388"/>
      <c r="O602" s="346"/>
      <c r="P602" s="346"/>
    </row>
    <row r="603" spans="1:16">
      <c r="A603" t="str">
        <f t="shared" si="39"/>
        <v>Temp SensorWell - Stainless Steel for HW</v>
      </c>
      <c r="B603" s="32" t="s">
        <v>155</v>
      </c>
      <c r="C603" s="87" t="s">
        <v>1542</v>
      </c>
      <c r="D603" s="347" t="s">
        <v>34</v>
      </c>
      <c r="E603" s="71" t="s">
        <v>151</v>
      </c>
      <c r="F603" s="389">
        <f t="shared" si="51"/>
        <v>34.349149999999995</v>
      </c>
      <c r="G603" s="386">
        <v>32.869999999999997</v>
      </c>
      <c r="H603" s="393">
        <f t="shared" si="52"/>
        <v>1.0449999999999999</v>
      </c>
      <c r="I603" s="178"/>
      <c r="K603" s="388"/>
      <c r="O603" s="346"/>
      <c r="P603" s="346"/>
    </row>
    <row r="604" spans="1:16">
      <c r="A604" t="str">
        <f t="shared" si="39"/>
        <v>Temp SensorStrap On Sensor for HW</v>
      </c>
      <c r="B604" s="32" t="s">
        <v>155</v>
      </c>
      <c r="C604" s="87" t="s">
        <v>1543</v>
      </c>
      <c r="D604" s="347" t="s">
        <v>34</v>
      </c>
      <c r="E604" s="21" t="s">
        <v>758</v>
      </c>
      <c r="F604" s="389">
        <f t="shared" si="51"/>
        <v>26.135449999999999</v>
      </c>
      <c r="G604" s="386">
        <v>25.01</v>
      </c>
      <c r="H604" s="393">
        <f t="shared" si="52"/>
        <v>1.0449999999999999</v>
      </c>
      <c r="I604" s="178"/>
      <c r="K604" s="388"/>
      <c r="O604" s="346"/>
      <c r="P604" s="346"/>
    </row>
    <row r="605" spans="1:16" ht="12.75" customHeight="1">
      <c r="A605" t="str">
        <f t="shared" si="39"/>
        <v>Temp SensorFreezer Sensor for HW</v>
      </c>
      <c r="B605" s="32" t="s">
        <v>155</v>
      </c>
      <c r="C605" s="87" t="s">
        <v>1544</v>
      </c>
      <c r="D605" s="347" t="s">
        <v>39</v>
      </c>
      <c r="E605" s="574" t="s">
        <v>2180</v>
      </c>
      <c r="F605" s="389">
        <f t="shared" si="51"/>
        <v>26.84</v>
      </c>
      <c r="G605" s="386">
        <v>26.84</v>
      </c>
      <c r="H605" s="387">
        <f t="shared" ref="H605" si="54">$R$2</f>
        <v>1</v>
      </c>
      <c r="I605" s="178"/>
      <c r="J605" s="363"/>
      <c r="K605" s="388"/>
      <c r="O605" s="346"/>
      <c r="P605" s="346"/>
    </row>
    <row r="606" spans="1:16">
      <c r="A606" t="str">
        <f t="shared" si="39"/>
        <v>Temp SensorJCI Network LCD Space Temp Sensor</v>
      </c>
      <c r="B606" s="32" t="s">
        <v>155</v>
      </c>
      <c r="C606" s="87" t="s">
        <v>1135</v>
      </c>
      <c r="D606" s="347" t="s">
        <v>1025</v>
      </c>
      <c r="E606" s="21" t="s">
        <v>1351</v>
      </c>
      <c r="F606" s="389">
        <f t="shared" si="51"/>
        <v>95.959500000000006</v>
      </c>
      <c r="G606" s="479">
        <v>91.39</v>
      </c>
      <c r="H606" s="470">
        <f>$P$2</f>
        <v>1.05</v>
      </c>
      <c r="I606" s="178"/>
      <c r="K606" s="388"/>
      <c r="O606" s="346"/>
      <c r="P606" s="346"/>
    </row>
    <row r="607" spans="1:16">
      <c r="A607" t="str">
        <f t="shared" si="39"/>
        <v>Temp SensorJCI Network LCD Space Temp/Humd Sensor</v>
      </c>
      <c r="B607" s="32" t="s">
        <v>155</v>
      </c>
      <c r="C607" s="87" t="s">
        <v>1990</v>
      </c>
      <c r="D607" s="347" t="s">
        <v>1025</v>
      </c>
      <c r="E607" s="21" t="s">
        <v>1198</v>
      </c>
      <c r="F607" s="389">
        <f t="shared" si="51"/>
        <v>292.15200000000004</v>
      </c>
      <c r="G607" s="479">
        <v>278.24</v>
      </c>
      <c r="H607" s="470">
        <f>$P$2</f>
        <v>1.05</v>
      </c>
      <c r="I607" s="178"/>
      <c r="K607" s="388"/>
      <c r="O607" s="346"/>
      <c r="P607" s="346"/>
    </row>
    <row r="608" spans="1:16">
      <c r="A608" t="str">
        <f t="shared" si="39"/>
        <v>Temp SensorJCI Network LCD Space Temp/Humd/CO2 Sensor</v>
      </c>
      <c r="B608" s="32" t="s">
        <v>155</v>
      </c>
      <c r="C608" s="87" t="s">
        <v>1991</v>
      </c>
      <c r="D608" s="347" t="s">
        <v>1025</v>
      </c>
      <c r="E608" s="364" t="s">
        <v>1259</v>
      </c>
      <c r="F608" s="389">
        <f t="shared" si="51"/>
        <v>544.74</v>
      </c>
      <c r="G608" s="479">
        <v>518.79999999999995</v>
      </c>
      <c r="H608" s="470">
        <f>$P$2</f>
        <v>1.05</v>
      </c>
      <c r="I608" s="178"/>
      <c r="K608" s="388"/>
      <c r="O608" s="346"/>
      <c r="P608" s="346"/>
    </row>
    <row r="609" spans="1:16">
      <c r="A609" t="str">
        <f t="shared" si="39"/>
        <v>Temp SensorJCI Network LCD Space Temp Sensor w Occupancy Sensor</v>
      </c>
      <c r="B609" s="32" t="s">
        <v>155</v>
      </c>
      <c r="C609" s="87" t="s">
        <v>1992</v>
      </c>
      <c r="D609" s="347" t="s">
        <v>1025</v>
      </c>
      <c r="E609" s="21" t="s">
        <v>1352</v>
      </c>
      <c r="F609" s="389">
        <f t="shared" si="51"/>
        <v>198.34500000000003</v>
      </c>
      <c r="G609" s="479">
        <v>188.9</v>
      </c>
      <c r="H609" s="439">
        <f t="shared" ref="H609:H625" si="55">$O$2</f>
        <v>1.05</v>
      </c>
      <c r="I609" s="178"/>
      <c r="K609" s="388"/>
      <c r="O609" s="346"/>
      <c r="P609" s="346"/>
    </row>
    <row r="610" spans="1:16">
      <c r="A610" t="str">
        <f t="shared" si="39"/>
        <v>Temp SensorJCI Network Space CO2 Sensor Only</v>
      </c>
      <c r="B610" s="32" t="s">
        <v>155</v>
      </c>
      <c r="C610" s="87" t="s">
        <v>1136</v>
      </c>
      <c r="D610" s="347" t="s">
        <v>1025</v>
      </c>
      <c r="E610" s="21" t="s">
        <v>1353</v>
      </c>
      <c r="F610" s="389">
        <f t="shared" si="51"/>
        <v>352.70550000000003</v>
      </c>
      <c r="G610" s="479">
        <v>335.91</v>
      </c>
      <c r="H610" s="439">
        <f t="shared" si="55"/>
        <v>1.05</v>
      </c>
      <c r="I610" s="178"/>
      <c r="K610" s="388"/>
      <c r="O610" s="346"/>
      <c r="P610" s="346"/>
    </row>
    <row r="611" spans="1:16">
      <c r="A611" t="str">
        <f t="shared" si="39"/>
        <v>Temp SensorJCI Network Space Temp/CO2 Sensor</v>
      </c>
      <c r="B611" s="32" t="s">
        <v>155</v>
      </c>
      <c r="C611" s="87" t="s">
        <v>1177</v>
      </c>
      <c r="D611" s="347" t="s">
        <v>1025</v>
      </c>
      <c r="E611" s="21" t="s">
        <v>1199</v>
      </c>
      <c r="F611" s="389">
        <f t="shared" si="51"/>
        <v>369.726</v>
      </c>
      <c r="G611" s="479">
        <v>352.12</v>
      </c>
      <c r="H611" s="439">
        <f t="shared" si="55"/>
        <v>1.05</v>
      </c>
      <c r="I611" s="178"/>
      <c r="K611" s="388"/>
      <c r="O611" s="346"/>
      <c r="P611" s="346"/>
    </row>
    <row r="612" spans="1:16">
      <c r="A612" t="str">
        <f t="shared" si="39"/>
        <v>Temp SensorJCI Network Space Temp/CO2 Sensor w Occupancy Sensor</v>
      </c>
      <c r="B612" s="32" t="s">
        <v>155</v>
      </c>
      <c r="C612" s="87" t="s">
        <v>1582</v>
      </c>
      <c r="D612" s="347" t="s">
        <v>1025</v>
      </c>
      <c r="E612" s="21" t="s">
        <v>1583</v>
      </c>
      <c r="F612" s="389">
        <f t="shared" si="51"/>
        <v>484.07100000000003</v>
      </c>
      <c r="G612" s="479">
        <v>461.02</v>
      </c>
      <c r="H612" s="439">
        <f t="shared" si="55"/>
        <v>1.05</v>
      </c>
      <c r="I612" s="178"/>
      <c r="K612" s="388"/>
      <c r="O612" s="346"/>
      <c r="P612" s="346"/>
    </row>
    <row r="613" spans="1:16">
      <c r="A613" t="str">
        <f t="shared" si="39"/>
        <v>Temp SensorJCI Network ND Space Temp/Humd Sensor</v>
      </c>
      <c r="B613" s="32" t="s">
        <v>155</v>
      </c>
      <c r="C613" s="87" t="s">
        <v>1993</v>
      </c>
      <c r="D613" s="347" t="s">
        <v>1025</v>
      </c>
      <c r="E613" s="337" t="s">
        <v>1994</v>
      </c>
      <c r="F613" s="389">
        <f t="shared" si="51"/>
        <v>363.10050000000001</v>
      </c>
      <c r="G613" s="479">
        <v>345.81</v>
      </c>
      <c r="H613" s="470">
        <f>$P$2</f>
        <v>1.05</v>
      </c>
      <c r="I613" s="178"/>
      <c r="K613" s="388"/>
      <c r="O613" s="346"/>
      <c r="P613" s="346"/>
    </row>
    <row r="614" spans="1:16">
      <c r="A614" t="str">
        <f t="shared" si="39"/>
        <v>Temp SensorJCI Network ND Space Temp Sensor w JCI Logo Warm/Cool</v>
      </c>
      <c r="B614" s="32" t="s">
        <v>155</v>
      </c>
      <c r="C614" s="87" t="s">
        <v>1988</v>
      </c>
      <c r="D614" s="347" t="s">
        <v>1025</v>
      </c>
      <c r="E614" s="21" t="s">
        <v>1200</v>
      </c>
      <c r="F614" s="389">
        <f t="shared" si="51"/>
        <v>80.870999999999995</v>
      </c>
      <c r="G614" s="479">
        <v>77.02</v>
      </c>
      <c r="H614" s="470">
        <f>$P$2</f>
        <v>1.05</v>
      </c>
      <c r="I614" s="178"/>
      <c r="K614" s="388"/>
      <c r="O614" s="346"/>
      <c r="P614" s="346"/>
    </row>
    <row r="615" spans="1:16">
      <c r="A615" t="str">
        <f t="shared" si="39"/>
        <v>Temp SensorJCI Network ND Space Temp Sensor Warm/Cool</v>
      </c>
      <c r="B615" s="32" t="s">
        <v>155</v>
      </c>
      <c r="C615" s="87" t="s">
        <v>1989</v>
      </c>
      <c r="D615" s="347" t="s">
        <v>1025</v>
      </c>
      <c r="E615" s="21" t="s">
        <v>1987</v>
      </c>
      <c r="F615" s="389">
        <f t="shared" si="51"/>
        <v>102.816</v>
      </c>
      <c r="G615" s="479">
        <v>97.92</v>
      </c>
      <c r="H615" s="470">
        <f>$P$2</f>
        <v>1.05</v>
      </c>
      <c r="I615" s="178"/>
      <c r="K615" s="388"/>
      <c r="O615" s="346"/>
      <c r="P615" s="346"/>
    </row>
    <row r="616" spans="1:16">
      <c r="A616" t="str">
        <f t="shared" si="39"/>
        <v>Temp SensorJCI Wireless Receiver - Needs WRZ-TTJ0000-2 Sensor (1-1)</v>
      </c>
      <c r="B616" s="32" t="s">
        <v>155</v>
      </c>
      <c r="C616" s="87" t="s">
        <v>1535</v>
      </c>
      <c r="D616" s="347" t="s">
        <v>1025</v>
      </c>
      <c r="E616" s="21" t="s">
        <v>1536</v>
      </c>
      <c r="F616" s="389">
        <f t="shared" si="51"/>
        <v>190.97399999999999</v>
      </c>
      <c r="G616" s="479">
        <v>181.88</v>
      </c>
      <c r="H616" s="439">
        <f t="shared" si="55"/>
        <v>1.05</v>
      </c>
      <c r="I616" s="178"/>
      <c r="K616" s="388"/>
      <c r="O616" s="346"/>
      <c r="P616" s="346"/>
    </row>
    <row r="617" spans="1:16">
      <c r="A617" t="str">
        <f t="shared" si="39"/>
        <v>Temp SensorJCI Wireless Room Temp Sensor - Needs JC-ZFR1831-0 (1-1)</v>
      </c>
      <c r="B617" s="32" t="s">
        <v>155</v>
      </c>
      <c r="C617" s="87" t="s">
        <v>1534</v>
      </c>
      <c r="D617" s="347" t="s">
        <v>1025</v>
      </c>
      <c r="E617" s="21" t="s">
        <v>1533</v>
      </c>
      <c r="F617" s="389">
        <f t="shared" si="51"/>
        <v>199.68900000000002</v>
      </c>
      <c r="G617" s="479">
        <v>190.18</v>
      </c>
      <c r="H617" s="439">
        <f t="shared" si="55"/>
        <v>1.05</v>
      </c>
      <c r="I617" s="178"/>
      <c r="K617" s="388"/>
      <c r="O617" s="346"/>
      <c r="P617" s="346"/>
    </row>
    <row r="618" spans="1:16">
      <c r="A618" t="str">
        <f t="shared" si="39"/>
        <v>Temp SensorJCI Wireless Comm Gateway - 1 per 35 Devices (Receivers)</v>
      </c>
      <c r="B618" s="32" t="s">
        <v>155</v>
      </c>
      <c r="C618" s="87" t="s">
        <v>1538</v>
      </c>
      <c r="D618" s="347" t="s">
        <v>1025</v>
      </c>
      <c r="E618" s="21" t="s">
        <v>1537</v>
      </c>
      <c r="F618" s="389">
        <f t="shared" si="51"/>
        <v>1536.0870000000002</v>
      </c>
      <c r="G618" s="479">
        <v>1462.94</v>
      </c>
      <c r="H618" s="439">
        <f t="shared" si="55"/>
        <v>1.05</v>
      </c>
      <c r="I618" s="178"/>
      <c r="K618" s="388"/>
      <c r="O618" s="346"/>
      <c r="P618" s="346"/>
    </row>
    <row r="619" spans="1:16">
      <c r="A619" t="str">
        <f t="shared" si="39"/>
        <v>Temp SensorOA Combo Temp/Humd Sensor for JCI</v>
      </c>
      <c r="B619" s="32" t="s">
        <v>155</v>
      </c>
      <c r="C619" s="87" t="s">
        <v>1137</v>
      </c>
      <c r="D619" s="347" t="s">
        <v>995</v>
      </c>
      <c r="E619" s="21" t="s">
        <v>1839</v>
      </c>
      <c r="F619" s="389">
        <f t="shared" si="51"/>
        <v>129.88999999999999</v>
      </c>
      <c r="G619" s="479">
        <v>129.88999999999999</v>
      </c>
      <c r="H619" s="387">
        <f t="shared" ref="H619:H620" si="56">$R$2</f>
        <v>1</v>
      </c>
      <c r="I619" s="178"/>
      <c r="K619" s="388"/>
      <c r="O619" s="346"/>
      <c r="P619" s="346"/>
    </row>
    <row r="620" spans="1:16">
      <c r="A620" t="str">
        <f t="shared" si="39"/>
        <v>Temp SensorDuct Temp/Humidity for JCI</v>
      </c>
      <c r="B620" s="32" t="s">
        <v>155</v>
      </c>
      <c r="C620" s="87" t="s">
        <v>1138</v>
      </c>
      <c r="D620" s="347" t="s">
        <v>995</v>
      </c>
      <c r="E620" s="21" t="s">
        <v>1354</v>
      </c>
      <c r="F620" s="389">
        <f t="shared" si="51"/>
        <v>136.4</v>
      </c>
      <c r="G620" s="479">
        <v>136.4</v>
      </c>
      <c r="H620" s="387">
        <f t="shared" si="56"/>
        <v>1</v>
      </c>
      <c r="I620" s="178"/>
      <c r="K620" s="388"/>
      <c r="O620" s="346"/>
      <c r="P620" s="346"/>
    </row>
    <row r="621" spans="1:16">
      <c r="A621" t="str">
        <f t="shared" si="39"/>
        <v>Temp SensorDuct Insertion Sensor for JCI</v>
      </c>
      <c r="B621" s="32" t="s">
        <v>155</v>
      </c>
      <c r="C621" s="87" t="s">
        <v>1139</v>
      </c>
      <c r="D621" s="347" t="s">
        <v>1025</v>
      </c>
      <c r="E621" s="21" t="s">
        <v>1260</v>
      </c>
      <c r="F621" s="389">
        <f t="shared" si="51"/>
        <v>17.324999999999999</v>
      </c>
      <c r="G621" s="479">
        <v>16.5</v>
      </c>
      <c r="H621" s="470">
        <f>$P$2</f>
        <v>1.05</v>
      </c>
      <c r="I621" s="178"/>
      <c r="K621" s="388"/>
      <c r="O621" s="346"/>
      <c r="P621" s="346"/>
    </row>
    <row r="622" spans="1:16">
      <c r="A622" t="str">
        <f t="shared" si="39"/>
        <v>Temp SensorAveraging Sensor for JCI</v>
      </c>
      <c r="B622" s="32" t="s">
        <v>155</v>
      </c>
      <c r="C622" s="87" t="s">
        <v>1140</v>
      </c>
      <c r="D622" s="347" t="s">
        <v>1025</v>
      </c>
      <c r="E622" s="21" t="s">
        <v>1141</v>
      </c>
      <c r="F622" s="389">
        <f t="shared" si="51"/>
        <v>117.2115</v>
      </c>
      <c r="G622" s="479">
        <v>111.63</v>
      </c>
      <c r="H622" s="439">
        <f t="shared" si="55"/>
        <v>1.05</v>
      </c>
      <c r="I622" s="178"/>
      <c r="K622" s="388"/>
      <c r="O622" s="346"/>
      <c r="P622" s="346"/>
    </row>
    <row r="623" spans="1:16">
      <c r="A623" t="str">
        <f t="shared" si="39"/>
        <v>Temp SensorBlank Wall Temp Sensor for JCI</v>
      </c>
      <c r="B623" s="32" t="s">
        <v>155</v>
      </c>
      <c r="C623" s="87" t="s">
        <v>1142</v>
      </c>
      <c r="D623" s="347" t="s">
        <v>1025</v>
      </c>
      <c r="E623" s="21" t="s">
        <v>1143</v>
      </c>
      <c r="F623" s="389">
        <f t="shared" si="51"/>
        <v>20.170500000000001</v>
      </c>
      <c r="G623" s="479">
        <v>19.21</v>
      </c>
      <c r="H623" s="439">
        <f t="shared" si="55"/>
        <v>1.05</v>
      </c>
      <c r="I623" s="178"/>
      <c r="K623" s="388"/>
      <c r="O623" s="346"/>
      <c r="P623" s="346"/>
    </row>
    <row r="624" spans="1:16">
      <c r="A624" t="str">
        <f t="shared" si="39"/>
        <v>Temp SensorImmersion Sensor for JCI</v>
      </c>
      <c r="B624" s="32" t="s">
        <v>155</v>
      </c>
      <c r="C624" s="87" t="s">
        <v>1144</v>
      </c>
      <c r="D624" s="347" t="s">
        <v>1025</v>
      </c>
      <c r="E624" s="21" t="s">
        <v>1556</v>
      </c>
      <c r="F624" s="389">
        <f t="shared" si="51"/>
        <v>30.7545</v>
      </c>
      <c r="G624" s="479">
        <v>29.29</v>
      </c>
      <c r="H624" s="439">
        <f t="shared" si="55"/>
        <v>1.05</v>
      </c>
      <c r="I624" s="178"/>
      <c r="K624" s="388"/>
      <c r="O624" s="346"/>
      <c r="P624" s="346"/>
    </row>
    <row r="625" spans="1:16">
      <c r="A625" t="str">
        <f t="shared" si="39"/>
        <v>Temp SensorImmersion Well for JCI Sensor</v>
      </c>
      <c r="B625" s="32" t="s">
        <v>155</v>
      </c>
      <c r="C625" s="87" t="s">
        <v>1145</v>
      </c>
      <c r="D625" s="347" t="s">
        <v>1025</v>
      </c>
      <c r="E625" s="21" t="s">
        <v>1555</v>
      </c>
      <c r="F625" s="389">
        <f t="shared" si="51"/>
        <v>34.964999999999996</v>
      </c>
      <c r="G625" s="479">
        <v>33.299999999999997</v>
      </c>
      <c r="H625" s="439">
        <f t="shared" si="55"/>
        <v>1.05</v>
      </c>
      <c r="I625" s="178"/>
      <c r="K625" s="388"/>
      <c r="O625" s="346"/>
      <c r="P625" s="346"/>
    </row>
    <row r="626" spans="1:16">
      <c r="A626" t="str">
        <f t="shared" si="39"/>
        <v>Temp SensorFreezer Sensor for JCI</v>
      </c>
      <c r="B626" s="32" t="s">
        <v>155</v>
      </c>
      <c r="C626" s="87" t="s">
        <v>1146</v>
      </c>
      <c r="D626" s="347" t="s">
        <v>1487</v>
      </c>
      <c r="E626" s="21" t="s">
        <v>1949</v>
      </c>
      <c r="F626" s="389">
        <f t="shared" si="51"/>
        <v>86.7</v>
      </c>
      <c r="G626" s="389">
        <v>86.7</v>
      </c>
      <c r="H626" s="387">
        <f t="shared" ref="H626" si="57">$R$2</f>
        <v>1</v>
      </c>
      <c r="I626" s="178"/>
      <c r="K626" s="388"/>
      <c r="O626" s="346"/>
      <c r="P626" s="346"/>
    </row>
    <row r="627" spans="1:16">
      <c r="A627" t="str">
        <f t="shared" si="39"/>
        <v>Temp SensorSiemens Space with LCD</v>
      </c>
      <c r="B627" s="32" t="s">
        <v>155</v>
      </c>
      <c r="C627" s="87" t="s">
        <v>1469</v>
      </c>
      <c r="D627" s="347" t="s">
        <v>1451</v>
      </c>
      <c r="E627" s="167" t="s">
        <v>1467</v>
      </c>
      <c r="F627" s="389">
        <f t="shared" si="51"/>
        <v>85.87</v>
      </c>
      <c r="G627" s="386">
        <v>85.87</v>
      </c>
      <c r="H627" s="460">
        <f>Q2</f>
        <v>1</v>
      </c>
      <c r="I627" s="178"/>
      <c r="K627" s="388"/>
      <c r="O627" s="346"/>
      <c r="P627" s="346"/>
    </row>
    <row r="628" spans="1:16">
      <c r="A628" t="str">
        <f t="shared" si="39"/>
        <v>Temp SensorSiemens Space with Temp/Humd/CO2/LCD</v>
      </c>
      <c r="B628" s="32" t="s">
        <v>155</v>
      </c>
      <c r="C628" s="87" t="s">
        <v>1470</v>
      </c>
      <c r="D628" s="347" t="s">
        <v>1451</v>
      </c>
      <c r="E628" s="167" t="s">
        <v>1468</v>
      </c>
      <c r="F628" s="389">
        <f t="shared" si="51"/>
        <v>301.83999999999997</v>
      </c>
      <c r="G628" s="386">
        <v>301.83999999999997</v>
      </c>
      <c r="H628" s="460">
        <f>Q2</f>
        <v>1</v>
      </c>
      <c r="I628" s="178"/>
      <c r="K628" s="388"/>
      <c r="O628" s="346"/>
      <c r="P628" s="346"/>
    </row>
    <row r="629" spans="1:16">
      <c r="A629" t="str">
        <f t="shared" si="39"/>
        <v>Temp SensorSiemens Duct, 10k Ohm, 8 Inch Probe</v>
      </c>
      <c r="B629" s="32" t="s">
        <v>155</v>
      </c>
      <c r="C629" s="464" t="s">
        <v>1474</v>
      </c>
      <c r="D629" s="347" t="s">
        <v>1451</v>
      </c>
      <c r="E629" s="167" t="s">
        <v>1471</v>
      </c>
      <c r="F629" s="389">
        <f t="shared" si="51"/>
        <v>16.260000000000002</v>
      </c>
      <c r="G629" s="386">
        <v>16.260000000000002</v>
      </c>
      <c r="H629" s="460">
        <f>Q2</f>
        <v>1</v>
      </c>
      <c r="I629" s="178"/>
      <c r="K629" s="388"/>
      <c r="O629" s="346"/>
      <c r="P629" s="346"/>
    </row>
    <row r="630" spans="1:16">
      <c r="A630" t="str">
        <f t="shared" si="39"/>
        <v>Temp SensorSiemens Duct, 4-20mA, 8 Inch Rigid Probe</v>
      </c>
      <c r="B630" s="32" t="s">
        <v>155</v>
      </c>
      <c r="C630" s="465" t="s">
        <v>1475</v>
      </c>
      <c r="D630" s="347" t="s">
        <v>1451</v>
      </c>
      <c r="E630" s="167" t="s">
        <v>1472</v>
      </c>
      <c r="F630" s="389">
        <f t="shared" si="51"/>
        <v>54.2</v>
      </c>
      <c r="G630" s="386">
        <v>54.2</v>
      </c>
      <c r="H630" s="460">
        <f>Q2</f>
        <v>1</v>
      </c>
      <c r="I630" s="178"/>
      <c r="K630" s="388"/>
      <c r="O630" s="346"/>
      <c r="P630" s="346"/>
    </row>
    <row r="631" spans="1:16">
      <c r="A631" t="str">
        <f t="shared" si="39"/>
        <v>Temp SensorSiemens Duct, 4-20mA, 30-250F, 8 Inch Rigid Probe</v>
      </c>
      <c r="B631" s="32" t="s">
        <v>155</v>
      </c>
      <c r="C631" s="465" t="s">
        <v>1476</v>
      </c>
      <c r="D631" s="347" t="s">
        <v>1451</v>
      </c>
      <c r="E631" s="167" t="s">
        <v>1473</v>
      </c>
      <c r="F631" s="389">
        <f t="shared" si="51"/>
        <v>54.21</v>
      </c>
      <c r="G631" s="386">
        <v>54.21</v>
      </c>
      <c r="H631" s="460">
        <f>Q2</f>
        <v>1</v>
      </c>
      <c r="I631" s="178"/>
      <c r="K631" s="388"/>
      <c r="O631" s="346"/>
      <c r="P631" s="346"/>
    </row>
    <row r="632" spans="1:16">
      <c r="A632" t="str">
        <f t="shared" si="39"/>
        <v>Temp SensorSiemens Averaging, 16 Foot Probe</v>
      </c>
      <c r="B632" s="32" t="s">
        <v>155</v>
      </c>
      <c r="C632" s="465" t="s">
        <v>1479</v>
      </c>
      <c r="D632" s="347" t="s">
        <v>1451</v>
      </c>
      <c r="E632" s="167" t="s">
        <v>1477</v>
      </c>
      <c r="F632" s="389">
        <f t="shared" si="51"/>
        <v>54.49</v>
      </c>
      <c r="G632" s="386">
        <v>54.49</v>
      </c>
      <c r="H632" s="460">
        <f>Q2</f>
        <v>1</v>
      </c>
      <c r="I632" s="178"/>
      <c r="K632" s="388"/>
      <c r="O632" s="346"/>
      <c r="P632" s="346"/>
    </row>
    <row r="633" spans="1:16">
      <c r="A633" t="str">
        <f t="shared" si="39"/>
        <v>Temp SensorSiemens Averaging, 4-20mA, 20-120F, 16 Foot Flexible Probe</v>
      </c>
      <c r="B633" s="32" t="s">
        <v>155</v>
      </c>
      <c r="C633" s="465" t="s">
        <v>1480</v>
      </c>
      <c r="D633" s="347" t="s">
        <v>1451</v>
      </c>
      <c r="E633" s="167" t="s">
        <v>1478</v>
      </c>
      <c r="F633" s="389">
        <f t="shared" si="51"/>
        <v>92.62</v>
      </c>
      <c r="G633" s="386">
        <v>92.62</v>
      </c>
      <c r="H633" s="460">
        <f>Q2</f>
        <v>1</v>
      </c>
      <c r="I633" s="178"/>
      <c r="K633" s="388"/>
      <c r="O633" s="346"/>
      <c r="P633" s="346"/>
    </row>
    <row r="634" spans="1:16">
      <c r="A634" t="str">
        <f t="shared" si="39"/>
        <v>Temp SensorSiemens Blank Sensor, 10k Ohm</v>
      </c>
      <c r="B634" s="32" t="s">
        <v>155</v>
      </c>
      <c r="C634" s="465" t="s">
        <v>1482</v>
      </c>
      <c r="D634" s="347" t="s">
        <v>1451</v>
      </c>
      <c r="E634" s="167" t="s">
        <v>1481</v>
      </c>
      <c r="F634" s="389">
        <f t="shared" si="51"/>
        <v>10.6</v>
      </c>
      <c r="G634" s="386">
        <v>10.6</v>
      </c>
      <c r="H634" s="460">
        <f>Q2</f>
        <v>1</v>
      </c>
      <c r="I634" s="178"/>
      <c r="K634" s="388"/>
      <c r="O634" s="346"/>
      <c r="P634" s="346"/>
    </row>
    <row r="635" spans="1:16">
      <c r="A635" t="str">
        <f t="shared" si="39"/>
        <v>Temp SensorSiemens Insersion 10k Ohm, 4 Inch Probe w Well</v>
      </c>
      <c r="B635" s="32" t="s">
        <v>155</v>
      </c>
      <c r="C635" s="467" t="s">
        <v>1486</v>
      </c>
      <c r="D635" s="347" t="s">
        <v>1451</v>
      </c>
      <c r="E635" s="483" t="s">
        <v>1483</v>
      </c>
      <c r="F635" s="389">
        <f t="shared" si="51"/>
        <v>35.130000000000003</v>
      </c>
      <c r="G635" s="386">
        <v>35.130000000000003</v>
      </c>
      <c r="H635" s="460">
        <f>Q2</f>
        <v>1</v>
      </c>
      <c r="I635" s="178"/>
      <c r="K635" s="388"/>
      <c r="O635" s="346"/>
      <c r="P635" s="346"/>
    </row>
    <row r="636" spans="1:16">
      <c r="A636" t="str">
        <f t="shared" si="39"/>
        <v>Temp SensorSiemens Inserion 4-20mA, 30-250F, 4 Inch Probe w Well</v>
      </c>
      <c r="B636" s="32" t="s">
        <v>155</v>
      </c>
      <c r="C636" s="467" t="s">
        <v>1485</v>
      </c>
      <c r="D636" s="347" t="s">
        <v>1451</v>
      </c>
      <c r="E636" s="483" t="s">
        <v>1484</v>
      </c>
      <c r="F636" s="389">
        <f t="shared" si="51"/>
        <v>77.86</v>
      </c>
      <c r="G636" s="386">
        <v>77.86</v>
      </c>
      <c r="H636" s="460">
        <f>Q2</f>
        <v>1</v>
      </c>
      <c r="I636" s="178"/>
      <c r="K636" s="388"/>
      <c r="O636" s="346"/>
      <c r="P636" s="346"/>
    </row>
    <row r="637" spans="1:16">
      <c r="A637" t="str">
        <f t="shared" si="39"/>
        <v>Temp SensorSiemens OA Temp/Humidity w/o Display</v>
      </c>
      <c r="B637" s="32" t="s">
        <v>155</v>
      </c>
      <c r="C637" s="467" t="s">
        <v>1950</v>
      </c>
      <c r="D637" s="347" t="s">
        <v>1451</v>
      </c>
      <c r="E637" s="483" t="s">
        <v>1951</v>
      </c>
      <c r="F637" s="389">
        <f t="shared" si="51"/>
        <v>184.81</v>
      </c>
      <c r="G637" s="386">
        <v>184.81</v>
      </c>
      <c r="H637" s="460">
        <f>Q2</f>
        <v>1</v>
      </c>
      <c r="I637" s="178"/>
      <c r="K637" s="388"/>
      <c r="O637" s="346"/>
      <c r="P637" s="346"/>
    </row>
    <row r="638" spans="1:16">
      <c r="A638" t="str">
        <f t="shared" si="39"/>
        <v>Temp SensorSiemens OA Temp/Humidity with Display</v>
      </c>
      <c r="B638" s="32" t="s">
        <v>155</v>
      </c>
      <c r="C638" s="467" t="s">
        <v>1952</v>
      </c>
      <c r="D638" s="347" t="s">
        <v>1451</v>
      </c>
      <c r="E638" s="466" t="s">
        <v>1953</v>
      </c>
      <c r="F638" s="389">
        <f t="shared" si="51"/>
        <v>227.49</v>
      </c>
      <c r="G638" s="386">
        <v>227.49</v>
      </c>
      <c r="H638" s="460">
        <f>Q2</f>
        <v>1</v>
      </c>
      <c r="I638" s="178"/>
      <c r="K638" s="388"/>
      <c r="O638" s="346"/>
      <c r="P638" s="346"/>
    </row>
    <row r="639" spans="1:16">
      <c r="A639" t="str">
        <f t="shared" si="39"/>
        <v>ThermostatLow Limit</v>
      </c>
      <c r="B639" s="32" t="s">
        <v>157</v>
      </c>
      <c r="C639" s="94" t="s">
        <v>63</v>
      </c>
      <c r="D639" s="347" t="s">
        <v>995</v>
      </c>
      <c r="E639" s="291" t="s">
        <v>1576</v>
      </c>
      <c r="F639" s="389">
        <f t="shared" si="51"/>
        <v>270.31</v>
      </c>
      <c r="G639" s="386">
        <v>270.31</v>
      </c>
      <c r="H639" s="387">
        <f t="shared" ref="H639:H655" si="58">$R$2</f>
        <v>1</v>
      </c>
      <c r="I639" s="178"/>
      <c r="K639" s="388"/>
      <c r="O639" s="346"/>
      <c r="P639" s="346"/>
    </row>
    <row r="640" spans="1:16">
      <c r="A640" t="str">
        <f t="shared" si="39"/>
        <v>ThermostatSpace Line Voltage</v>
      </c>
      <c r="B640" s="32" t="s">
        <v>157</v>
      </c>
      <c r="C640" s="94" t="s">
        <v>216</v>
      </c>
      <c r="D640" s="347" t="s">
        <v>995</v>
      </c>
      <c r="E640" s="71" t="s">
        <v>142</v>
      </c>
      <c r="F640" s="389">
        <f t="shared" si="51"/>
        <v>127.13</v>
      </c>
      <c r="G640" s="386">
        <v>127.13</v>
      </c>
      <c r="H640" s="387">
        <f t="shared" si="58"/>
        <v>1</v>
      </c>
      <c r="I640" s="178"/>
      <c r="K640" s="388"/>
      <c r="O640" s="346"/>
      <c r="P640" s="346"/>
    </row>
    <row r="641" spans="1:16">
      <c r="A641" t="str">
        <f t="shared" si="39"/>
        <v>ThermostatDuct Temperature High Limit</v>
      </c>
      <c r="B641" s="32" t="s">
        <v>157</v>
      </c>
      <c r="C641" s="94" t="s">
        <v>510</v>
      </c>
      <c r="D641" s="347" t="s">
        <v>995</v>
      </c>
      <c r="E641" s="21" t="s">
        <v>509</v>
      </c>
      <c r="F641" s="389">
        <f t="shared" si="51"/>
        <v>161.69</v>
      </c>
      <c r="G641" s="386">
        <v>161.69</v>
      </c>
      <c r="H641" s="387">
        <f t="shared" si="58"/>
        <v>1</v>
      </c>
      <c r="I641" s="178"/>
      <c r="K641" s="388"/>
      <c r="O641" s="346"/>
      <c r="P641" s="346"/>
    </row>
    <row r="642" spans="1:16">
      <c r="A642" t="str">
        <f t="shared" si="39"/>
        <v>ThermostatStrap On Thermostat</v>
      </c>
      <c r="B642" s="32" t="s">
        <v>157</v>
      </c>
      <c r="C642" s="94" t="s">
        <v>1230</v>
      </c>
      <c r="D642" s="347" t="s">
        <v>995</v>
      </c>
      <c r="E642" s="21" t="s">
        <v>1261</v>
      </c>
      <c r="F642" s="389">
        <f t="shared" si="51"/>
        <v>100.6</v>
      </c>
      <c r="G642" s="386">
        <v>100.6</v>
      </c>
      <c r="H642" s="387">
        <f t="shared" si="58"/>
        <v>1</v>
      </c>
      <c r="I642" s="178"/>
      <c r="K642" s="388"/>
      <c r="O642" s="346"/>
      <c r="P642" s="346"/>
    </row>
    <row r="643" spans="1:16">
      <c r="A643" t="str">
        <f t="shared" ref="A643" si="59">B643&amp;C643</f>
        <v>ThermostatJCI FCU/RTU Thermostat - 3CO's, 3BO's, 3UI's w Humd &amp; Occ Sensor</v>
      </c>
      <c r="B643" s="32" t="s">
        <v>157</v>
      </c>
      <c r="C643" s="94" t="s">
        <v>2354</v>
      </c>
      <c r="D643" s="347" t="s">
        <v>995</v>
      </c>
      <c r="E643" s="21" t="s">
        <v>2353</v>
      </c>
      <c r="F643" s="389">
        <f t="shared" si="51"/>
        <v>139.85999999999999</v>
      </c>
      <c r="G643" s="386">
        <v>133.19999999999999</v>
      </c>
      <c r="H643" s="470">
        <f>$P$2</f>
        <v>1.05</v>
      </c>
      <c r="I643" s="178"/>
      <c r="K643" s="388"/>
      <c r="O643" s="346"/>
      <c r="P643" s="346"/>
    </row>
    <row r="644" spans="1:16">
      <c r="A644" t="str">
        <f t="shared" si="39"/>
        <v>Timed OverrideMH Rhodes TOS without Hold</v>
      </c>
      <c r="B644" s="32" t="s">
        <v>885</v>
      </c>
      <c r="C644" s="299" t="s">
        <v>886</v>
      </c>
      <c r="D644" s="347" t="s">
        <v>39</v>
      </c>
      <c r="E644" t="s">
        <v>1444</v>
      </c>
      <c r="F644" s="389">
        <f t="shared" si="51"/>
        <v>50.7</v>
      </c>
      <c r="G644" s="386">
        <v>50.7</v>
      </c>
      <c r="H644" s="387">
        <f t="shared" si="58"/>
        <v>1</v>
      </c>
      <c r="I644" s="178"/>
      <c r="K644" s="388"/>
      <c r="O644" s="346"/>
      <c r="P644" s="346"/>
    </row>
    <row r="645" spans="1:16">
      <c r="A645" t="str">
        <f t="shared" si="39"/>
        <v>Timed OverrideMH Rhodes TOS with Hold</v>
      </c>
      <c r="B645" s="32" t="s">
        <v>885</v>
      </c>
      <c r="C645" s="299" t="s">
        <v>887</v>
      </c>
      <c r="D645" s="347" t="s">
        <v>39</v>
      </c>
      <c r="E645" s="31" t="s">
        <v>2033</v>
      </c>
      <c r="F645" s="389">
        <f t="shared" si="51"/>
        <v>77.87</v>
      </c>
      <c r="G645" s="386">
        <v>77.87</v>
      </c>
      <c r="H645" s="387">
        <f t="shared" si="58"/>
        <v>1</v>
      </c>
      <c r="I645" s="178"/>
      <c r="K645" s="388"/>
      <c r="O645" s="346"/>
      <c r="P645" s="346"/>
    </row>
    <row r="646" spans="1:16">
      <c r="A646" t="str">
        <f t="shared" si="39"/>
        <v>Transformer100 VA with circuit breaker</v>
      </c>
      <c r="B646" s="32" t="s">
        <v>21</v>
      </c>
      <c r="C646" s="192" t="s">
        <v>436</v>
      </c>
      <c r="D646" s="347" t="s">
        <v>995</v>
      </c>
      <c r="E646" s="20" t="s">
        <v>437</v>
      </c>
      <c r="F646" s="389">
        <f t="shared" si="51"/>
        <v>43.69</v>
      </c>
      <c r="G646" s="386">
        <v>43.69</v>
      </c>
      <c r="H646" s="387">
        <f t="shared" si="58"/>
        <v>1</v>
      </c>
      <c r="I646" s="178"/>
      <c r="K646" s="388"/>
      <c r="O646" s="346"/>
      <c r="P646" s="346"/>
    </row>
    <row r="647" spans="1:16">
      <c r="A647" t="str">
        <f t="shared" si="39"/>
        <v>Transformer75 VA with circuit breaker</v>
      </c>
      <c r="B647" s="32" t="s">
        <v>21</v>
      </c>
      <c r="C647" s="192" t="s">
        <v>409</v>
      </c>
      <c r="D647" s="347" t="s">
        <v>995</v>
      </c>
      <c r="E647" s="21" t="s">
        <v>433</v>
      </c>
      <c r="F647" s="389">
        <f t="shared" si="51"/>
        <v>42.14</v>
      </c>
      <c r="G647" s="386">
        <v>42.14</v>
      </c>
      <c r="H647" s="387">
        <f t="shared" si="58"/>
        <v>1</v>
      </c>
      <c r="I647" s="178"/>
      <c r="K647" s="388"/>
      <c r="O647" s="346"/>
      <c r="P647" s="346"/>
    </row>
    <row r="648" spans="1:16">
      <c r="A648" t="str">
        <f t="shared" si="39"/>
        <v>Transformer50 VA with circuit breaker</v>
      </c>
      <c r="B648" s="32" t="s">
        <v>21</v>
      </c>
      <c r="C648" s="192" t="s">
        <v>410</v>
      </c>
      <c r="D648" s="347" t="s">
        <v>39</v>
      </c>
      <c r="E648" s="21" t="s">
        <v>434</v>
      </c>
      <c r="F648" s="389">
        <f t="shared" si="51"/>
        <v>30.35</v>
      </c>
      <c r="G648" s="386">
        <v>30.35</v>
      </c>
      <c r="H648" s="387">
        <f t="shared" si="58"/>
        <v>1</v>
      </c>
      <c r="I648" s="178"/>
      <c r="K648" s="388"/>
      <c r="O648" s="346"/>
      <c r="P648" s="346"/>
    </row>
    <row r="649" spans="1:16">
      <c r="A649" t="str">
        <f t="shared" si="39"/>
        <v>Transformer40 VA</v>
      </c>
      <c r="B649" s="32" t="s">
        <v>21</v>
      </c>
      <c r="C649" s="192" t="s">
        <v>411</v>
      </c>
      <c r="D649" s="347" t="s">
        <v>995</v>
      </c>
      <c r="E649" s="21" t="s">
        <v>435</v>
      </c>
      <c r="F649" s="389">
        <f t="shared" si="51"/>
        <v>17.760000000000002</v>
      </c>
      <c r="G649" s="386">
        <v>17.760000000000002</v>
      </c>
      <c r="H649" s="387">
        <f t="shared" si="58"/>
        <v>1</v>
      </c>
      <c r="I649" s="178"/>
      <c r="K649" s="388"/>
      <c r="O649" s="346"/>
      <c r="P649" s="346"/>
    </row>
    <row r="650" spans="1:16">
      <c r="A650" t="str">
        <f t="shared" si="39"/>
        <v>Transformer(3) - 100 VA w Enclosure</v>
      </c>
      <c r="B650" s="32" t="s">
        <v>21</v>
      </c>
      <c r="C650" s="193" t="s">
        <v>414</v>
      </c>
      <c r="D650" s="347" t="s">
        <v>995</v>
      </c>
      <c r="E650" s="71" t="s">
        <v>252</v>
      </c>
      <c r="F650" s="389">
        <f t="shared" si="51"/>
        <v>314.8</v>
      </c>
      <c r="G650" s="386">
        <v>314.8</v>
      </c>
      <c r="H650" s="387">
        <f t="shared" si="58"/>
        <v>1</v>
      </c>
      <c r="I650" s="178"/>
      <c r="K650" s="388"/>
      <c r="O650" s="346"/>
      <c r="P650" s="346"/>
    </row>
    <row r="651" spans="1:16">
      <c r="A651" t="str">
        <f t="shared" si="39"/>
        <v>Transformer(5) - 100 VA w Enclosure</v>
      </c>
      <c r="B651" s="32" t="s">
        <v>21</v>
      </c>
      <c r="C651" s="193" t="s">
        <v>415</v>
      </c>
      <c r="D651" s="347" t="s">
        <v>995</v>
      </c>
      <c r="E651" s="71" t="s">
        <v>253</v>
      </c>
      <c r="F651" s="389">
        <f t="shared" si="51"/>
        <v>430.65</v>
      </c>
      <c r="G651" s="386">
        <v>430.65</v>
      </c>
      <c r="H651" s="387">
        <f t="shared" si="58"/>
        <v>1</v>
      </c>
      <c r="I651" s="178"/>
      <c r="K651" s="388"/>
      <c r="O651" s="346"/>
      <c r="P651" s="346"/>
    </row>
    <row r="652" spans="1:16">
      <c r="A652" t="str">
        <f t="shared" si="39"/>
        <v>UPS/Surge ProtectionDesktop Power Supply Only</v>
      </c>
      <c r="B652" s="32" t="s">
        <v>51</v>
      </c>
      <c r="C652" s="84" t="s">
        <v>1561</v>
      </c>
      <c r="D652" s="347" t="s">
        <v>995</v>
      </c>
      <c r="E652" s="451" t="s">
        <v>2181</v>
      </c>
      <c r="F652" s="389">
        <f t="shared" si="51"/>
        <v>348.39</v>
      </c>
      <c r="G652" s="386">
        <v>348.39</v>
      </c>
      <c r="H652" s="387">
        <f t="shared" si="58"/>
        <v>1</v>
      </c>
      <c r="I652" s="178"/>
      <c r="K652" s="388" t="s">
        <v>1501</v>
      </c>
      <c r="L652" s="20" t="s">
        <v>1558</v>
      </c>
      <c r="O652" s="346"/>
      <c r="P652" s="346"/>
    </row>
    <row r="653" spans="1:16">
      <c r="A653" t="str">
        <f t="shared" si="39"/>
        <v>UPS/Surge ProtectionPower Supply With Enclosure</v>
      </c>
      <c r="B653" s="32" t="s">
        <v>51</v>
      </c>
      <c r="C653" s="84" t="s">
        <v>1560</v>
      </c>
      <c r="D653" s="347" t="s">
        <v>995</v>
      </c>
      <c r="E653" s="480" t="s">
        <v>1838</v>
      </c>
      <c r="F653" s="389">
        <f t="shared" si="51"/>
        <v>653.73</v>
      </c>
      <c r="G653" s="386">
        <f>K653+L653</f>
        <v>653.73</v>
      </c>
      <c r="H653" s="387">
        <f t="shared" si="58"/>
        <v>1</v>
      </c>
      <c r="I653" s="178"/>
      <c r="K653" s="391">
        <v>348.39</v>
      </c>
      <c r="L653" s="391">
        <v>305.33999999999997</v>
      </c>
      <c r="O653" s="346"/>
      <c r="P653" s="346"/>
    </row>
    <row r="654" spans="1:16">
      <c r="A654" t="str">
        <f t="shared" si="39"/>
        <v>UPS/Surge ProtectionAPC Smart UPS With Enclosure</v>
      </c>
      <c r="B654" s="32" t="s">
        <v>51</v>
      </c>
      <c r="C654" s="84" t="s">
        <v>1559</v>
      </c>
      <c r="D654" s="347" t="s">
        <v>1557</v>
      </c>
      <c r="E654" s="480" t="s">
        <v>1954</v>
      </c>
      <c r="F654" s="389">
        <f t="shared" ref="F654" si="60">G654*H654</f>
        <v>931.4</v>
      </c>
      <c r="G654" s="386">
        <f>K654+L654</f>
        <v>931.4</v>
      </c>
      <c r="H654" s="387">
        <f t="shared" si="58"/>
        <v>1</v>
      </c>
      <c r="I654" s="178"/>
      <c r="K654" s="391">
        <v>713.17</v>
      </c>
      <c r="L654" s="391">
        <v>218.23</v>
      </c>
      <c r="O654" s="346"/>
      <c r="P654" s="346"/>
    </row>
    <row r="655" spans="1:16">
      <c r="A655" t="str">
        <f t="shared" si="39"/>
        <v>VAV HW Valve 2W &amp; 3-way NSR</v>
      </c>
      <c r="B655" s="21" t="s">
        <v>69</v>
      </c>
      <c r="C655" s="68"/>
      <c r="D655" s="68"/>
      <c r="E655" s="71" t="s">
        <v>217</v>
      </c>
      <c r="F655" s="386">
        <f>G655*H655</f>
        <v>150</v>
      </c>
      <c r="G655" s="386">
        <v>150</v>
      </c>
      <c r="H655" s="387">
        <f t="shared" si="58"/>
        <v>1</v>
      </c>
      <c r="K655" s="388"/>
      <c r="O655" s="346"/>
      <c r="P655" s="346"/>
    </row>
    <row r="656" spans="1:16">
      <c r="A656" t="str">
        <f t="shared" si="39"/>
        <v>VFDHoneywell 3 HP wo Bypass, Fused, Nema-1, 460V</v>
      </c>
      <c r="B656" s="21" t="s">
        <v>902</v>
      </c>
      <c r="C656" s="94" t="s">
        <v>970</v>
      </c>
      <c r="D656" s="68" t="s">
        <v>34</v>
      </c>
      <c r="E656" s="498" t="s">
        <v>1765</v>
      </c>
      <c r="F656" s="386">
        <f t="shared" ref="F656:F694" si="61">G656*H656</f>
        <v>1636.8461999999997</v>
      </c>
      <c r="G656" s="504">
        <v>1566.36</v>
      </c>
      <c r="H656" s="394">
        <f t="shared" ref="H656:H681" si="62">$N$2</f>
        <v>1.0449999999999999</v>
      </c>
      <c r="I656" s="178"/>
      <c r="K656" s="388"/>
      <c r="O656" s="346"/>
      <c r="P656" s="346"/>
    </row>
    <row r="657" spans="1:16">
      <c r="A657" t="str">
        <f t="shared" si="39"/>
        <v>VFDHoneywell 5 HP wo Bypass, Fused, Nema-1, 460V</v>
      </c>
      <c r="B657" s="21" t="s">
        <v>902</v>
      </c>
      <c r="C657" s="94" t="s">
        <v>972</v>
      </c>
      <c r="D657" s="68" t="s">
        <v>34</v>
      </c>
      <c r="E657" s="500" t="s">
        <v>1766</v>
      </c>
      <c r="F657" s="386">
        <f t="shared" si="61"/>
        <v>1784.76595</v>
      </c>
      <c r="G657" s="503">
        <v>1707.91</v>
      </c>
      <c r="H657" s="394">
        <f t="shared" si="62"/>
        <v>1.0449999999999999</v>
      </c>
      <c r="I657" s="178"/>
      <c r="K657" s="388"/>
      <c r="O657" s="346"/>
      <c r="P657" s="346"/>
    </row>
    <row r="658" spans="1:16">
      <c r="A658" t="str">
        <f t="shared" si="39"/>
        <v>VFDHoneywell 7.5 HP wo Bypass, Fused, Nema-1, 460V</v>
      </c>
      <c r="B658" s="21" t="s">
        <v>902</v>
      </c>
      <c r="C658" s="94" t="s">
        <v>974</v>
      </c>
      <c r="D658" s="68" t="s">
        <v>34</v>
      </c>
      <c r="E658" s="499" t="s">
        <v>1767</v>
      </c>
      <c r="F658" s="386">
        <f t="shared" si="61"/>
        <v>1953.5543499999999</v>
      </c>
      <c r="G658" s="503">
        <v>1869.43</v>
      </c>
      <c r="H658" s="394">
        <f t="shared" si="62"/>
        <v>1.0449999999999999</v>
      </c>
      <c r="I658" s="178"/>
      <c r="K658" s="388"/>
      <c r="O658" s="346"/>
      <c r="P658" s="346"/>
    </row>
    <row r="659" spans="1:16">
      <c r="A659" t="str">
        <f t="shared" si="39"/>
        <v>VFDHoneywell 10 HP wo Bypass, Fused, Nema-1, 460V</v>
      </c>
      <c r="B659" s="21" t="s">
        <v>902</v>
      </c>
      <c r="C659" s="94" t="s">
        <v>975</v>
      </c>
      <c r="D659" s="68" t="s">
        <v>34</v>
      </c>
      <c r="E659" s="501" t="s">
        <v>1768</v>
      </c>
      <c r="F659" s="386">
        <f t="shared" si="61"/>
        <v>2179.46245</v>
      </c>
      <c r="G659" s="503">
        <v>2085.61</v>
      </c>
      <c r="H659" s="394">
        <f t="shared" si="62"/>
        <v>1.0449999999999999</v>
      </c>
      <c r="I659" s="178"/>
      <c r="K659" s="388"/>
      <c r="O659" s="346"/>
      <c r="P659" s="346"/>
    </row>
    <row r="660" spans="1:16">
      <c r="A660" t="str">
        <f t="shared" si="39"/>
        <v>VFDHoneywell 15 HP wo Bypass, Fused, Nema-1, 460V</v>
      </c>
      <c r="B660" s="21" t="s">
        <v>902</v>
      </c>
      <c r="C660" s="94" t="s">
        <v>976</v>
      </c>
      <c r="D660" s="68" t="s">
        <v>34</v>
      </c>
      <c r="E660" s="502" t="s">
        <v>1769</v>
      </c>
      <c r="F660" s="386">
        <f t="shared" si="61"/>
        <v>2335.0942999999997</v>
      </c>
      <c r="G660" s="503">
        <v>2234.54</v>
      </c>
      <c r="H660" s="394">
        <f t="shared" si="62"/>
        <v>1.0449999999999999</v>
      </c>
      <c r="I660" s="178"/>
      <c r="K660" s="388"/>
      <c r="O660" s="346"/>
      <c r="P660" s="346"/>
    </row>
    <row r="661" spans="1:16">
      <c r="A661" t="str">
        <f t="shared" si="39"/>
        <v>VFDHoneywell 20 HP wo Bypass, Nema-1, Fused, 460V</v>
      </c>
      <c r="B661" s="21" t="s">
        <v>902</v>
      </c>
      <c r="C661" s="94" t="s">
        <v>977</v>
      </c>
      <c r="D661" s="68" t="s">
        <v>34</v>
      </c>
      <c r="E661" s="502" t="s">
        <v>1770</v>
      </c>
      <c r="F661" s="386">
        <f t="shared" si="61"/>
        <v>2905.1104500000001</v>
      </c>
      <c r="G661" s="503">
        <v>2780.01</v>
      </c>
      <c r="H661" s="394">
        <f t="shared" si="62"/>
        <v>1.0449999999999999</v>
      </c>
      <c r="I661" s="178"/>
      <c r="K661" s="388"/>
      <c r="O661" s="346"/>
      <c r="P661" s="346"/>
    </row>
    <row r="662" spans="1:16">
      <c r="A662" t="str">
        <f t="shared" si="39"/>
        <v>VFDHoneywell 25 HP wo Bypass, Fused, Nema-1, 460V</v>
      </c>
      <c r="B662" s="21" t="s">
        <v>902</v>
      </c>
      <c r="C662" s="94" t="s">
        <v>978</v>
      </c>
      <c r="D662" s="68" t="s">
        <v>34</v>
      </c>
      <c r="E662" s="502" t="s">
        <v>1771</v>
      </c>
      <c r="F662" s="386">
        <f t="shared" si="61"/>
        <v>3508.0231999999996</v>
      </c>
      <c r="G662" s="503">
        <v>3356.96</v>
      </c>
      <c r="H662" s="394">
        <f t="shared" si="62"/>
        <v>1.0449999999999999</v>
      </c>
      <c r="I662" s="178"/>
      <c r="K662" s="388"/>
      <c r="O662" s="346"/>
      <c r="P662" s="346"/>
    </row>
    <row r="663" spans="1:16">
      <c r="A663" t="str">
        <f t="shared" si="39"/>
        <v>VFDHoneywell 30 HP wo Bypass, Fused, Nema-1, 460V</v>
      </c>
      <c r="B663" s="21" t="s">
        <v>902</v>
      </c>
      <c r="C663" s="94" t="s">
        <v>979</v>
      </c>
      <c r="D663" s="68" t="s">
        <v>34</v>
      </c>
      <c r="E663" s="502" t="s">
        <v>1772</v>
      </c>
      <c r="F663" s="386">
        <f t="shared" si="61"/>
        <v>3949.9537</v>
      </c>
      <c r="G663" s="503">
        <v>3779.86</v>
      </c>
      <c r="H663" s="394">
        <f t="shared" si="62"/>
        <v>1.0449999999999999</v>
      </c>
      <c r="I663" s="178"/>
      <c r="K663" s="388"/>
      <c r="O663" s="346"/>
      <c r="P663" s="346"/>
    </row>
    <row r="664" spans="1:16">
      <c r="A664" t="str">
        <f t="shared" si="39"/>
        <v>VFDHoneywell 40 HP wo Bypass, Fused, Nema-1, 460V</v>
      </c>
      <c r="B664" s="21" t="s">
        <v>902</v>
      </c>
      <c r="C664" s="94" t="s">
        <v>980</v>
      </c>
      <c r="D664" s="68" t="s">
        <v>34</v>
      </c>
      <c r="E664" s="502" t="s">
        <v>1773</v>
      </c>
      <c r="F664" s="386">
        <f t="shared" si="61"/>
        <v>4876.0744999999997</v>
      </c>
      <c r="G664" s="503">
        <v>4666.1000000000004</v>
      </c>
      <c r="H664" s="394">
        <f t="shared" si="62"/>
        <v>1.0449999999999999</v>
      </c>
      <c r="I664" s="178"/>
      <c r="K664" s="388"/>
      <c r="O664" s="346"/>
      <c r="P664" s="346"/>
    </row>
    <row r="665" spans="1:16">
      <c r="A665" t="str">
        <f t="shared" si="39"/>
        <v>VFDHoneywell 50 HP wo Bypass, Non-Fused, Nema-1, 460V</v>
      </c>
      <c r="B665" s="21" t="s">
        <v>902</v>
      </c>
      <c r="C665" s="94" t="s">
        <v>981</v>
      </c>
      <c r="D665" s="68" t="s">
        <v>34</v>
      </c>
      <c r="E665" s="502" t="s">
        <v>1774</v>
      </c>
      <c r="F665" s="386">
        <f t="shared" si="61"/>
        <v>6246.3829999999989</v>
      </c>
      <c r="G665" s="503">
        <v>5977.4</v>
      </c>
      <c r="H665" s="394">
        <f t="shared" si="62"/>
        <v>1.0449999999999999</v>
      </c>
      <c r="I665" s="178"/>
      <c r="K665" s="388"/>
      <c r="O665" s="346"/>
      <c r="P665" s="346"/>
    </row>
    <row r="666" spans="1:16">
      <c r="A666" t="str">
        <f t="shared" si="39"/>
        <v>VFDHoneywell 60 HP wo Bypass, Non-Fused, Nema-1, 460V</v>
      </c>
      <c r="B666" s="21" t="s">
        <v>902</v>
      </c>
      <c r="C666" s="94" t="s">
        <v>982</v>
      </c>
      <c r="D666" s="68" t="s">
        <v>34</v>
      </c>
      <c r="E666" s="502" t="s">
        <v>1775</v>
      </c>
      <c r="F666" s="386">
        <f t="shared" si="61"/>
        <v>7970.549399999999</v>
      </c>
      <c r="G666" s="503">
        <v>7627.32</v>
      </c>
      <c r="H666" s="394">
        <f t="shared" si="62"/>
        <v>1.0449999999999999</v>
      </c>
      <c r="I666" s="178"/>
      <c r="K666" s="388"/>
      <c r="O666" s="346"/>
      <c r="P666" s="346"/>
    </row>
    <row r="667" spans="1:16">
      <c r="A667" t="str">
        <f t="shared" si="39"/>
        <v>VFDHoneywell 75 HP wo Bypass, Non-Fused, Nema-1, 460V</v>
      </c>
      <c r="B667" s="21" t="s">
        <v>902</v>
      </c>
      <c r="C667" s="94" t="s">
        <v>983</v>
      </c>
      <c r="D667" s="68" t="s">
        <v>34</v>
      </c>
      <c r="E667" s="502" t="s">
        <v>1776</v>
      </c>
      <c r="F667" s="386">
        <f t="shared" si="61"/>
        <v>8624.2595999999994</v>
      </c>
      <c r="G667" s="503">
        <v>8252.8799999999992</v>
      </c>
      <c r="H667" s="394">
        <f t="shared" si="62"/>
        <v>1.0449999999999999</v>
      </c>
      <c r="I667" s="178"/>
      <c r="K667" s="388"/>
      <c r="O667" s="346"/>
      <c r="P667" s="346"/>
    </row>
    <row r="668" spans="1:16">
      <c r="A668" t="str">
        <f t="shared" si="39"/>
        <v>VFDHoneywell 100 HP wo Bypass, Non-Fused, Nema-1, 460V</v>
      </c>
      <c r="B668" s="21" t="s">
        <v>902</v>
      </c>
      <c r="C668" s="94" t="s">
        <v>984</v>
      </c>
      <c r="D668" s="68" t="s">
        <v>34</v>
      </c>
      <c r="E668" s="502" t="s">
        <v>1777</v>
      </c>
      <c r="F668" s="386">
        <f t="shared" si="61"/>
        <v>11021.45825</v>
      </c>
      <c r="G668" s="503">
        <v>10546.85</v>
      </c>
      <c r="H668" s="394">
        <f t="shared" si="62"/>
        <v>1.0449999999999999</v>
      </c>
      <c r="I668" s="178"/>
      <c r="K668" s="388"/>
      <c r="O668" s="346"/>
      <c r="P668" s="346"/>
    </row>
    <row r="669" spans="1:16">
      <c r="A669" t="str">
        <f t="shared" si="39"/>
        <v>VFDHoneywell 3 HP w Bypass, Nema-1, 460V</v>
      </c>
      <c r="B669" s="21" t="s">
        <v>902</v>
      </c>
      <c r="C669" s="94" t="s">
        <v>905</v>
      </c>
      <c r="D669" s="68" t="s">
        <v>34</v>
      </c>
      <c r="E669" s="500" t="s">
        <v>1778</v>
      </c>
      <c r="F669" s="386">
        <f t="shared" si="61"/>
        <v>2201.9717500000002</v>
      </c>
      <c r="G669" s="503">
        <v>2107.15</v>
      </c>
      <c r="H669" s="394">
        <f t="shared" si="62"/>
        <v>1.0449999999999999</v>
      </c>
      <c r="I669" s="178"/>
      <c r="K669" s="388"/>
      <c r="O669" s="346"/>
      <c r="P669" s="346"/>
    </row>
    <row r="670" spans="1:16">
      <c r="A670" t="str">
        <f t="shared" si="39"/>
        <v>VFDHoneywell 5 HP w Bypass, Nema-1, 460V</v>
      </c>
      <c r="B670" s="21" t="s">
        <v>902</v>
      </c>
      <c r="C670" s="94" t="s">
        <v>906</v>
      </c>
      <c r="D670" s="68" t="s">
        <v>34</v>
      </c>
      <c r="E670" s="500" t="s">
        <v>1779</v>
      </c>
      <c r="F670" s="386">
        <f t="shared" si="61"/>
        <v>2354.8970499999996</v>
      </c>
      <c r="G670" s="503">
        <v>2253.4899999999998</v>
      </c>
      <c r="H670" s="394">
        <f t="shared" si="62"/>
        <v>1.0449999999999999</v>
      </c>
      <c r="I670" s="178"/>
      <c r="K670" s="388"/>
      <c r="O670" s="346"/>
      <c r="P670" s="346"/>
    </row>
    <row r="671" spans="1:16">
      <c r="A671" t="str">
        <f t="shared" si="39"/>
        <v>VFDHoneywell 7.5 HP w Bypass, Nema-1, 460V</v>
      </c>
      <c r="B671" s="21" t="s">
        <v>902</v>
      </c>
      <c r="C671" s="94" t="s">
        <v>907</v>
      </c>
      <c r="D671" s="68" t="s">
        <v>34</v>
      </c>
      <c r="E671" s="500" t="s">
        <v>1780</v>
      </c>
      <c r="F671" s="386">
        <f t="shared" si="61"/>
        <v>2526.4546999999998</v>
      </c>
      <c r="G671" s="503">
        <v>2417.66</v>
      </c>
      <c r="H671" s="394">
        <f t="shared" si="62"/>
        <v>1.0449999999999999</v>
      </c>
      <c r="I671" s="178"/>
      <c r="K671" s="388"/>
      <c r="O671" s="346"/>
      <c r="P671" s="346"/>
    </row>
    <row r="672" spans="1:16">
      <c r="A672" t="str">
        <f t="shared" si="39"/>
        <v>VFDHoneywell 10 HP w Bypass, Nema-1, 460V</v>
      </c>
      <c r="B672" s="21" t="s">
        <v>902</v>
      </c>
      <c r="C672" s="94" t="s">
        <v>908</v>
      </c>
      <c r="D672" s="68" t="s">
        <v>34</v>
      </c>
      <c r="E672" s="500" t="s">
        <v>1781</v>
      </c>
      <c r="F672" s="386">
        <f t="shared" si="61"/>
        <v>2772.5208499999999</v>
      </c>
      <c r="G672" s="503">
        <v>2653.13</v>
      </c>
      <c r="H672" s="394">
        <f t="shared" si="62"/>
        <v>1.0449999999999999</v>
      </c>
      <c r="I672" s="178"/>
      <c r="K672" s="388"/>
      <c r="O672" s="346"/>
      <c r="P672" s="346"/>
    </row>
    <row r="673" spans="1:16">
      <c r="A673" t="str">
        <f t="shared" si="39"/>
        <v>VFDHoneywell 15 HP w Bypass, Nema-1, 460V</v>
      </c>
      <c r="B673" s="21" t="s">
        <v>902</v>
      </c>
      <c r="C673" s="94" t="s">
        <v>909</v>
      </c>
      <c r="D673" s="68" t="s">
        <v>34</v>
      </c>
      <c r="E673" s="500" t="s">
        <v>1782</v>
      </c>
      <c r="F673" s="386">
        <f t="shared" si="61"/>
        <v>3126.23245</v>
      </c>
      <c r="G673" s="503">
        <v>2991.61</v>
      </c>
      <c r="H673" s="394">
        <f t="shared" si="62"/>
        <v>1.0449999999999999</v>
      </c>
      <c r="I673" s="178"/>
      <c r="K673" s="388"/>
      <c r="O673" s="346"/>
      <c r="P673" s="346"/>
    </row>
    <row r="674" spans="1:16">
      <c r="A674" t="str">
        <f t="shared" si="39"/>
        <v>VFDHoneywell 20 HP w Bypass, Nema-1, 460V</v>
      </c>
      <c r="B674" s="21" t="s">
        <v>902</v>
      </c>
      <c r="C674" s="94" t="s">
        <v>910</v>
      </c>
      <c r="D674" s="68" t="s">
        <v>34</v>
      </c>
      <c r="E674" s="500" t="s">
        <v>1783</v>
      </c>
      <c r="F674" s="386">
        <f t="shared" si="61"/>
        <v>3517.5849499999999</v>
      </c>
      <c r="G674" s="503">
        <v>3366.11</v>
      </c>
      <c r="H674" s="394">
        <f t="shared" si="62"/>
        <v>1.0449999999999999</v>
      </c>
      <c r="I674" s="178"/>
      <c r="K674" s="388"/>
      <c r="O674" s="346"/>
      <c r="P674" s="346"/>
    </row>
    <row r="675" spans="1:16">
      <c r="A675" t="str">
        <f t="shared" si="39"/>
        <v>VFDHoneywell 25 HP w Bypass, Nema-1, 460V</v>
      </c>
      <c r="B675" s="21" t="s">
        <v>902</v>
      </c>
      <c r="C675" s="94" t="s">
        <v>987</v>
      </c>
      <c r="D675" s="68" t="s">
        <v>34</v>
      </c>
      <c r="E675" s="500" t="s">
        <v>1784</v>
      </c>
      <c r="F675" s="386">
        <f t="shared" si="61"/>
        <v>4234.2354999999998</v>
      </c>
      <c r="G675" s="503">
        <v>4051.9</v>
      </c>
      <c r="H675" s="394">
        <f t="shared" si="62"/>
        <v>1.0449999999999999</v>
      </c>
      <c r="I675" s="178"/>
      <c r="K675" s="388"/>
      <c r="O675" s="346"/>
      <c r="P675" s="346"/>
    </row>
    <row r="676" spans="1:16">
      <c r="A676" t="str">
        <f t="shared" si="39"/>
        <v>VFDHoneywell 30 HP w Bypass, Nema-1, 460V</v>
      </c>
      <c r="B676" s="21" t="s">
        <v>902</v>
      </c>
      <c r="C676" s="94" t="s">
        <v>988</v>
      </c>
      <c r="D676" s="68" t="s">
        <v>34</v>
      </c>
      <c r="E676" s="500" t="s">
        <v>1785</v>
      </c>
      <c r="F676" s="386">
        <f t="shared" si="61"/>
        <v>4449.5786500000004</v>
      </c>
      <c r="G676" s="503">
        <v>4257.97</v>
      </c>
      <c r="H676" s="394">
        <f t="shared" si="62"/>
        <v>1.0449999999999999</v>
      </c>
      <c r="I676" s="178"/>
      <c r="K676" s="388"/>
      <c r="O676" s="346"/>
      <c r="P676" s="346"/>
    </row>
    <row r="677" spans="1:16">
      <c r="A677" t="str">
        <f t="shared" si="39"/>
        <v>VFDHoneywell 40 HP w Bypass, Nema-1, 460V</v>
      </c>
      <c r="B677" s="21" t="s">
        <v>902</v>
      </c>
      <c r="C677" s="94" t="s">
        <v>989</v>
      </c>
      <c r="D677" s="68" t="s">
        <v>34</v>
      </c>
      <c r="E677" s="500" t="s">
        <v>1786</v>
      </c>
      <c r="F677" s="386">
        <f t="shared" si="61"/>
        <v>5312.3410999999996</v>
      </c>
      <c r="G677" s="503">
        <v>5083.58</v>
      </c>
      <c r="H677" s="394">
        <f t="shared" si="62"/>
        <v>1.0449999999999999</v>
      </c>
      <c r="I677" s="178"/>
      <c r="K677" s="388"/>
      <c r="O677" s="346"/>
      <c r="P677" s="346"/>
    </row>
    <row r="678" spans="1:16">
      <c r="A678" t="str">
        <f t="shared" si="39"/>
        <v>VFDHoneywell 50 HP w Bypass, Nema-1, 460V</v>
      </c>
      <c r="B678" s="21" t="s">
        <v>902</v>
      </c>
      <c r="C678" s="94" t="s">
        <v>990</v>
      </c>
      <c r="D678" s="68" t="s">
        <v>34</v>
      </c>
      <c r="E678" s="500" t="s">
        <v>1787</v>
      </c>
      <c r="F678" s="386">
        <f t="shared" si="61"/>
        <v>6885.0451999999996</v>
      </c>
      <c r="G678" s="503">
        <v>6588.56</v>
      </c>
      <c r="H678" s="394">
        <f t="shared" si="62"/>
        <v>1.0449999999999999</v>
      </c>
      <c r="I678" s="178"/>
      <c r="K678" s="388"/>
      <c r="O678" s="346"/>
      <c r="P678" s="346"/>
    </row>
    <row r="679" spans="1:16">
      <c r="A679" t="str">
        <f t="shared" si="39"/>
        <v>VFDHoneywell 60 HP w Bypass, Nema-1, 460V</v>
      </c>
      <c r="B679" s="21" t="s">
        <v>902</v>
      </c>
      <c r="C679" s="94" t="s">
        <v>991</v>
      </c>
      <c r="D679" s="68" t="s">
        <v>34</v>
      </c>
      <c r="E679" s="500" t="s">
        <v>1788</v>
      </c>
      <c r="F679" s="386">
        <f t="shared" si="61"/>
        <v>8594.5293499999989</v>
      </c>
      <c r="G679" s="503">
        <v>8224.43</v>
      </c>
      <c r="H679" s="394">
        <f t="shared" si="62"/>
        <v>1.0449999999999999</v>
      </c>
      <c r="I679" s="178"/>
      <c r="K679" s="388"/>
      <c r="O679" s="346"/>
      <c r="P679" s="346"/>
    </row>
    <row r="680" spans="1:16">
      <c r="A680" t="str">
        <f t="shared" si="39"/>
        <v>VFDHoneywell 75 HP w Bypass, Nema-1, 460V</v>
      </c>
      <c r="B680" s="21" t="s">
        <v>902</v>
      </c>
      <c r="C680" s="94" t="s">
        <v>992</v>
      </c>
      <c r="D680" s="68" t="s">
        <v>34</v>
      </c>
      <c r="E680" s="500" t="s">
        <v>1789</v>
      </c>
      <c r="F680" s="386">
        <f t="shared" si="61"/>
        <v>10287.22035</v>
      </c>
      <c r="G680" s="503">
        <v>9844.23</v>
      </c>
      <c r="H680" s="394">
        <f t="shared" si="62"/>
        <v>1.0449999999999999</v>
      </c>
      <c r="I680" s="178"/>
      <c r="K680" s="388"/>
      <c r="O680" s="346"/>
      <c r="P680" s="346"/>
    </row>
    <row r="681" spans="1:16">
      <c r="A681" t="str">
        <f t="shared" si="39"/>
        <v>VFDHoneywell 100 HP w Bypass, Nema-1, 460V</v>
      </c>
      <c r="B681" s="21" t="s">
        <v>902</v>
      </c>
      <c r="C681" s="94" t="s">
        <v>993</v>
      </c>
      <c r="D681" s="68" t="s">
        <v>34</v>
      </c>
      <c r="E681" s="500" t="s">
        <v>1790</v>
      </c>
      <c r="F681" s="386">
        <f t="shared" si="61"/>
        <v>12864.441149999999</v>
      </c>
      <c r="G681" s="503">
        <v>12310.47</v>
      </c>
      <c r="H681" s="394">
        <f t="shared" si="62"/>
        <v>1.0449999999999999</v>
      </c>
      <c r="I681" s="178"/>
      <c r="K681" s="388"/>
      <c r="O681" s="346"/>
      <c r="P681" s="346"/>
    </row>
    <row r="682" spans="1:16">
      <c r="A682" t="str">
        <f t="shared" si="39"/>
        <v>Water DetectionFloat Switch</v>
      </c>
      <c r="B682" s="21" t="s">
        <v>512</v>
      </c>
      <c r="C682" s="202" t="s">
        <v>60</v>
      </c>
      <c r="D682" s="68" t="s">
        <v>1487</v>
      </c>
      <c r="E682" s="466" t="s">
        <v>2182</v>
      </c>
      <c r="F682" s="386">
        <f t="shared" si="61"/>
        <v>24.51</v>
      </c>
      <c r="G682" s="386">
        <v>24.51</v>
      </c>
      <c r="H682" s="387">
        <f t="shared" ref="H682" si="63">$R$2</f>
        <v>1</v>
      </c>
      <c r="I682" s="178"/>
      <c r="K682" s="388"/>
      <c r="O682" s="346"/>
      <c r="P682" s="346"/>
    </row>
    <row r="683" spans="1:16">
      <c r="A683" t="str">
        <f t="shared" si="39"/>
        <v>Water Detection10' Rope Sensor, .5 A Relay Output</v>
      </c>
      <c r="B683" s="21" t="s">
        <v>512</v>
      </c>
      <c r="C683" s="202" t="s">
        <v>1446</v>
      </c>
      <c r="D683" s="68" t="s">
        <v>39</v>
      </c>
      <c r="E683" s="21" t="s">
        <v>1823</v>
      </c>
      <c r="F683" s="386">
        <f t="shared" si="61"/>
        <v>204.45</v>
      </c>
      <c r="G683" s="386">
        <v>204.45</v>
      </c>
      <c r="H683" s="387">
        <f t="shared" ref="H683:H694" si="64">$R$2</f>
        <v>1</v>
      </c>
      <c r="I683" s="178"/>
      <c r="K683" s="388"/>
      <c r="O683" s="346"/>
      <c r="P683" s="346"/>
    </row>
    <row r="684" spans="1:16">
      <c r="A684" t="str">
        <f t="shared" si="39"/>
        <v>Water Detection25' Rope Sensor, .5 A Relay Output</v>
      </c>
      <c r="B684" s="21" t="s">
        <v>512</v>
      </c>
      <c r="C684" s="202" t="s">
        <v>1447</v>
      </c>
      <c r="D684" s="68" t="s">
        <v>39</v>
      </c>
      <c r="E684" s="21" t="s">
        <v>1824</v>
      </c>
      <c r="F684" s="386">
        <f t="shared" si="61"/>
        <v>327.99</v>
      </c>
      <c r="G684" s="386">
        <v>327.99</v>
      </c>
      <c r="H684" s="387">
        <f t="shared" si="64"/>
        <v>1</v>
      </c>
      <c r="I684" s="178"/>
      <c r="K684" s="388"/>
      <c r="O684" s="346"/>
      <c r="P684" s="346"/>
    </row>
    <row r="685" spans="1:16">
      <c r="A685" t="str">
        <f t="shared" si="39"/>
        <v>Water Detection50' Rope Sensor, .5 A Relay Output</v>
      </c>
      <c r="B685" s="21" t="s">
        <v>512</v>
      </c>
      <c r="C685" s="202" t="s">
        <v>1448</v>
      </c>
      <c r="D685" s="68" t="s">
        <v>39</v>
      </c>
      <c r="E685" s="21" t="s">
        <v>1825</v>
      </c>
      <c r="F685" s="386">
        <f t="shared" si="61"/>
        <v>514.58000000000004</v>
      </c>
      <c r="G685" s="386">
        <v>514.58000000000004</v>
      </c>
      <c r="H685" s="387">
        <f t="shared" si="64"/>
        <v>1</v>
      </c>
      <c r="I685" s="178"/>
      <c r="K685" s="388"/>
      <c r="O685" s="346"/>
      <c r="P685" s="346"/>
    </row>
    <row r="686" spans="1:16">
      <c r="A686" t="str">
        <f t="shared" si="39"/>
        <v>Water Detection100' Rope Sensor, .5 A Relay Output</v>
      </c>
      <c r="B686" s="21" t="s">
        <v>512</v>
      </c>
      <c r="C686" s="202" t="s">
        <v>1449</v>
      </c>
      <c r="D686" s="68" t="s">
        <v>39</v>
      </c>
      <c r="E686" s="21" t="s">
        <v>1826</v>
      </c>
      <c r="F686" s="386">
        <f t="shared" si="61"/>
        <v>983.1</v>
      </c>
      <c r="G686" s="386">
        <v>983.1</v>
      </c>
      <c r="H686" s="387">
        <f t="shared" si="64"/>
        <v>1</v>
      </c>
      <c r="I686" s="178"/>
      <c r="K686" s="388"/>
      <c r="O686" s="346"/>
      <c r="P686" s="346"/>
    </row>
    <row r="687" spans="1:16">
      <c r="A687" s="345" t="str">
        <f t="shared" si="39"/>
        <v>Water DetectionFloor Spot Sensor, .5A</v>
      </c>
      <c r="B687" s="21" t="s">
        <v>512</v>
      </c>
      <c r="C687" s="202" t="s">
        <v>1450</v>
      </c>
      <c r="D687" s="68" t="s">
        <v>39</v>
      </c>
      <c r="E687" s="21" t="s">
        <v>1445</v>
      </c>
      <c r="F687" s="386">
        <f t="shared" si="61"/>
        <v>117.45</v>
      </c>
      <c r="G687" s="386">
        <v>117.45</v>
      </c>
      <c r="H687" s="387">
        <f t="shared" si="64"/>
        <v>1</v>
      </c>
      <c r="I687" s="178"/>
      <c r="K687" s="388"/>
      <c r="O687" s="346"/>
      <c r="P687" s="346"/>
    </row>
    <row r="688" spans="1:16">
      <c r="A688" s="345" t="str">
        <f t="shared" si="39"/>
        <v>Water DetectionCooling Tower Level Controller w 4 Probes</v>
      </c>
      <c r="B688" s="21" t="s">
        <v>512</v>
      </c>
      <c r="C688" s="202" t="s">
        <v>1283</v>
      </c>
      <c r="D688" s="68" t="s">
        <v>1487</v>
      </c>
      <c r="E688" s="21" t="s">
        <v>2183</v>
      </c>
      <c r="F688" s="386">
        <f t="shared" si="61"/>
        <v>1242.5</v>
      </c>
      <c r="G688" s="389">
        <v>1242.5</v>
      </c>
      <c r="H688" s="387">
        <f t="shared" si="64"/>
        <v>1</v>
      </c>
      <c r="I688" s="178"/>
      <c r="K688" s="388"/>
      <c r="O688" s="346"/>
      <c r="P688" s="346"/>
    </row>
    <row r="689" spans="1:16" ht="14.15">
      <c r="A689" s="20" t="str">
        <f>B689&amp;C689</f>
        <v>Wireless TransmitterMSTP Nema 4 Master Transmitter</v>
      </c>
      <c r="B689" s="32" t="s">
        <v>1213</v>
      </c>
      <c r="C689" s="212" t="s">
        <v>1217</v>
      </c>
      <c r="D689" s="68" t="s">
        <v>1262</v>
      </c>
      <c r="E689" s="472" t="s">
        <v>1494</v>
      </c>
      <c r="F689" s="386">
        <f>G689*H689</f>
        <v>0</v>
      </c>
      <c r="G689" s="389">
        <v>0</v>
      </c>
      <c r="H689" s="387">
        <f t="shared" si="64"/>
        <v>1</v>
      </c>
      <c r="K689" s="388"/>
      <c r="O689" s="346"/>
      <c r="P689" s="346"/>
    </row>
    <row r="690" spans="1:16" ht="14.15">
      <c r="A690" s="20" t="s">
        <v>1263</v>
      </c>
      <c r="B690" s="32" t="s">
        <v>1213</v>
      </c>
      <c r="C690" s="212" t="s">
        <v>1221</v>
      </c>
      <c r="D690" s="68" t="s">
        <v>1262</v>
      </c>
      <c r="E690" s="472" t="s">
        <v>1264</v>
      </c>
      <c r="F690" s="386">
        <f t="shared" si="61"/>
        <v>0</v>
      </c>
      <c r="G690" s="389">
        <v>0</v>
      </c>
      <c r="H690" s="387">
        <f t="shared" si="64"/>
        <v>1</v>
      </c>
      <c r="K690" s="388"/>
      <c r="O690" s="346"/>
      <c r="P690" s="346"/>
    </row>
    <row r="691" spans="1:16">
      <c r="A691" s="20" t="s">
        <v>1265</v>
      </c>
      <c r="B691" s="32" t="s">
        <v>1213</v>
      </c>
      <c r="C691" s="212" t="s">
        <v>1227</v>
      </c>
      <c r="D691" s="68" t="s">
        <v>1262</v>
      </c>
      <c r="E691" s="21"/>
      <c r="F691" s="386">
        <f t="shared" si="61"/>
        <v>0</v>
      </c>
      <c r="G691" s="389">
        <v>0</v>
      </c>
      <c r="H691" s="387">
        <f t="shared" si="64"/>
        <v>1</v>
      </c>
      <c r="K691" s="388"/>
      <c r="O691" s="346"/>
      <c r="P691" s="346"/>
    </row>
    <row r="692" spans="1:16">
      <c r="A692" s="345" t="str">
        <f t="shared" si="39"/>
        <v>Master PanelAir Alert</v>
      </c>
      <c r="B692" s="32" t="s">
        <v>1214</v>
      </c>
      <c r="C692" s="420" t="s">
        <v>1218</v>
      </c>
      <c r="D692" s="21" t="s">
        <v>634</v>
      </c>
      <c r="E692" s="21" t="s">
        <v>1266</v>
      </c>
      <c r="F692" s="386">
        <f t="shared" si="61"/>
        <v>0</v>
      </c>
      <c r="G692" s="51">
        <v>0</v>
      </c>
      <c r="H692" s="387">
        <f t="shared" si="64"/>
        <v>1</v>
      </c>
      <c r="K692" s="388"/>
      <c r="O692" s="346"/>
      <c r="P692" s="346"/>
    </row>
    <row r="693" spans="1:16">
      <c r="A693" s="345" t="str">
        <f t="shared" si="39"/>
        <v>Master Panel301-C w/o BACnet</v>
      </c>
      <c r="B693" s="32" t="s">
        <v>1214</v>
      </c>
      <c r="C693" s="420" t="s">
        <v>1222</v>
      </c>
      <c r="D693" s="21" t="s">
        <v>1487</v>
      </c>
      <c r="E693" s="21" t="s">
        <v>1268</v>
      </c>
      <c r="F693" s="386">
        <f t="shared" si="61"/>
        <v>2662.85</v>
      </c>
      <c r="G693" s="51">
        <v>2662.85</v>
      </c>
      <c r="H693" s="387">
        <f t="shared" si="64"/>
        <v>1</v>
      </c>
      <c r="I693" s="178"/>
      <c r="K693" s="388"/>
      <c r="O693" s="346"/>
      <c r="P693" s="346"/>
    </row>
    <row r="694" spans="1:16">
      <c r="A694" s="345" t="str">
        <f t="shared" si="39"/>
        <v>Master Panel301-C BACnet</v>
      </c>
      <c r="B694" s="32" t="s">
        <v>1214</v>
      </c>
      <c r="C694" s="420" t="s">
        <v>1228</v>
      </c>
      <c r="D694" s="21" t="s">
        <v>1487</v>
      </c>
      <c r="E694" s="21" t="s">
        <v>1269</v>
      </c>
      <c r="F694" s="386">
        <f t="shared" si="61"/>
        <v>5111</v>
      </c>
      <c r="G694" s="51">
        <v>5111</v>
      </c>
      <c r="H694" s="387">
        <f t="shared" si="64"/>
        <v>1</v>
      </c>
      <c r="K694" s="388"/>
      <c r="O694" s="346"/>
      <c r="P694" s="346"/>
    </row>
    <row r="695" spans="1:16">
      <c r="A695" s="338"/>
      <c r="B695" s="20"/>
      <c r="C695" s="186"/>
      <c r="D695" s="186"/>
      <c r="E695" s="20"/>
      <c r="F695" s="388"/>
      <c r="G695" s="388"/>
      <c r="H695" s="388"/>
      <c r="K695" s="388"/>
      <c r="O695" s="346"/>
      <c r="P695" s="346"/>
    </row>
    <row r="696" spans="1:16" ht="12.9" thickBot="1">
      <c r="B696" s="20"/>
      <c r="C696" s="186"/>
      <c r="D696" s="186"/>
      <c r="E696" s="20"/>
      <c r="F696" s="388"/>
      <c r="G696" s="388"/>
      <c r="H696" s="388"/>
      <c r="K696" s="388"/>
      <c r="O696" s="346"/>
      <c r="P696" s="346"/>
    </row>
    <row r="697" spans="1:16" ht="15.9" thickBot="1">
      <c r="A697" s="956" t="s">
        <v>656</v>
      </c>
      <c r="B697" s="957"/>
      <c r="C697" s="957"/>
      <c r="D697" s="957"/>
      <c r="E697" s="957"/>
      <c r="F697" s="958"/>
      <c r="G697" s="366"/>
      <c r="H697" s="367"/>
      <c r="J697" s="10"/>
      <c r="K697" s="367"/>
      <c r="O697" s="346"/>
      <c r="P697" s="346"/>
    </row>
    <row r="698" spans="1:16">
      <c r="A698" t="str">
        <f t="shared" si="39"/>
        <v>MiscellanousDisplay - Reveal Grey Touchscreen</v>
      </c>
      <c r="B698" s="368" t="s">
        <v>235</v>
      </c>
      <c r="C698" s="280" t="s">
        <v>659</v>
      </c>
      <c r="D698" s="347" t="s">
        <v>34</v>
      </c>
      <c r="E698" s="71" t="s">
        <v>429</v>
      </c>
      <c r="F698" s="386">
        <f>G698*H698</f>
        <v>0</v>
      </c>
      <c r="G698" s="389">
        <v>0</v>
      </c>
      <c r="H698" s="392">
        <f t="shared" ref="H698:H699" si="65">$M$2</f>
        <v>1.0449999999999999</v>
      </c>
      <c r="J698" s="10"/>
      <c r="K698" s="388"/>
      <c r="O698" s="346"/>
      <c r="P698" s="346"/>
    </row>
    <row r="699" spans="1:16">
      <c r="A699" t="str">
        <f t="shared" si="39"/>
        <v>MiscellanousDisplay - Reveal Color Touchcreen</v>
      </c>
      <c r="B699" s="32" t="s">
        <v>235</v>
      </c>
      <c r="C699" s="191" t="s">
        <v>660</v>
      </c>
      <c r="D699" s="347" t="s">
        <v>34</v>
      </c>
      <c r="E699" s="21" t="s">
        <v>430</v>
      </c>
      <c r="F699" s="386">
        <f t="shared" ref="F699:F709" si="66">G699*H699</f>
        <v>0</v>
      </c>
      <c r="G699" s="386">
        <v>0</v>
      </c>
      <c r="H699" s="392">
        <f t="shared" si="65"/>
        <v>1.0449999999999999</v>
      </c>
      <c r="J699" s="10"/>
      <c r="K699" s="388"/>
      <c r="O699" s="346"/>
      <c r="P699" s="346"/>
    </row>
    <row r="700" spans="1:16">
      <c r="A700" t="str">
        <f t="shared" si="39"/>
        <v>MiscellanousDisplay - LOYTEC 7" Color</v>
      </c>
      <c r="B700" s="32" t="s">
        <v>235</v>
      </c>
      <c r="C700" s="191" t="s">
        <v>661</v>
      </c>
      <c r="D700" s="347" t="s">
        <v>995</v>
      </c>
      <c r="E700" s="21" t="s">
        <v>627</v>
      </c>
      <c r="F700" s="386">
        <f t="shared" si="66"/>
        <v>1883.39</v>
      </c>
      <c r="G700" s="386">
        <v>1883.39</v>
      </c>
      <c r="H700" s="387">
        <v>1</v>
      </c>
      <c r="I700" s="178"/>
      <c r="J700" s="10"/>
      <c r="K700" s="388" t="s">
        <v>1420</v>
      </c>
      <c r="L700" s="20" t="s">
        <v>928</v>
      </c>
      <c r="O700" s="346"/>
      <c r="P700" s="346"/>
    </row>
    <row r="701" spans="1:16">
      <c r="A701" t="str">
        <f t="shared" si="39"/>
        <v>MiscellanousIP Touch Screen 7" Monitor</v>
      </c>
      <c r="B701" s="32" t="s">
        <v>235</v>
      </c>
      <c r="C701" s="96" t="s">
        <v>2280</v>
      </c>
      <c r="D701" s="347" t="s">
        <v>34</v>
      </c>
      <c r="E701" s="71" t="s">
        <v>2279</v>
      </c>
      <c r="F701" s="389">
        <f t="shared" si="66"/>
        <v>477.92029999999994</v>
      </c>
      <c r="G701" s="386">
        <v>457.34</v>
      </c>
      <c r="H701" s="392">
        <f t="shared" ref="H701" si="67">$M$2</f>
        <v>1.0449999999999999</v>
      </c>
      <c r="I701" s="178"/>
      <c r="J701" s="10"/>
      <c r="K701" s="391">
        <v>46.92</v>
      </c>
      <c r="L701" s="391">
        <v>380.63</v>
      </c>
      <c r="O701" s="346"/>
      <c r="P701" s="346"/>
    </row>
    <row r="702" spans="1:16">
      <c r="A702" t="str">
        <f t="shared" si="39"/>
        <v>MiscellanousEasyIO 10" Android Panel Mount Display</v>
      </c>
      <c r="B702" s="32" t="s">
        <v>235</v>
      </c>
      <c r="C702" s="96" t="s">
        <v>1165</v>
      </c>
      <c r="D702" s="347" t="s">
        <v>995</v>
      </c>
      <c r="E702" s="20" t="s">
        <v>1423</v>
      </c>
      <c r="F702" s="389">
        <f t="shared" si="66"/>
        <v>756.06</v>
      </c>
      <c r="G702" s="386">
        <v>756.06</v>
      </c>
      <c r="H702" s="387">
        <v>1</v>
      </c>
      <c r="I702" s="178"/>
      <c r="K702" s="388"/>
      <c r="O702" s="346"/>
      <c r="P702" s="346"/>
    </row>
    <row r="703" spans="1:16">
      <c r="A703" t="str">
        <f t="shared" si="39"/>
        <v>MiscellanousJace - License Change Fee</v>
      </c>
      <c r="B703" s="32" t="s">
        <v>235</v>
      </c>
      <c r="C703" s="191" t="s">
        <v>657</v>
      </c>
      <c r="D703" s="347" t="s">
        <v>34</v>
      </c>
      <c r="E703" s="21" t="s">
        <v>431</v>
      </c>
      <c r="F703" s="386">
        <f t="shared" si="66"/>
        <v>168.24499999999998</v>
      </c>
      <c r="G703" s="386">
        <v>161</v>
      </c>
      <c r="H703" s="392">
        <f t="shared" ref="H703:H704" si="68">$M$2</f>
        <v>1.0449999999999999</v>
      </c>
      <c r="I703" s="178"/>
      <c r="K703" s="388"/>
      <c r="O703" s="346"/>
      <c r="P703" s="346"/>
    </row>
    <row r="704" spans="1:16">
      <c r="A704" t="str">
        <f t="shared" si="39"/>
        <v>MiscellanousJace - Web Controller Software Upgrade</v>
      </c>
      <c r="B704" s="32" t="s">
        <v>235</v>
      </c>
      <c r="C704" s="191" t="s">
        <v>658</v>
      </c>
      <c r="D704" s="347" t="s">
        <v>34</v>
      </c>
      <c r="E704" s="21" t="s">
        <v>432</v>
      </c>
      <c r="F704" s="386">
        <f t="shared" si="66"/>
        <v>0</v>
      </c>
      <c r="G704" s="386">
        <v>0</v>
      </c>
      <c r="H704" s="392">
        <f t="shared" si="68"/>
        <v>1.0449999999999999</v>
      </c>
      <c r="K704" s="388"/>
      <c r="O704" s="346"/>
      <c r="P704" s="346"/>
    </row>
    <row r="705" spans="1:16">
      <c r="A705" t="str">
        <f t="shared" si="39"/>
        <v>MiscellanousOccupancy Sensor  w Wall Plate</v>
      </c>
      <c r="B705" s="32" t="s">
        <v>235</v>
      </c>
      <c r="C705" s="191" t="s">
        <v>471</v>
      </c>
      <c r="D705" s="347" t="s">
        <v>39</v>
      </c>
      <c r="E705" s="71" t="s">
        <v>472</v>
      </c>
      <c r="F705" s="386">
        <f t="shared" si="66"/>
        <v>98.75</v>
      </c>
      <c r="G705" s="386">
        <v>98.75</v>
      </c>
      <c r="H705" s="387">
        <v>1</v>
      </c>
      <c r="I705" s="178"/>
      <c r="K705" s="388"/>
      <c r="O705" s="346"/>
      <c r="P705" s="346"/>
    </row>
    <row r="706" spans="1:16">
      <c r="A706" t="str">
        <f t="shared" si="39"/>
        <v>MiscellanousHOA Board - Binary 4 Output</v>
      </c>
      <c r="B706" s="32" t="s">
        <v>235</v>
      </c>
      <c r="C706" s="191" t="s">
        <v>653</v>
      </c>
      <c r="D706" s="347" t="s">
        <v>39</v>
      </c>
      <c r="E706" s="71" t="s">
        <v>500</v>
      </c>
      <c r="F706" s="386">
        <f t="shared" si="66"/>
        <v>105.71</v>
      </c>
      <c r="G706" s="386">
        <v>105.71</v>
      </c>
      <c r="H706" s="387">
        <v>1</v>
      </c>
      <c r="I706" s="178"/>
      <c r="K706" s="388"/>
      <c r="O706" s="346"/>
      <c r="P706" s="346"/>
    </row>
    <row r="707" spans="1:16">
      <c r="A707" t="str">
        <f t="shared" si="39"/>
        <v>MiscellanousHOA Board - Binary 8 Output</v>
      </c>
      <c r="B707" s="32" t="s">
        <v>235</v>
      </c>
      <c r="C707" s="191" t="s">
        <v>654</v>
      </c>
      <c r="D707" s="347" t="s">
        <v>39</v>
      </c>
      <c r="E707" s="71" t="s">
        <v>501</v>
      </c>
      <c r="F707" s="386">
        <f t="shared" si="66"/>
        <v>157.04</v>
      </c>
      <c r="G707" s="386">
        <v>157.04</v>
      </c>
      <c r="H707" s="387">
        <v>1</v>
      </c>
      <c r="I707" s="178"/>
      <c r="K707" s="388"/>
      <c r="O707" s="346"/>
      <c r="P707" s="346"/>
    </row>
    <row r="708" spans="1:16">
      <c r="A708" s="345" t="str">
        <f t="shared" si="39"/>
        <v>MiscellanousHOA Board - Analog 2 Output</v>
      </c>
      <c r="B708" s="32" t="s">
        <v>235</v>
      </c>
      <c r="C708" s="191" t="s">
        <v>655</v>
      </c>
      <c r="D708" s="347" t="s">
        <v>502</v>
      </c>
      <c r="E708" s="71" t="s">
        <v>503</v>
      </c>
      <c r="F708" s="386">
        <f t="shared" si="66"/>
        <v>121</v>
      </c>
      <c r="G708" s="386">
        <v>121</v>
      </c>
      <c r="H708" s="387">
        <v>1</v>
      </c>
      <c r="I708" s="178"/>
      <c r="K708" s="388"/>
      <c r="O708" s="346"/>
      <c r="P708" s="346"/>
    </row>
    <row r="709" spans="1:16">
      <c r="A709" s="345" t="str">
        <f t="shared" ref="A709" si="69">B709&amp;C709</f>
        <v>MiscellanousHOA Board - Analog 4 Output</v>
      </c>
      <c r="B709" s="32" t="s">
        <v>235</v>
      </c>
      <c r="C709" s="191" t="s">
        <v>994</v>
      </c>
      <c r="D709" s="347" t="s">
        <v>502</v>
      </c>
      <c r="E709" s="71" t="s">
        <v>1010</v>
      </c>
      <c r="F709" s="386">
        <f t="shared" si="66"/>
        <v>204</v>
      </c>
      <c r="G709" s="386">
        <v>204</v>
      </c>
      <c r="H709" s="387">
        <v>1</v>
      </c>
      <c r="I709" s="178"/>
      <c r="K709" s="388"/>
      <c r="O709" s="346"/>
      <c r="P709" s="346"/>
    </row>
    <row r="710" spans="1:16">
      <c r="B710" s="338"/>
      <c r="C710" s="186"/>
      <c r="D710" s="186"/>
      <c r="E710" s="20"/>
      <c r="F710" s="388"/>
      <c r="G710" s="388"/>
      <c r="H710" s="388"/>
      <c r="K710" s="388"/>
      <c r="O710" s="346"/>
      <c r="P710" s="346"/>
    </row>
    <row r="711" spans="1:16" outlineLevel="1">
      <c r="A711" s="180"/>
      <c r="B711" s="369"/>
      <c r="C711" s="370"/>
      <c r="D711" s="370"/>
      <c r="E711" s="371"/>
      <c r="F711" s="395"/>
      <c r="G711" s="395"/>
      <c r="H711" s="395"/>
      <c r="I711" s="180"/>
      <c r="J711" s="180"/>
      <c r="K711" s="388"/>
      <c r="O711" s="346"/>
      <c r="P711" s="346"/>
    </row>
    <row r="712" spans="1:16" outlineLevel="1">
      <c r="A712" t="str">
        <f t="shared" ref="A712:A719" si="70">B712&amp;C712</f>
        <v>MiscellanousEbtron Under 8K CFM</v>
      </c>
      <c r="B712" s="32" t="s">
        <v>235</v>
      </c>
      <c r="C712" s="300" t="s">
        <v>916</v>
      </c>
      <c r="D712" s="68" t="str">
        <f>D2</f>
        <v>Mike Moore Sales</v>
      </c>
      <c r="E712" s="21" t="str">
        <f>E2</f>
        <v>Ebtron Gold Series</v>
      </c>
      <c r="F712" s="386">
        <f t="shared" ref="F712:F724" si="71">G712*H712</f>
        <v>2150</v>
      </c>
      <c r="G712" s="386">
        <f t="shared" ref="G712:G722" si="72">G2</f>
        <v>2150</v>
      </c>
      <c r="H712" s="387">
        <v>1</v>
      </c>
      <c r="I712" s="372"/>
      <c r="J712" s="203" t="s">
        <v>520</v>
      </c>
      <c r="K712" s="388"/>
      <c r="O712" s="346"/>
      <c r="P712" s="346"/>
    </row>
    <row r="713" spans="1:16" outlineLevel="1">
      <c r="A713" t="str">
        <f t="shared" si="70"/>
        <v>MiscellanousEbtron 8K to 20K CFM</v>
      </c>
      <c r="B713" s="32" t="s">
        <v>235</v>
      </c>
      <c r="C713" s="300" t="s">
        <v>917</v>
      </c>
      <c r="D713" s="68" t="s">
        <v>914</v>
      </c>
      <c r="E713" s="21" t="s">
        <v>915</v>
      </c>
      <c r="F713" s="386">
        <f t="shared" si="71"/>
        <v>2595</v>
      </c>
      <c r="G713" s="386">
        <f t="shared" si="72"/>
        <v>2595</v>
      </c>
      <c r="H713" s="387">
        <v>1</v>
      </c>
      <c r="J713" s="203" t="s">
        <v>521</v>
      </c>
      <c r="K713" s="388"/>
      <c r="O713" s="346"/>
      <c r="P713" s="346"/>
    </row>
    <row r="714" spans="1:16" outlineLevel="1">
      <c r="A714" t="str">
        <f t="shared" si="70"/>
        <v>MiscellanousEbtron Over 20K CFM</v>
      </c>
      <c r="B714" s="32" t="s">
        <v>235</v>
      </c>
      <c r="C714" s="300" t="s">
        <v>918</v>
      </c>
      <c r="D714" s="68" t="s">
        <v>914</v>
      </c>
      <c r="E714" s="21" t="s">
        <v>915</v>
      </c>
      <c r="F714" s="386">
        <f t="shared" si="71"/>
        <v>2965</v>
      </c>
      <c r="G714" s="386">
        <f t="shared" si="72"/>
        <v>2965</v>
      </c>
      <c r="H714" s="387">
        <v>1</v>
      </c>
      <c r="J714" s="203" t="s">
        <v>522</v>
      </c>
      <c r="K714" s="388"/>
      <c r="O714" s="346"/>
      <c r="P714" s="346"/>
    </row>
    <row r="715" spans="1:16" outlineLevel="1">
      <c r="A715" t="str">
        <f t="shared" si="70"/>
        <v>MiscellanousEbtron Fan Array for 2 or 4 Fans</v>
      </c>
      <c r="B715" s="32" t="s">
        <v>235</v>
      </c>
      <c r="C715" s="300" t="s">
        <v>922</v>
      </c>
      <c r="D715" s="68" t="s">
        <v>914</v>
      </c>
      <c r="E715" s="21" t="s">
        <v>919</v>
      </c>
      <c r="F715" s="386">
        <f t="shared" si="71"/>
        <v>2000</v>
      </c>
      <c r="G715" s="386">
        <f t="shared" si="72"/>
        <v>2000</v>
      </c>
      <c r="H715" s="387">
        <v>1</v>
      </c>
      <c r="J715" s="10"/>
      <c r="K715" s="388"/>
      <c r="O715" s="346"/>
      <c r="P715" s="346"/>
    </row>
    <row r="716" spans="1:16" outlineLevel="1">
      <c r="A716" t="str">
        <f t="shared" si="70"/>
        <v>MiscellanousEbtron Fan Array for 3 or 6 Fans</v>
      </c>
      <c r="B716" s="32" t="s">
        <v>235</v>
      </c>
      <c r="C716" s="300" t="s">
        <v>923</v>
      </c>
      <c r="D716" s="68" t="s">
        <v>914</v>
      </c>
      <c r="E716" s="21" t="s">
        <v>920</v>
      </c>
      <c r="F716" s="386">
        <f t="shared" si="71"/>
        <v>2545</v>
      </c>
      <c r="G716" s="386">
        <f t="shared" si="72"/>
        <v>2545</v>
      </c>
      <c r="H716" s="387">
        <v>1</v>
      </c>
      <c r="J716" s="10"/>
      <c r="K716" s="388"/>
      <c r="O716" s="346"/>
      <c r="P716" s="346"/>
    </row>
    <row r="717" spans="1:16" outlineLevel="1">
      <c r="A717" t="str">
        <f t="shared" si="70"/>
        <v>MiscellanousEbtron Fan Array for 4 or 8 Fans</v>
      </c>
      <c r="B717" s="32" t="s">
        <v>235</v>
      </c>
      <c r="C717" s="300" t="s">
        <v>924</v>
      </c>
      <c r="D717" s="68" t="s">
        <v>914</v>
      </c>
      <c r="E717" s="21" t="s">
        <v>921</v>
      </c>
      <c r="F717" s="386">
        <f t="shared" si="71"/>
        <v>3100</v>
      </c>
      <c r="G717" s="386">
        <f t="shared" si="72"/>
        <v>3100</v>
      </c>
      <c r="H717" s="387">
        <v>1</v>
      </c>
      <c r="J717" s="10"/>
      <c r="K717" s="388"/>
      <c r="O717" s="346"/>
      <c r="P717" s="346"/>
    </row>
    <row r="718" spans="1:16" outlineLevel="1">
      <c r="A718" t="str">
        <f t="shared" si="70"/>
        <v>MiscellanousVoluflo OA Diff Press Low Flow Monitor</v>
      </c>
      <c r="B718" s="32" t="s">
        <v>235</v>
      </c>
      <c r="C718" s="300" t="s">
        <v>926</v>
      </c>
      <c r="D718" s="68" t="s">
        <v>925</v>
      </c>
      <c r="E718" s="21"/>
      <c r="F718" s="386">
        <f t="shared" si="71"/>
        <v>0</v>
      </c>
      <c r="G718" s="386">
        <f t="shared" si="72"/>
        <v>0</v>
      </c>
      <c r="H718" s="387">
        <v>1</v>
      </c>
      <c r="J718" s="10"/>
      <c r="K718" s="388"/>
      <c r="O718" s="346"/>
      <c r="P718" s="346"/>
    </row>
    <row r="719" spans="1:16" outlineLevel="1">
      <c r="A719" t="str">
        <f t="shared" si="70"/>
        <v>MiscellanousElectraflo SD OA Monitor - Small Duct</v>
      </c>
      <c r="B719" s="32" t="s">
        <v>235</v>
      </c>
      <c r="C719" s="300" t="s">
        <v>927</v>
      </c>
      <c r="D719" s="68" t="s">
        <v>925</v>
      </c>
      <c r="E719" s="21"/>
      <c r="F719" s="386">
        <f t="shared" si="71"/>
        <v>0</v>
      </c>
      <c r="G719" s="386">
        <f t="shared" si="72"/>
        <v>0</v>
      </c>
      <c r="H719" s="387">
        <v>1</v>
      </c>
      <c r="J719" s="10"/>
      <c r="K719" s="388"/>
      <c r="O719" s="346"/>
      <c r="P719" s="346"/>
    </row>
    <row r="720" spans="1:16" outlineLevel="1">
      <c r="B720" s="32" t="s">
        <v>235</v>
      </c>
      <c r="C720" s="300" t="s">
        <v>952</v>
      </c>
      <c r="D720" s="68" t="s">
        <v>950</v>
      </c>
      <c r="E720" s="21" t="s">
        <v>951</v>
      </c>
      <c r="F720" s="386">
        <f t="shared" si="71"/>
        <v>0</v>
      </c>
      <c r="G720" s="386">
        <f t="shared" si="72"/>
        <v>95</v>
      </c>
      <c r="H720" s="387"/>
      <c r="J720" s="10"/>
      <c r="K720" s="388"/>
      <c r="O720" s="346"/>
      <c r="P720" s="346"/>
    </row>
    <row r="721" spans="1:16" outlineLevel="1">
      <c r="A721" t="str">
        <f t="shared" ref="A721:A861" si="73">B721&amp;C721</f>
        <v>MiscellanousFlush Mtd</v>
      </c>
      <c r="B721" s="32" t="s">
        <v>235</v>
      </c>
      <c r="C721" s="99" t="s">
        <v>163</v>
      </c>
      <c r="D721" s="68" t="s">
        <v>39</v>
      </c>
      <c r="E721" s="21" t="s">
        <v>125</v>
      </c>
      <c r="F721" s="389">
        <f t="shared" si="71"/>
        <v>128.76</v>
      </c>
      <c r="G721" s="386">
        <f t="shared" si="72"/>
        <v>128.76</v>
      </c>
      <c r="H721" s="387">
        <v>1</v>
      </c>
      <c r="J721" s="20"/>
      <c r="K721" s="388"/>
      <c r="N721">
        <v>1</v>
      </c>
      <c r="O721" s="346"/>
      <c r="P721" s="346"/>
    </row>
    <row r="722" spans="1:16" outlineLevel="1">
      <c r="A722" t="str">
        <f t="shared" si="73"/>
        <v>MiscellanousSurface Mtd</v>
      </c>
      <c r="B722" s="32" t="s">
        <v>235</v>
      </c>
      <c r="C722" s="99" t="s">
        <v>164</v>
      </c>
      <c r="D722" s="68" t="s">
        <v>39</v>
      </c>
      <c r="E722" s="21" t="s">
        <v>124</v>
      </c>
      <c r="F722" s="389">
        <f t="shared" si="71"/>
        <v>140.94</v>
      </c>
      <c r="G722" s="386">
        <f t="shared" si="72"/>
        <v>140.94</v>
      </c>
      <c r="H722" s="387">
        <v>1</v>
      </c>
      <c r="K722" s="388"/>
      <c r="O722" s="346"/>
      <c r="P722" s="346"/>
    </row>
    <row r="723" spans="1:16" outlineLevel="1">
      <c r="A723" t="str">
        <f t="shared" si="73"/>
        <v>MiscellanousLaptop</v>
      </c>
      <c r="B723" s="32" t="s">
        <v>235</v>
      </c>
      <c r="C723" s="84" t="str">
        <f>C17</f>
        <v>Laptop</v>
      </c>
      <c r="D723" s="347">
        <f>D17</f>
        <v>0</v>
      </c>
      <c r="E723" s="71" t="str">
        <f>E17</f>
        <v>N/A</v>
      </c>
      <c r="F723" s="389">
        <f t="shared" si="71"/>
        <v>1200</v>
      </c>
      <c r="G723" s="386">
        <f t="shared" ref="G723:G786" si="74">G17</f>
        <v>1200</v>
      </c>
      <c r="H723" s="387">
        <v>1</v>
      </c>
      <c r="K723" s="388"/>
      <c r="O723" s="346"/>
      <c r="P723" s="346"/>
    </row>
    <row r="724" spans="1:16" outlineLevel="1">
      <c r="A724" t="str">
        <f t="shared" si="73"/>
        <v>MiscellanousDesktop</v>
      </c>
      <c r="B724" s="32" t="s">
        <v>235</v>
      </c>
      <c r="C724" s="84" t="s">
        <v>98</v>
      </c>
      <c r="D724" s="347"/>
      <c r="E724" s="71" t="s">
        <v>217</v>
      </c>
      <c r="F724" s="389">
        <f t="shared" si="71"/>
        <v>2200</v>
      </c>
      <c r="G724" s="386">
        <f t="shared" si="74"/>
        <v>2200</v>
      </c>
      <c r="H724" s="387">
        <v>1</v>
      </c>
      <c r="K724" s="388"/>
      <c r="O724" s="346"/>
      <c r="P724" s="346"/>
    </row>
    <row r="725" spans="1:16" outlineLevel="1">
      <c r="A725" t="str">
        <f t="shared" si="73"/>
        <v>MiscellanousServer</v>
      </c>
      <c r="B725" s="32" t="s">
        <v>235</v>
      </c>
      <c r="C725" s="84" t="s">
        <v>100</v>
      </c>
      <c r="D725" s="347"/>
      <c r="E725" s="71" t="s">
        <v>217</v>
      </c>
      <c r="F725" s="389">
        <f>G725*H725</f>
        <v>3500</v>
      </c>
      <c r="G725" s="386">
        <f t="shared" si="74"/>
        <v>3500</v>
      </c>
      <c r="H725" s="387">
        <v>1</v>
      </c>
      <c r="K725" s="388"/>
      <c r="O725" s="346"/>
      <c r="P725" s="346"/>
    </row>
    <row r="726" spans="1:16" outlineLevel="1">
      <c r="A726" t="str">
        <f t="shared" si="73"/>
        <v>MiscellanousBACNet/IP Router</v>
      </c>
      <c r="B726" s="32" t="s">
        <v>235</v>
      </c>
      <c r="C726" s="84" t="s">
        <v>1202</v>
      </c>
      <c r="D726" s="347" t="s">
        <v>39</v>
      </c>
      <c r="E726" s="71" t="s">
        <v>1203</v>
      </c>
      <c r="F726" s="389">
        <f>G726*H726</f>
        <v>400.62</v>
      </c>
      <c r="G726" s="386">
        <f t="shared" si="74"/>
        <v>400.62</v>
      </c>
      <c r="H726" s="387">
        <v>1</v>
      </c>
      <c r="K726" s="388"/>
      <c r="O726" s="346"/>
      <c r="P726" s="346"/>
    </row>
    <row r="727" spans="1:16" outlineLevel="1">
      <c r="A727" t="str">
        <f t="shared" si="73"/>
        <v>Miscellanous2H/2C, 2BIs, OAT, Econ- BACnet</v>
      </c>
      <c r="B727" s="32" t="s">
        <v>235</v>
      </c>
      <c r="C727" s="205" t="s">
        <v>1216</v>
      </c>
      <c r="D727" s="347" t="s">
        <v>995</v>
      </c>
      <c r="E727" s="21" t="s">
        <v>1242</v>
      </c>
      <c r="F727" s="389">
        <f t="shared" ref="F727:F810" si="75">G727*H727</f>
        <v>482.00250000000005</v>
      </c>
      <c r="G727" s="386">
        <f t="shared" si="74"/>
        <v>459.05</v>
      </c>
      <c r="H727" s="470">
        <f>$P$2</f>
        <v>1.05</v>
      </c>
      <c r="K727" s="388"/>
      <c r="O727" s="346"/>
      <c r="P727" s="346"/>
    </row>
    <row r="728" spans="1:16" outlineLevel="1">
      <c r="A728" t="str">
        <f t="shared" si="73"/>
        <v>Miscellanous2H/2C, Occ. Sensor, 2BIs, OAT, Econ- BACnet</v>
      </c>
      <c r="B728" s="32" t="s">
        <v>235</v>
      </c>
      <c r="C728" s="205" t="s">
        <v>1220</v>
      </c>
      <c r="D728" s="347" t="s">
        <v>995</v>
      </c>
      <c r="E728" s="71" t="s">
        <v>1336</v>
      </c>
      <c r="F728" s="389">
        <f t="shared" si="75"/>
        <v>547.72</v>
      </c>
      <c r="G728" s="386">
        <f t="shared" si="74"/>
        <v>547.72</v>
      </c>
      <c r="H728" s="387">
        <v>1</v>
      </c>
      <c r="K728" s="388"/>
      <c r="O728" s="346"/>
      <c r="P728" s="346"/>
    </row>
    <row r="729" spans="1:16" outlineLevel="1">
      <c r="A729" t="str">
        <f t="shared" si="73"/>
        <v>MiscellanousFCU/VAV on/off floating Dehumid- BACnet</v>
      </c>
      <c r="B729" s="32" t="s">
        <v>235</v>
      </c>
      <c r="C729" s="205" t="s">
        <v>1226</v>
      </c>
      <c r="D729" s="347" t="s">
        <v>995</v>
      </c>
      <c r="E729" s="71" t="s">
        <v>1243</v>
      </c>
      <c r="F729" s="389">
        <f t="shared" si="75"/>
        <v>474.57900000000006</v>
      </c>
      <c r="G729" s="386">
        <f t="shared" si="74"/>
        <v>451.98</v>
      </c>
      <c r="H729" s="470">
        <f>$P$2</f>
        <v>1.05</v>
      </c>
      <c r="K729" s="388"/>
      <c r="O729" s="346"/>
      <c r="P729" s="346"/>
    </row>
    <row r="730" spans="1:16" outlineLevel="1">
      <c r="A730" t="str">
        <f t="shared" si="73"/>
        <v>MiscellanousFCU/VAV 0-10VDC Dehumid- BACnet</v>
      </c>
      <c r="B730" s="32" t="s">
        <v>235</v>
      </c>
      <c r="C730" s="205" t="s">
        <v>1232</v>
      </c>
      <c r="D730" s="347" t="s">
        <v>995</v>
      </c>
      <c r="E730" s="71" t="s">
        <v>1841</v>
      </c>
      <c r="F730" s="389">
        <f t="shared" si="75"/>
        <v>529.02150000000006</v>
      </c>
      <c r="G730" s="386">
        <f t="shared" si="74"/>
        <v>503.83</v>
      </c>
      <c r="H730" s="470">
        <f>$P$2</f>
        <v>1.05</v>
      </c>
      <c r="K730" s="388"/>
      <c r="O730" s="346"/>
      <c r="P730" s="346"/>
    </row>
    <row r="731" spans="1:16" outlineLevel="1">
      <c r="A731" t="str">
        <f t="shared" si="73"/>
        <v>Miscellanous2H/2C, 2BIs, OAT, Econ- Wireless</v>
      </c>
      <c r="B731" s="32" t="s">
        <v>235</v>
      </c>
      <c r="C731" s="205" t="s">
        <v>1234</v>
      </c>
      <c r="D731" s="347" t="s">
        <v>995</v>
      </c>
      <c r="E731" s="471" t="s">
        <v>2276</v>
      </c>
      <c r="F731" s="389">
        <f t="shared" si="75"/>
        <v>739.27</v>
      </c>
      <c r="G731" s="386">
        <f t="shared" si="74"/>
        <v>739.27</v>
      </c>
      <c r="H731" s="387">
        <v>1</v>
      </c>
      <c r="K731" s="388"/>
      <c r="O731" s="346"/>
      <c r="P731" s="346"/>
    </row>
    <row r="732" spans="1:16" outlineLevel="1">
      <c r="A732" t="str">
        <f t="shared" si="73"/>
        <v>MiscellanousHoneywell FCU Thermostat - BACnet</v>
      </c>
      <c r="B732" s="32" t="s">
        <v>235</v>
      </c>
      <c r="C732" s="205" t="s">
        <v>1854</v>
      </c>
      <c r="D732" s="347" t="s">
        <v>995</v>
      </c>
      <c r="E732" s="71" t="s">
        <v>1862</v>
      </c>
      <c r="F732" s="389">
        <f t="shared" si="75"/>
        <v>168.49</v>
      </c>
      <c r="G732" s="386">
        <f t="shared" si="74"/>
        <v>168.49</v>
      </c>
      <c r="H732" s="387">
        <v>1</v>
      </c>
      <c r="K732" s="388"/>
      <c r="O732" s="346"/>
      <c r="P732" s="346"/>
    </row>
    <row r="733" spans="1:16" outlineLevel="1">
      <c r="A733" t="str">
        <f t="shared" si="73"/>
        <v>MiscellanousHoneywell RTU/HP Commercial Thermostat - BACnet</v>
      </c>
      <c r="B733" s="32" t="s">
        <v>235</v>
      </c>
      <c r="C733" s="205" t="s">
        <v>1853</v>
      </c>
      <c r="D733" s="347" t="s">
        <v>995</v>
      </c>
      <c r="E733" s="71" t="s">
        <v>1852</v>
      </c>
      <c r="F733" s="389">
        <f t="shared" si="75"/>
        <v>389.23</v>
      </c>
      <c r="G733" s="386">
        <f t="shared" si="74"/>
        <v>389.23</v>
      </c>
      <c r="H733" s="387">
        <v>1</v>
      </c>
      <c r="K733" s="388"/>
      <c r="O733" s="346"/>
      <c r="P733" s="346"/>
    </row>
    <row r="734" spans="1:16" outlineLevel="1">
      <c r="A734" t="str">
        <f t="shared" si="73"/>
        <v>MiscellanousJCI FCU/RTU BACnet Thermostat - 3CO's, 3BO's, 3UI's w Humd &amp; Occ Sensor</v>
      </c>
      <c r="B734" s="32" t="s">
        <v>235</v>
      </c>
      <c r="C734" s="205" t="s">
        <v>2352</v>
      </c>
      <c r="D734" s="347" t="s">
        <v>995</v>
      </c>
      <c r="E734" s="21" t="s">
        <v>2351</v>
      </c>
      <c r="F734" s="389">
        <f t="shared" si="75"/>
        <v>210</v>
      </c>
      <c r="G734" s="386">
        <f t="shared" si="74"/>
        <v>200</v>
      </c>
      <c r="H734" s="439">
        <f t="shared" ref="H734" si="76">$O$2</f>
        <v>1.05</v>
      </c>
      <c r="K734" s="388"/>
      <c r="O734" s="346"/>
      <c r="P734" s="346"/>
    </row>
    <row r="735" spans="1:16" outlineLevel="1">
      <c r="A735" t="str">
        <f t="shared" si="73"/>
        <v>MiscellanousAnalog - Current</v>
      </c>
      <c r="B735" s="32" t="s">
        <v>235</v>
      </c>
      <c r="C735" s="85" t="s">
        <v>165</v>
      </c>
      <c r="D735" s="347" t="s">
        <v>123</v>
      </c>
      <c r="E735" s="71" t="s">
        <v>129</v>
      </c>
      <c r="F735" s="389">
        <f t="shared" si="75"/>
        <v>52.46</v>
      </c>
      <c r="G735" s="386">
        <f t="shared" si="74"/>
        <v>52.46</v>
      </c>
      <c r="H735" s="387">
        <v>1</v>
      </c>
      <c r="K735" s="388"/>
      <c r="O735" s="346"/>
      <c r="P735" s="346"/>
    </row>
    <row r="736" spans="1:16" ht="12.9" outlineLevel="1" thickBot="1">
      <c r="A736" t="str">
        <f t="shared" si="73"/>
        <v>MiscellanousDigital Status Switch</v>
      </c>
      <c r="B736" s="32" t="s">
        <v>235</v>
      </c>
      <c r="C736" s="85" t="s">
        <v>166</v>
      </c>
      <c r="D736" s="347" t="s">
        <v>123</v>
      </c>
      <c r="E736" s="71" t="s">
        <v>32</v>
      </c>
      <c r="F736" s="389">
        <f t="shared" si="75"/>
        <v>31.43</v>
      </c>
      <c r="G736" s="386">
        <f t="shared" si="74"/>
        <v>31.43</v>
      </c>
      <c r="H736" s="387">
        <v>1</v>
      </c>
      <c r="K736" s="388"/>
      <c r="O736" s="346"/>
      <c r="P736" s="346"/>
    </row>
    <row r="737" spans="1:16" ht="15" outlineLevel="1">
      <c r="A737" t="str">
        <f t="shared" si="73"/>
        <v>MiscellanousDigital for VFD Status</v>
      </c>
      <c r="B737" s="32" t="s">
        <v>235</v>
      </c>
      <c r="C737" s="85" t="s">
        <v>167</v>
      </c>
      <c r="D737" s="347" t="s">
        <v>123</v>
      </c>
      <c r="E737" s="71" t="s">
        <v>23</v>
      </c>
      <c r="F737" s="389">
        <f t="shared" si="75"/>
        <v>88.31</v>
      </c>
      <c r="G737" s="386">
        <f t="shared" si="74"/>
        <v>88.31</v>
      </c>
      <c r="H737" s="387">
        <v>1</v>
      </c>
      <c r="K737" s="348" t="s">
        <v>1179</v>
      </c>
      <c r="L737" s="349" t="s">
        <v>1180</v>
      </c>
      <c r="O737" s="346"/>
      <c r="P737" s="346"/>
    </row>
    <row r="738" spans="1:16" ht="12.9" outlineLevel="1" thickBot="1">
      <c r="A738" t="str">
        <f t="shared" si="73"/>
        <v>MiscellanousCombo CO/NO2 Sensor - UL Listed BACNet</v>
      </c>
      <c r="B738" s="32" t="s">
        <v>235</v>
      </c>
      <c r="C738" s="330" t="s">
        <v>1159</v>
      </c>
      <c r="D738" s="347" t="s">
        <v>39</v>
      </c>
      <c r="E738" s="71" t="s">
        <v>1181</v>
      </c>
      <c r="F738" s="389">
        <f t="shared" si="75"/>
        <v>570.36</v>
      </c>
      <c r="G738" s="386">
        <f t="shared" si="74"/>
        <v>570.36</v>
      </c>
      <c r="H738" s="387">
        <v>1</v>
      </c>
      <c r="K738" s="350">
        <v>117.22</v>
      </c>
      <c r="L738" s="351">
        <v>252.66</v>
      </c>
      <c r="O738" s="346"/>
      <c r="P738" s="346"/>
    </row>
    <row r="739" spans="1:16" ht="15" outlineLevel="1">
      <c r="A739" t="str">
        <f t="shared" si="73"/>
        <v>MiscellanousCO Sensor - Non UL Listed</v>
      </c>
      <c r="B739" s="32" t="s">
        <v>235</v>
      </c>
      <c r="C739" s="330" t="s">
        <v>1161</v>
      </c>
      <c r="D739" s="347" t="s">
        <v>39</v>
      </c>
      <c r="E739" s="71" t="s">
        <v>1020</v>
      </c>
      <c r="F739" s="389">
        <f t="shared" si="75"/>
        <v>273.18</v>
      </c>
      <c r="G739" s="386">
        <f t="shared" si="74"/>
        <v>273.18</v>
      </c>
      <c r="H739" s="387">
        <v>1</v>
      </c>
      <c r="K739" s="352" t="s">
        <v>1009</v>
      </c>
      <c r="L739" s="353" t="s">
        <v>1182</v>
      </c>
      <c r="O739" s="346"/>
      <c r="P739" s="346"/>
    </row>
    <row r="740" spans="1:16" outlineLevel="1">
      <c r="A740" t="str">
        <f t="shared" si="73"/>
        <v>MiscellanousCO Sensor - UL Listed</v>
      </c>
      <c r="B740" s="32" t="s">
        <v>235</v>
      </c>
      <c r="C740" s="330" t="s">
        <v>1162</v>
      </c>
      <c r="D740" s="347" t="s">
        <v>995</v>
      </c>
      <c r="E740" s="71" t="s">
        <v>1183</v>
      </c>
      <c r="F740" s="389">
        <f t="shared" si="75"/>
        <v>818.46</v>
      </c>
      <c r="G740" s="386">
        <f t="shared" si="74"/>
        <v>818.46</v>
      </c>
      <c r="H740" s="387">
        <v>1</v>
      </c>
      <c r="K740" s="354">
        <v>297.60000000000002</v>
      </c>
      <c r="L740" s="355">
        <v>137.38999999999999</v>
      </c>
      <c r="O740" s="346"/>
      <c r="P740" s="346"/>
    </row>
    <row r="741" spans="1:16" outlineLevel="1">
      <c r="A741" t="str">
        <f t="shared" si="73"/>
        <v>MiscellanousNO2 Sensor - Non UL Listed</v>
      </c>
      <c r="B741" s="32" t="s">
        <v>235</v>
      </c>
      <c r="C741" s="330" t="s">
        <v>1164</v>
      </c>
      <c r="D741" s="347" t="s">
        <v>1487</v>
      </c>
      <c r="E741" s="71" t="s">
        <v>1021</v>
      </c>
      <c r="F741" s="389">
        <f t="shared" si="75"/>
        <v>443.17</v>
      </c>
      <c r="G741" s="386">
        <f t="shared" si="74"/>
        <v>443.17</v>
      </c>
      <c r="H741" s="387">
        <v>1</v>
      </c>
      <c r="K741" s="356"/>
      <c r="L741" s="357"/>
      <c r="O741" s="346"/>
      <c r="P741" s="346"/>
    </row>
    <row r="742" spans="1:16" ht="12.9" outlineLevel="1" thickBot="1">
      <c r="A742" t="str">
        <f t="shared" si="73"/>
        <v>MiscellanousNO2 Sensor - UL Listed</v>
      </c>
      <c r="B742" s="32" t="s">
        <v>235</v>
      </c>
      <c r="C742" s="330" t="s">
        <v>1166</v>
      </c>
      <c r="D742" s="347" t="s">
        <v>995</v>
      </c>
      <c r="E742" s="71" t="s">
        <v>1184</v>
      </c>
      <c r="F742" s="389">
        <f t="shared" si="75"/>
        <v>994.06</v>
      </c>
      <c r="G742" s="386">
        <f t="shared" si="74"/>
        <v>994.06</v>
      </c>
      <c r="H742" s="387">
        <v>1</v>
      </c>
      <c r="K742" s="358">
        <v>297.60000000000002</v>
      </c>
      <c r="L742" s="359">
        <v>231.03</v>
      </c>
      <c r="O742" s="346"/>
      <c r="P742" s="346"/>
    </row>
    <row r="743" spans="1:16" outlineLevel="1">
      <c r="A743" t="str">
        <f t="shared" si="73"/>
        <v>MiscellanousBelimo 0-5000 PPM CO Sensor, BACnet, CANBUS, 1 BO, 2AO,</v>
      </c>
      <c r="B743" s="32" t="s">
        <v>235</v>
      </c>
      <c r="C743" s="435" t="s">
        <v>2257</v>
      </c>
      <c r="D743" s="347" t="s">
        <v>995</v>
      </c>
      <c r="E743" s="71" t="s">
        <v>2249</v>
      </c>
      <c r="F743" s="389">
        <f t="shared" si="75"/>
        <v>669.28070000000002</v>
      </c>
      <c r="G743" s="386">
        <f t="shared" si="74"/>
        <v>640.46</v>
      </c>
      <c r="H743" s="392">
        <f t="shared" ref="H743:H763" si="77">$M$2</f>
        <v>1.0449999999999999</v>
      </c>
      <c r="K743" s="388"/>
      <c r="O743" s="346"/>
      <c r="P743" s="346"/>
    </row>
    <row r="744" spans="1:16" outlineLevel="1">
      <c r="A744" t="str">
        <f t="shared" si="73"/>
        <v>MiscellanousBelimo 0-2000 PPM CO Sensor, BACnet, CANBUS, 1 BO, 2AO,</v>
      </c>
      <c r="B744" s="32" t="s">
        <v>235</v>
      </c>
      <c r="C744" s="435" t="s">
        <v>2258</v>
      </c>
      <c r="D744" s="347" t="s">
        <v>995</v>
      </c>
      <c r="E744" s="71" t="s">
        <v>2250</v>
      </c>
      <c r="F744" s="389">
        <f t="shared" si="75"/>
        <v>464.22035</v>
      </c>
      <c r="G744" s="386">
        <f t="shared" si="74"/>
        <v>444.23</v>
      </c>
      <c r="H744" s="392">
        <f t="shared" si="77"/>
        <v>1.0449999999999999</v>
      </c>
      <c r="K744" s="388"/>
      <c r="O744" s="346"/>
      <c r="P744" s="346"/>
    </row>
    <row r="745" spans="1:16" outlineLevel="1">
      <c r="A745" t="str">
        <f t="shared" si="73"/>
        <v>MiscellanousBelimo 0-10 PPM NO Sensor, BACnet, CANBUS, 1 BO, 2AO,</v>
      </c>
      <c r="B745" s="32" t="s">
        <v>235</v>
      </c>
      <c r="C745" s="435" t="s">
        <v>2259</v>
      </c>
      <c r="D745" s="347" t="s">
        <v>995</v>
      </c>
      <c r="E745" s="71" t="s">
        <v>2251</v>
      </c>
      <c r="F745" s="389">
        <f t="shared" si="75"/>
        <v>446.72704999999996</v>
      </c>
      <c r="G745" s="386">
        <f t="shared" si="74"/>
        <v>427.49</v>
      </c>
      <c r="H745" s="392">
        <f t="shared" si="77"/>
        <v>1.0449999999999999</v>
      </c>
      <c r="K745" s="388"/>
      <c r="O745" s="346"/>
      <c r="P745" s="346"/>
    </row>
    <row r="746" spans="1:16" outlineLevel="1">
      <c r="A746" t="str">
        <f t="shared" si="73"/>
        <v>MiscellanousBelimo 0-250 PPM CO Sensor, BACnet, CANBUS, 1 BO, 2AO,</v>
      </c>
      <c r="B746" s="32" t="s">
        <v>235</v>
      </c>
      <c r="C746" s="435" t="s">
        <v>2260</v>
      </c>
      <c r="D746" s="347" t="s">
        <v>995</v>
      </c>
      <c r="E746" s="71" t="s">
        <v>2252</v>
      </c>
      <c r="F746" s="389">
        <f t="shared" si="75"/>
        <v>422.43079999999998</v>
      </c>
      <c r="G746" s="386">
        <f t="shared" si="74"/>
        <v>404.24</v>
      </c>
      <c r="H746" s="392">
        <f t="shared" si="77"/>
        <v>1.0449999999999999</v>
      </c>
      <c r="K746" s="388"/>
      <c r="O746" s="346"/>
      <c r="P746" s="346"/>
    </row>
    <row r="747" spans="1:16" outlineLevel="1">
      <c r="A747" t="str">
        <f t="shared" si="73"/>
        <v>MiscellanousBelimo 0-10,000 PPM CO Sensor, CANBUS</v>
      </c>
      <c r="B747" s="32" t="s">
        <v>235</v>
      </c>
      <c r="C747" s="435" t="s">
        <v>2261</v>
      </c>
      <c r="D747" s="347" t="s">
        <v>995</v>
      </c>
      <c r="E747" s="71" t="s">
        <v>2253</v>
      </c>
      <c r="F747" s="389">
        <f t="shared" si="75"/>
        <v>655.6748</v>
      </c>
      <c r="G747" s="386">
        <f t="shared" si="74"/>
        <v>627.44000000000005</v>
      </c>
      <c r="H747" s="392">
        <f t="shared" si="77"/>
        <v>1.0449999999999999</v>
      </c>
      <c r="K747" s="388"/>
      <c r="O747" s="346"/>
      <c r="P747" s="346"/>
    </row>
    <row r="748" spans="1:16" outlineLevel="1">
      <c r="A748" t="str">
        <f t="shared" si="73"/>
        <v>MiscellanousBelimo 0-10 PPM NO Sensor, CANBUS</v>
      </c>
      <c r="B748" s="32" t="s">
        <v>235</v>
      </c>
      <c r="C748" s="435" t="s">
        <v>2262</v>
      </c>
      <c r="D748" s="347" t="s">
        <v>995</v>
      </c>
      <c r="E748" s="71" t="s">
        <v>2254</v>
      </c>
      <c r="F748" s="389">
        <f t="shared" si="75"/>
        <v>312.28779999999995</v>
      </c>
      <c r="G748" s="386">
        <f t="shared" si="74"/>
        <v>298.83999999999997</v>
      </c>
      <c r="H748" s="392">
        <f t="shared" si="77"/>
        <v>1.0449999999999999</v>
      </c>
      <c r="K748" s="388"/>
      <c r="O748" s="346"/>
      <c r="P748" s="346"/>
    </row>
    <row r="749" spans="1:16" outlineLevel="1">
      <c r="A749" t="str">
        <f t="shared" si="73"/>
        <v>MiscellanousBelimo 0-250 PPM CO Sensor, CANBUS</v>
      </c>
      <c r="B749" s="32" t="s">
        <v>235</v>
      </c>
      <c r="C749" s="435" t="s">
        <v>2264</v>
      </c>
      <c r="D749" s="347" t="s">
        <v>995</v>
      </c>
      <c r="E749" s="71" t="s">
        <v>2263</v>
      </c>
      <c r="F749" s="389">
        <f t="shared" si="75"/>
        <v>293.82265000000001</v>
      </c>
      <c r="G749" s="386">
        <f t="shared" si="74"/>
        <v>281.17</v>
      </c>
      <c r="H749" s="392">
        <f t="shared" si="77"/>
        <v>1.0449999999999999</v>
      </c>
      <c r="K749" s="388"/>
      <c r="O749" s="346"/>
      <c r="P749" s="346"/>
    </row>
    <row r="750" spans="1:16" outlineLevel="1">
      <c r="A750" t="str">
        <f t="shared" si="73"/>
        <v>MiscellanousBelimo 0-250 PPM CO, 0-10 PPM NO2 CANBUS</v>
      </c>
      <c r="B750" s="32" t="s">
        <v>235</v>
      </c>
      <c r="C750" s="435" t="s">
        <v>2265</v>
      </c>
      <c r="D750" s="347" t="s">
        <v>995</v>
      </c>
      <c r="E750" s="71" t="s">
        <v>2255</v>
      </c>
      <c r="F750" s="389">
        <f t="shared" si="75"/>
        <v>435.06484999999998</v>
      </c>
      <c r="G750" s="386">
        <f t="shared" si="74"/>
        <v>416.33</v>
      </c>
      <c r="H750" s="392">
        <f t="shared" si="77"/>
        <v>1.0449999999999999</v>
      </c>
      <c r="K750" s="388"/>
      <c r="O750" s="346"/>
      <c r="P750" s="346"/>
    </row>
    <row r="751" spans="1:16" outlineLevel="1">
      <c r="A751" t="str">
        <f t="shared" si="73"/>
        <v>MiscellanousBelimo Comm Module, 1 BO, 2 AO, BACnet, CANBUS</v>
      </c>
      <c r="B751" s="32" t="s">
        <v>235</v>
      </c>
      <c r="C751" s="592" t="s">
        <v>2266</v>
      </c>
      <c r="D751" s="347" t="s">
        <v>995</v>
      </c>
      <c r="E751" s="71" t="s">
        <v>2256</v>
      </c>
      <c r="F751" s="389">
        <f t="shared" si="75"/>
        <v>290.58314999999999</v>
      </c>
      <c r="G751" s="386">
        <f t="shared" si="74"/>
        <v>278.07</v>
      </c>
      <c r="H751" s="392">
        <f t="shared" si="77"/>
        <v>1.0449999999999999</v>
      </c>
      <c r="K751" s="388"/>
      <c r="O751" s="346"/>
      <c r="P751" s="346"/>
    </row>
    <row r="752" spans="1:16" outlineLevel="1">
      <c r="A752" t="str">
        <f t="shared" si="73"/>
        <v>MiscellanousBelimo 0-250 PPM CO, 0-10 PPM NO2 BACnet</v>
      </c>
      <c r="B752" s="32" t="s">
        <v>235</v>
      </c>
      <c r="C752" s="435" t="s">
        <v>2275</v>
      </c>
      <c r="D752" s="347" t="s">
        <v>995</v>
      </c>
      <c r="E752" s="20" t="s">
        <v>2274</v>
      </c>
      <c r="F752" s="389">
        <f t="shared" si="75"/>
        <v>620.68820000000005</v>
      </c>
      <c r="G752" s="386">
        <f t="shared" si="74"/>
        <v>593.96</v>
      </c>
      <c r="H752" s="392">
        <f t="shared" si="77"/>
        <v>1.0449999999999999</v>
      </c>
      <c r="J752" s="594"/>
      <c r="K752" s="388"/>
      <c r="O752" s="346"/>
      <c r="P752" s="346"/>
    </row>
    <row r="753" spans="1:16" outlineLevel="1">
      <c r="A753" t="str">
        <f t="shared" si="73"/>
        <v>MiscellanousOxygen Sensor - 4-20mA output</v>
      </c>
      <c r="B753" s="32" t="s">
        <v>235</v>
      </c>
      <c r="C753" s="435" t="s">
        <v>1410</v>
      </c>
      <c r="D753" s="347" t="s">
        <v>39</v>
      </c>
      <c r="E753" s="456" t="s">
        <v>1439</v>
      </c>
      <c r="F753" s="389">
        <f t="shared" si="75"/>
        <v>712.53</v>
      </c>
      <c r="G753" s="386">
        <f t="shared" si="74"/>
        <v>712.53</v>
      </c>
      <c r="H753" s="387">
        <v>1</v>
      </c>
      <c r="K753" s="388"/>
      <c r="O753" s="346"/>
      <c r="P753" s="346"/>
    </row>
    <row r="754" spans="1:16" outlineLevel="1">
      <c r="A754" t="str">
        <f t="shared" si="73"/>
        <v>MiscellanousMacurco CO/NO2 Sensor - Modbus</v>
      </c>
      <c r="B754" s="32" t="s">
        <v>235</v>
      </c>
      <c r="C754" s="435" t="s">
        <v>1762</v>
      </c>
      <c r="D754" s="347" t="s">
        <v>1761</v>
      </c>
      <c r="E754" s="456" t="s">
        <v>1754</v>
      </c>
      <c r="F754" s="389">
        <f t="shared" si="75"/>
        <v>947</v>
      </c>
      <c r="G754" s="386">
        <f t="shared" si="74"/>
        <v>947</v>
      </c>
      <c r="H754" s="387">
        <v>1</v>
      </c>
      <c r="K754" s="388"/>
      <c r="O754" s="346"/>
      <c r="P754" s="346"/>
    </row>
    <row r="755" spans="1:16" outlineLevel="1">
      <c r="A755" t="str">
        <f t="shared" si="73"/>
        <v>MiscellanousSmall - Non Spring Return</v>
      </c>
      <c r="B755" s="32" t="s">
        <v>235</v>
      </c>
      <c r="C755" s="86" t="s">
        <v>168</v>
      </c>
      <c r="D755" s="69" t="s">
        <v>34</v>
      </c>
      <c r="E755" s="71" t="s">
        <v>540</v>
      </c>
      <c r="F755" s="389">
        <f t="shared" si="75"/>
        <v>194.89249999999998</v>
      </c>
      <c r="G755" s="386">
        <f t="shared" si="74"/>
        <v>186.5</v>
      </c>
      <c r="H755" s="392">
        <f t="shared" si="77"/>
        <v>1.0449999999999999</v>
      </c>
      <c r="I755" s="360"/>
      <c r="K755" s="388"/>
      <c r="O755" s="346"/>
      <c r="P755" s="346"/>
    </row>
    <row r="756" spans="1:16" outlineLevel="1">
      <c r="A756" t="str">
        <f t="shared" si="73"/>
        <v>MiscellanousMedium - Non Spring Return</v>
      </c>
      <c r="B756" s="32" t="s">
        <v>235</v>
      </c>
      <c r="C756" s="86" t="s">
        <v>169</v>
      </c>
      <c r="D756" s="69" t="s">
        <v>34</v>
      </c>
      <c r="E756" s="71" t="s">
        <v>541</v>
      </c>
      <c r="F756" s="389">
        <f t="shared" si="75"/>
        <v>240.82024999999996</v>
      </c>
      <c r="G756" s="386">
        <f t="shared" si="74"/>
        <v>230.45</v>
      </c>
      <c r="H756" s="392">
        <f t="shared" si="77"/>
        <v>1.0449999999999999</v>
      </c>
      <c r="K756" s="388"/>
      <c r="O756" s="346"/>
      <c r="P756" s="346"/>
    </row>
    <row r="757" spans="1:16" outlineLevel="1">
      <c r="A757" t="str">
        <f t="shared" si="73"/>
        <v>MiscellanousLarge - Non Spring Return</v>
      </c>
      <c r="B757" s="32" t="s">
        <v>235</v>
      </c>
      <c r="C757" s="86" t="s">
        <v>170</v>
      </c>
      <c r="D757" s="69" t="s">
        <v>34</v>
      </c>
      <c r="E757" s="365" t="s">
        <v>1302</v>
      </c>
      <c r="F757" s="389">
        <f t="shared" si="75"/>
        <v>442.32759999999996</v>
      </c>
      <c r="G757" s="386">
        <f t="shared" si="74"/>
        <v>423.28</v>
      </c>
      <c r="H757" s="392">
        <f t="shared" si="77"/>
        <v>1.0449999999999999</v>
      </c>
      <c r="K757" s="388"/>
      <c r="O757" s="346"/>
      <c r="P757" s="346"/>
    </row>
    <row r="758" spans="1:16" outlineLevel="1">
      <c r="A758" t="str">
        <f t="shared" si="73"/>
        <v>MiscellanousSmall - Spring Return</v>
      </c>
      <c r="B758" s="32" t="s">
        <v>235</v>
      </c>
      <c r="C758" s="86" t="s">
        <v>171</v>
      </c>
      <c r="D758" s="69" t="s">
        <v>34</v>
      </c>
      <c r="E758" s="71" t="s">
        <v>539</v>
      </c>
      <c r="F758" s="389">
        <f t="shared" si="75"/>
        <v>424.94924999999995</v>
      </c>
      <c r="G758" s="386">
        <f t="shared" si="74"/>
        <v>406.65</v>
      </c>
      <c r="H758" s="392">
        <f t="shared" si="77"/>
        <v>1.0449999999999999</v>
      </c>
      <c r="K758" s="388"/>
      <c r="O758" s="346"/>
      <c r="P758" s="346"/>
    </row>
    <row r="759" spans="1:16" outlineLevel="1">
      <c r="A759" t="str">
        <f t="shared" si="73"/>
        <v>MiscellanousMedium - Spring Return</v>
      </c>
      <c r="B759" s="32" t="s">
        <v>235</v>
      </c>
      <c r="C759" s="86" t="s">
        <v>172</v>
      </c>
      <c r="D759" s="69" t="s">
        <v>34</v>
      </c>
      <c r="E759" s="71" t="s">
        <v>106</v>
      </c>
      <c r="F759" s="389">
        <f t="shared" si="75"/>
        <v>345.91589999999997</v>
      </c>
      <c r="G759" s="386">
        <f t="shared" si="74"/>
        <v>331.02</v>
      </c>
      <c r="H759" s="392">
        <f t="shared" si="77"/>
        <v>1.0449999999999999</v>
      </c>
      <c r="K759" s="388"/>
      <c r="O759" s="346"/>
      <c r="P759" s="346"/>
    </row>
    <row r="760" spans="1:16" outlineLevel="1">
      <c r="A760" t="str">
        <f t="shared" si="73"/>
        <v>MiscellanousLarge - Spring Return</v>
      </c>
      <c r="B760" s="32" t="s">
        <v>235</v>
      </c>
      <c r="C760" s="86" t="s">
        <v>173</v>
      </c>
      <c r="D760" s="69" t="s">
        <v>34</v>
      </c>
      <c r="E760" s="71" t="s">
        <v>42</v>
      </c>
      <c r="F760" s="389">
        <f t="shared" si="75"/>
        <v>446.4658</v>
      </c>
      <c r="G760" s="386">
        <f t="shared" si="74"/>
        <v>427.24</v>
      </c>
      <c r="H760" s="392">
        <f t="shared" si="77"/>
        <v>1.0449999999999999</v>
      </c>
      <c r="K760" s="388"/>
      <c r="O760" s="346"/>
      <c r="P760" s="346"/>
    </row>
    <row r="761" spans="1:16" outlineLevel="1">
      <c r="A761" t="str">
        <f t="shared" si="73"/>
        <v>MiscellanousSmall - 2 Pos Spring Return</v>
      </c>
      <c r="B761" s="32" t="s">
        <v>235</v>
      </c>
      <c r="C761" s="86" t="s">
        <v>542</v>
      </c>
      <c r="D761" s="69" t="s">
        <v>34</v>
      </c>
      <c r="E761" s="71" t="s">
        <v>547</v>
      </c>
      <c r="F761" s="389">
        <f t="shared" si="75"/>
        <v>216.81659999999997</v>
      </c>
      <c r="G761" s="386">
        <f t="shared" si="74"/>
        <v>207.48</v>
      </c>
      <c r="H761" s="392">
        <f t="shared" si="77"/>
        <v>1.0449999999999999</v>
      </c>
      <c r="K761" s="388"/>
      <c r="O761" s="346"/>
      <c r="P761" s="346"/>
    </row>
    <row r="762" spans="1:16" outlineLevel="1">
      <c r="A762" t="str">
        <f t="shared" si="73"/>
        <v>MiscellanousMedium - 2 Pos Spring Return</v>
      </c>
      <c r="B762" s="32" t="s">
        <v>235</v>
      </c>
      <c r="C762" s="86" t="s">
        <v>543</v>
      </c>
      <c r="D762" s="69" t="s">
        <v>34</v>
      </c>
      <c r="E762" s="71" t="s">
        <v>545</v>
      </c>
      <c r="F762" s="389">
        <f t="shared" si="75"/>
        <v>306.61345</v>
      </c>
      <c r="G762" s="386">
        <f t="shared" si="74"/>
        <v>293.41000000000003</v>
      </c>
      <c r="H762" s="392">
        <f t="shared" si="77"/>
        <v>1.0449999999999999</v>
      </c>
      <c r="K762" s="388"/>
      <c r="O762" s="346"/>
      <c r="P762" s="346"/>
    </row>
    <row r="763" spans="1:16" outlineLevel="1">
      <c r="A763" t="str">
        <f t="shared" si="73"/>
        <v>MiscellanousLarge - 2 Pos Spring Return</v>
      </c>
      <c r="B763" s="32" t="s">
        <v>235</v>
      </c>
      <c r="C763" s="86" t="s">
        <v>544</v>
      </c>
      <c r="D763" s="69" t="s">
        <v>34</v>
      </c>
      <c r="E763" s="71" t="s">
        <v>546</v>
      </c>
      <c r="F763" s="389">
        <f t="shared" si="75"/>
        <v>381.09059999999999</v>
      </c>
      <c r="G763" s="386">
        <f t="shared" si="74"/>
        <v>364.68</v>
      </c>
      <c r="H763" s="392">
        <f t="shared" si="77"/>
        <v>1.0449999999999999</v>
      </c>
      <c r="K763" s="388"/>
      <c r="O763" s="346"/>
      <c r="P763" s="346"/>
    </row>
    <row r="764" spans="1:16" outlineLevel="1">
      <c r="A764" t="str">
        <f t="shared" si="73"/>
        <v>MiscellanousPneumatic with Positioner</v>
      </c>
      <c r="B764" s="32" t="s">
        <v>235</v>
      </c>
      <c r="C764" s="86" t="s">
        <v>493</v>
      </c>
      <c r="D764" s="69" t="s">
        <v>995</v>
      </c>
      <c r="E764" s="71" t="s">
        <v>495</v>
      </c>
      <c r="F764" s="389">
        <f t="shared" si="75"/>
        <v>578.49</v>
      </c>
      <c r="G764" s="386">
        <f t="shared" si="74"/>
        <v>578.49</v>
      </c>
      <c r="H764" s="387">
        <v>1</v>
      </c>
      <c r="K764" s="388"/>
      <c r="O764" s="346"/>
      <c r="P764" s="346"/>
    </row>
    <row r="765" spans="1:16" outlineLevel="1">
      <c r="A765" t="str">
        <f t="shared" si="73"/>
        <v>MiscellanousPneumatic Slave</v>
      </c>
      <c r="B765" s="32" t="s">
        <v>235</v>
      </c>
      <c r="C765" s="86" t="s">
        <v>494</v>
      </c>
      <c r="D765" s="69" t="s">
        <v>995</v>
      </c>
      <c r="E765" s="71" t="s">
        <v>496</v>
      </c>
      <c r="F765" s="389">
        <f t="shared" si="75"/>
        <v>416.44</v>
      </c>
      <c r="G765" s="386">
        <f t="shared" si="74"/>
        <v>416.44</v>
      </c>
      <c r="H765" s="387">
        <v>1</v>
      </c>
      <c r="K765" s="388"/>
      <c r="O765" s="346"/>
      <c r="P765" s="346"/>
    </row>
    <row r="766" spans="1:16" outlineLevel="1">
      <c r="A766" t="str">
        <f t="shared" si="73"/>
        <v>MiscellanousHW Smoke Damper - 24V (45VA)</v>
      </c>
      <c r="B766" s="32" t="s">
        <v>235</v>
      </c>
      <c r="C766" s="86" t="s">
        <v>1288</v>
      </c>
      <c r="D766" s="69" t="s">
        <v>34</v>
      </c>
      <c r="E766" s="71" t="s">
        <v>846</v>
      </c>
      <c r="F766" s="389">
        <f t="shared" si="75"/>
        <v>511.18</v>
      </c>
      <c r="G766" s="386">
        <f t="shared" si="74"/>
        <v>511.18</v>
      </c>
      <c r="H766" s="387">
        <v>1</v>
      </c>
      <c r="K766" s="388"/>
      <c r="O766" s="346"/>
      <c r="P766" s="346"/>
    </row>
    <row r="767" spans="1:16" outlineLevel="1">
      <c r="A767" t="str">
        <f t="shared" si="73"/>
        <v>MiscellanousHW Smoke Damper - 120V w ES</v>
      </c>
      <c r="B767" s="32" t="s">
        <v>235</v>
      </c>
      <c r="C767" s="86" t="s">
        <v>1290</v>
      </c>
      <c r="D767" s="69" t="s">
        <v>34</v>
      </c>
      <c r="E767" s="21" t="s">
        <v>847</v>
      </c>
      <c r="F767" s="389">
        <f t="shared" si="75"/>
        <v>544.84</v>
      </c>
      <c r="G767" s="386">
        <f t="shared" si="74"/>
        <v>544.84</v>
      </c>
      <c r="H767" s="387">
        <v>1</v>
      </c>
      <c r="K767" s="388"/>
      <c r="O767" s="346"/>
      <c r="P767" s="346"/>
    </row>
    <row r="768" spans="1:16" outlineLevel="1">
      <c r="A768" t="str">
        <f t="shared" si="73"/>
        <v>MiscellanousBelimo Smoke Damper - 24V (32VA)</v>
      </c>
      <c r="B768" s="32" t="s">
        <v>235</v>
      </c>
      <c r="C768" s="424" t="s">
        <v>1292</v>
      </c>
      <c r="D768" s="69" t="s">
        <v>995</v>
      </c>
      <c r="E768" s="21" t="s">
        <v>1303</v>
      </c>
      <c r="F768" s="389">
        <f t="shared" si="75"/>
        <v>368.59</v>
      </c>
      <c r="G768" s="386">
        <f t="shared" si="74"/>
        <v>368.59</v>
      </c>
      <c r="H768" s="387">
        <v>1</v>
      </c>
      <c r="K768" s="388"/>
      <c r="O768" s="346"/>
      <c r="P768" s="346"/>
    </row>
    <row r="769" spans="1:16" outlineLevel="1">
      <c r="A769" t="str">
        <f t="shared" si="73"/>
        <v>MiscellanousEnd Switch</v>
      </c>
      <c r="B769" s="32" t="s">
        <v>235</v>
      </c>
      <c r="C769" s="424" t="s">
        <v>1241</v>
      </c>
      <c r="D769" s="69" t="s">
        <v>39</v>
      </c>
      <c r="E769" s="71" t="s">
        <v>1244</v>
      </c>
      <c r="F769" s="389">
        <f t="shared" si="75"/>
        <v>50.03</v>
      </c>
      <c r="G769" s="386">
        <f t="shared" si="74"/>
        <v>50.03</v>
      </c>
      <c r="H769" s="387">
        <v>1</v>
      </c>
      <c r="K769" s="388"/>
      <c r="O769" s="346"/>
      <c r="P769" s="346"/>
    </row>
    <row r="770" spans="1:16" outlineLevel="1">
      <c r="A770" t="str">
        <f t="shared" si="73"/>
        <v>MiscellanousBelimo Metal Weather Shield</v>
      </c>
      <c r="B770" s="32" t="s">
        <v>235</v>
      </c>
      <c r="C770" s="424" t="s">
        <v>1295</v>
      </c>
      <c r="D770" s="69" t="s">
        <v>995</v>
      </c>
      <c r="E770" s="71" t="s">
        <v>1304</v>
      </c>
      <c r="F770" s="389">
        <f t="shared" si="75"/>
        <v>87.42</v>
      </c>
      <c r="G770" s="386">
        <f t="shared" si="74"/>
        <v>87.42</v>
      </c>
      <c r="H770" s="387">
        <v>1</v>
      </c>
      <c r="K770" s="388"/>
      <c r="O770" s="346"/>
      <c r="P770" s="346"/>
    </row>
    <row r="771" spans="1:16" outlineLevel="1">
      <c r="A771" t="str">
        <f t="shared" si="73"/>
        <v>MiscellanousBelimo Large Outside Actuator</v>
      </c>
      <c r="B771" s="32" t="s">
        <v>235</v>
      </c>
      <c r="C771" s="424" t="s">
        <v>1850</v>
      </c>
      <c r="D771" s="69" t="s">
        <v>995</v>
      </c>
      <c r="E771" s="71" t="s">
        <v>1851</v>
      </c>
      <c r="F771" s="389">
        <f t="shared" si="75"/>
        <v>653.48</v>
      </c>
      <c r="G771" s="386">
        <f t="shared" si="74"/>
        <v>653.48</v>
      </c>
      <c r="H771" s="387">
        <v>1</v>
      </c>
      <c r="K771" s="388"/>
      <c r="O771" s="346"/>
      <c r="P771" s="346"/>
    </row>
    <row r="772" spans="1:16" outlineLevel="1">
      <c r="A772" t="str">
        <f t="shared" si="73"/>
        <v>MiscellanousJCI Rotary Floating Actuator</v>
      </c>
      <c r="B772" s="32" t="s">
        <v>235</v>
      </c>
      <c r="C772" s="424" t="s">
        <v>2198</v>
      </c>
      <c r="D772" s="69" t="s">
        <v>995</v>
      </c>
      <c r="E772" s="586" t="s">
        <v>2199</v>
      </c>
      <c r="F772" s="389">
        <f t="shared" si="75"/>
        <v>181.36</v>
      </c>
      <c r="G772" s="386">
        <f t="shared" si="74"/>
        <v>181.36</v>
      </c>
      <c r="H772" s="387">
        <v>1</v>
      </c>
      <c r="K772" s="388"/>
      <c r="O772" s="346"/>
      <c r="P772" s="346"/>
    </row>
    <row r="773" spans="1:16" outlineLevel="1">
      <c r="A773" t="str">
        <f t="shared" si="73"/>
        <v>MiscellanousReveal Grey Touchscreen</v>
      </c>
      <c r="B773" s="32" t="s">
        <v>235</v>
      </c>
      <c r="C773" s="280" t="s">
        <v>929</v>
      </c>
      <c r="D773" s="347" t="s">
        <v>34</v>
      </c>
      <c r="E773" s="71" t="s">
        <v>429</v>
      </c>
      <c r="F773" s="389">
        <f t="shared" si="75"/>
        <v>0</v>
      </c>
      <c r="G773" s="386">
        <f t="shared" si="74"/>
        <v>0</v>
      </c>
      <c r="H773" s="392">
        <f t="shared" ref="H773:H776" si="78">$M$2</f>
        <v>1.0449999999999999</v>
      </c>
      <c r="K773" s="388"/>
      <c r="O773" s="346"/>
      <c r="P773" s="346"/>
    </row>
    <row r="774" spans="1:16" outlineLevel="1">
      <c r="A774" t="str">
        <f t="shared" si="73"/>
        <v>MiscellanousReveal Color Touchcreen</v>
      </c>
      <c r="B774" s="32" t="s">
        <v>235</v>
      </c>
      <c r="C774" s="191" t="s">
        <v>930</v>
      </c>
      <c r="D774" s="347" t="s">
        <v>34</v>
      </c>
      <c r="E774" s="21" t="s">
        <v>430</v>
      </c>
      <c r="F774" s="389">
        <f t="shared" si="75"/>
        <v>0</v>
      </c>
      <c r="G774" s="386">
        <f t="shared" si="74"/>
        <v>0</v>
      </c>
      <c r="H774" s="392">
        <f t="shared" si="78"/>
        <v>1.0449999999999999</v>
      </c>
      <c r="K774" s="388"/>
      <c r="O774" s="346"/>
      <c r="P774" s="346"/>
    </row>
    <row r="775" spans="1:16" outlineLevel="1">
      <c r="A775" t="str">
        <f t="shared" si="73"/>
        <v>MiscellanousLOYTEC 7" Color</v>
      </c>
      <c r="B775" s="32" t="s">
        <v>235</v>
      </c>
      <c r="C775" s="191" t="s">
        <v>931</v>
      </c>
      <c r="D775" s="347" t="s">
        <v>995</v>
      </c>
      <c r="E775" s="21" t="s">
        <v>627</v>
      </c>
      <c r="F775" s="389">
        <f t="shared" si="75"/>
        <v>1883.39</v>
      </c>
      <c r="G775" s="386">
        <f t="shared" si="74"/>
        <v>1883.39</v>
      </c>
      <c r="H775" s="387">
        <v>1</v>
      </c>
      <c r="K775" s="388" t="s">
        <v>1420</v>
      </c>
      <c r="L775" s="20" t="s">
        <v>928</v>
      </c>
      <c r="O775" s="346"/>
      <c r="P775" s="346"/>
    </row>
    <row r="776" spans="1:16" outlineLevel="1">
      <c r="A776" t="str">
        <f t="shared" si="73"/>
        <v>MiscellanousEasyIO 10" Android Panel Mount Display</v>
      </c>
      <c r="B776" s="32" t="s">
        <v>235</v>
      </c>
      <c r="C776" s="96" t="s">
        <v>1165</v>
      </c>
      <c r="D776" s="347" t="s">
        <v>995</v>
      </c>
      <c r="E776" s="21" t="s">
        <v>1423</v>
      </c>
      <c r="F776" s="389">
        <f>G776*H776</f>
        <v>790.08269999999993</v>
      </c>
      <c r="G776" s="386">
        <f t="shared" si="74"/>
        <v>756.06</v>
      </c>
      <c r="H776" s="392">
        <f t="shared" si="78"/>
        <v>1.0449999999999999</v>
      </c>
      <c r="K776" s="391">
        <v>46.92</v>
      </c>
      <c r="L776" s="391">
        <v>229.59</v>
      </c>
      <c r="O776" s="346"/>
      <c r="P776" s="346"/>
    </row>
    <row r="777" spans="1:16" outlineLevel="1">
      <c r="A777" t="str">
        <f t="shared" si="73"/>
        <v>MiscellanousHW HMI 7" Display - Ethernet Only</v>
      </c>
      <c r="B777" s="32" t="s">
        <v>235</v>
      </c>
      <c r="C777" s="96" t="s">
        <v>1546</v>
      </c>
      <c r="D777" s="347" t="s">
        <v>995</v>
      </c>
      <c r="E777" s="21" t="s">
        <v>1545</v>
      </c>
      <c r="F777" s="389">
        <f t="shared" si="75"/>
        <v>457.34</v>
      </c>
      <c r="G777" s="386">
        <f t="shared" si="74"/>
        <v>457.34</v>
      </c>
      <c r="H777" s="387">
        <v>1</v>
      </c>
      <c r="K777" s="388"/>
      <c r="O777" s="346"/>
      <c r="P777" s="346"/>
    </row>
    <row r="778" spans="1:16" outlineLevel="1">
      <c r="A778" t="str">
        <f t="shared" si="73"/>
        <v>MiscellanousHW HMI 10" Display - Ethernet Only</v>
      </c>
      <c r="B778" s="32" t="s">
        <v>235</v>
      </c>
      <c r="C778" s="96" t="s">
        <v>1864</v>
      </c>
      <c r="D778" s="347" t="s">
        <v>995</v>
      </c>
      <c r="E778" s="21" t="s">
        <v>1863</v>
      </c>
      <c r="F778" s="389">
        <f t="shared" si="75"/>
        <v>1386.69</v>
      </c>
      <c r="G778" s="386">
        <f t="shared" si="74"/>
        <v>1386.69</v>
      </c>
      <c r="H778" s="392">
        <v>1</v>
      </c>
      <c r="K778" s="388"/>
      <c r="O778" s="346"/>
      <c r="P778" s="346"/>
    </row>
    <row r="779" spans="1:16" outlineLevel="1">
      <c r="A779" t="str">
        <f t="shared" si="73"/>
        <v>MiscellanousAllen Bradley CIP</v>
      </c>
      <c r="B779" s="32" t="s">
        <v>235</v>
      </c>
      <c r="C779" s="298" t="s">
        <v>859</v>
      </c>
      <c r="D779" s="69" t="s">
        <v>995</v>
      </c>
      <c r="E779" s="71" t="s">
        <v>1337</v>
      </c>
      <c r="F779" s="389">
        <f t="shared" si="75"/>
        <v>2880.73</v>
      </c>
      <c r="G779" s="386">
        <f t="shared" si="74"/>
        <v>2880.73</v>
      </c>
      <c r="H779" s="387">
        <v>1</v>
      </c>
      <c r="K779" s="388"/>
      <c r="O779" s="346"/>
      <c r="P779" s="346"/>
    </row>
    <row r="780" spans="1:16" outlineLevel="1">
      <c r="A780" t="str">
        <f t="shared" si="73"/>
        <v>MiscellanousASI</v>
      </c>
      <c r="B780" s="32" t="s">
        <v>235</v>
      </c>
      <c r="C780" s="298" t="s">
        <v>860</v>
      </c>
      <c r="D780" s="69" t="s">
        <v>995</v>
      </c>
      <c r="E780" s="71" t="s">
        <v>1338</v>
      </c>
      <c r="F780" s="389">
        <f t="shared" si="75"/>
        <v>2880.73</v>
      </c>
      <c r="G780" s="386">
        <f t="shared" si="74"/>
        <v>2880.73</v>
      </c>
      <c r="H780" s="387">
        <v>1</v>
      </c>
      <c r="K780" s="388"/>
      <c r="O780" s="346"/>
      <c r="P780" s="346"/>
    </row>
    <row r="781" spans="1:16" outlineLevel="1">
      <c r="A781" t="str">
        <f t="shared" si="73"/>
        <v>MiscellanousBarber Colman ASD</v>
      </c>
      <c r="B781" s="32" t="s">
        <v>235</v>
      </c>
      <c r="C781" s="298" t="s">
        <v>861</v>
      </c>
      <c r="D781" s="69" t="s">
        <v>995</v>
      </c>
      <c r="E781" s="71" t="s">
        <v>1339</v>
      </c>
      <c r="F781" s="389">
        <f t="shared" si="75"/>
        <v>2880.73</v>
      </c>
      <c r="G781" s="386">
        <f t="shared" si="74"/>
        <v>2880.73</v>
      </c>
      <c r="H781" s="387">
        <v>1</v>
      </c>
      <c r="K781" s="388"/>
      <c r="O781" s="346"/>
      <c r="P781" s="346"/>
    </row>
    <row r="782" spans="1:16" outlineLevel="1">
      <c r="A782" t="str">
        <f t="shared" si="73"/>
        <v>MiscellanousBarber Colman GCM</v>
      </c>
      <c r="B782" s="32" t="s">
        <v>235</v>
      </c>
      <c r="C782" s="298" t="s">
        <v>862</v>
      </c>
      <c r="D782" s="69" t="s">
        <v>995</v>
      </c>
      <c r="E782" s="71" t="s">
        <v>1340</v>
      </c>
      <c r="F782" s="389">
        <f t="shared" si="75"/>
        <v>2880.73</v>
      </c>
      <c r="G782" s="386">
        <f t="shared" si="74"/>
        <v>2880.73</v>
      </c>
      <c r="H782" s="387">
        <v>1</v>
      </c>
      <c r="K782" s="388"/>
      <c r="O782" s="346"/>
      <c r="P782" s="346"/>
    </row>
    <row r="783" spans="1:16" outlineLevel="1">
      <c r="A783" t="str">
        <f t="shared" si="73"/>
        <v>MiscellanousCSI I-Net</v>
      </c>
      <c r="B783" s="32" t="s">
        <v>235</v>
      </c>
      <c r="C783" s="298" t="s">
        <v>863</v>
      </c>
      <c r="D783" s="69" t="s">
        <v>995</v>
      </c>
      <c r="E783" s="71" t="s">
        <v>1341</v>
      </c>
      <c r="F783" s="389">
        <f t="shared" si="75"/>
        <v>2880.73</v>
      </c>
      <c r="G783" s="386">
        <f t="shared" si="74"/>
        <v>2880.73</v>
      </c>
      <c r="H783" s="387">
        <v>1</v>
      </c>
      <c r="K783" s="388"/>
      <c r="O783" s="346"/>
      <c r="P783" s="346"/>
    </row>
    <row r="784" spans="1:16" outlineLevel="1">
      <c r="A784" t="str">
        <f t="shared" si="73"/>
        <v>MiscellanousJCI N2 Open</v>
      </c>
      <c r="B784" s="32" t="s">
        <v>235</v>
      </c>
      <c r="C784" s="298" t="s">
        <v>864</v>
      </c>
      <c r="D784" s="69" t="s">
        <v>995</v>
      </c>
      <c r="E784" s="71" t="s">
        <v>1342</v>
      </c>
      <c r="F784" s="389">
        <f t="shared" si="75"/>
        <v>2880.73</v>
      </c>
      <c r="G784" s="386">
        <f t="shared" si="74"/>
        <v>2880.73</v>
      </c>
      <c r="H784" s="387">
        <v>1</v>
      </c>
      <c r="K784" s="388"/>
      <c r="O784" s="346"/>
      <c r="P784" s="346"/>
    </row>
    <row r="785" spans="1:16" outlineLevel="1">
      <c r="A785" t="str">
        <f t="shared" si="73"/>
        <v>MiscellanousRobertshaw DMS</v>
      </c>
      <c r="B785" s="32" t="s">
        <v>235</v>
      </c>
      <c r="C785" s="298" t="s">
        <v>865</v>
      </c>
      <c r="D785" s="69" t="s">
        <v>995</v>
      </c>
      <c r="E785" s="71" t="s">
        <v>1343</v>
      </c>
      <c r="F785" s="389">
        <f t="shared" si="75"/>
        <v>2880.73</v>
      </c>
      <c r="G785" s="386">
        <f t="shared" si="74"/>
        <v>2880.73</v>
      </c>
      <c r="H785" s="387">
        <v>1</v>
      </c>
      <c r="K785" s="388"/>
      <c r="O785" s="346"/>
      <c r="P785" s="346"/>
    </row>
    <row r="786" spans="1:16" outlineLevel="1">
      <c r="A786" t="str">
        <f t="shared" si="73"/>
        <v>MiscellanousRobertshaw Microsmart TCP for 500 Point Block</v>
      </c>
      <c r="B786" s="32" t="s">
        <v>235</v>
      </c>
      <c r="C786" s="298" t="s">
        <v>867</v>
      </c>
      <c r="D786" s="69" t="s">
        <v>995</v>
      </c>
      <c r="E786" s="71" t="s">
        <v>1344</v>
      </c>
      <c r="F786" s="389">
        <f t="shared" si="75"/>
        <v>1424.76</v>
      </c>
      <c r="G786" s="386">
        <f t="shared" si="74"/>
        <v>1424.76</v>
      </c>
      <c r="H786" s="387">
        <v>1</v>
      </c>
      <c r="K786" s="388"/>
      <c r="O786" s="346"/>
      <c r="P786" s="346"/>
    </row>
    <row r="787" spans="1:16" outlineLevel="1">
      <c r="A787" t="str">
        <f t="shared" si="73"/>
        <v>MiscellanousRobertshaw Microsmart TCP</v>
      </c>
      <c r="B787" s="32" t="s">
        <v>235</v>
      </c>
      <c r="C787" s="298" t="s">
        <v>866</v>
      </c>
      <c r="D787" s="69" t="s">
        <v>995</v>
      </c>
      <c r="E787" s="71" t="s">
        <v>1345</v>
      </c>
      <c r="F787" s="389">
        <f t="shared" si="75"/>
        <v>2880.73</v>
      </c>
      <c r="G787" s="386">
        <f t="shared" ref="G787:G850" si="79">G81</f>
        <v>2880.73</v>
      </c>
      <c r="H787" s="387">
        <v>1</v>
      </c>
      <c r="K787" s="388"/>
      <c r="O787" s="346"/>
      <c r="P787" s="346"/>
    </row>
    <row r="788" spans="1:16" outlineLevel="1">
      <c r="A788" t="str">
        <f t="shared" si="73"/>
        <v>MiscellanousRobertshaw Microsmart for N4 Supervisor</v>
      </c>
      <c r="B788" s="32" t="s">
        <v>235</v>
      </c>
      <c r="C788" s="298" t="s">
        <v>868</v>
      </c>
      <c r="D788" s="69" t="s">
        <v>995</v>
      </c>
      <c r="E788" s="71" t="s">
        <v>1346</v>
      </c>
      <c r="F788" s="389">
        <f t="shared" si="75"/>
        <v>3156.32</v>
      </c>
      <c r="G788" s="386">
        <f t="shared" si="79"/>
        <v>3156.32</v>
      </c>
      <c r="H788" s="387">
        <v>1</v>
      </c>
      <c r="K788" s="388"/>
      <c r="O788" s="346"/>
      <c r="P788" s="346"/>
    </row>
    <row r="789" spans="1:16" outlineLevel="1">
      <c r="A789" t="str">
        <f t="shared" si="73"/>
        <v>MiscellanousSiemens APOGEE 600</v>
      </c>
      <c r="B789" s="32" t="s">
        <v>235</v>
      </c>
      <c r="C789" s="298" t="s">
        <v>869</v>
      </c>
      <c r="D789" s="69" t="s">
        <v>995</v>
      </c>
      <c r="E789" s="71" t="s">
        <v>1347</v>
      </c>
      <c r="F789" s="389">
        <f t="shared" si="75"/>
        <v>2880.73</v>
      </c>
      <c r="G789" s="386">
        <f t="shared" si="79"/>
        <v>2880.73</v>
      </c>
      <c r="H789" s="387">
        <v>1</v>
      </c>
      <c r="K789" s="388"/>
      <c r="O789" s="346"/>
      <c r="P789" s="346"/>
    </row>
    <row r="790" spans="1:16" outlineLevel="1">
      <c r="A790" t="str">
        <f t="shared" si="73"/>
        <v>MiscellanousTrane Comm 3 Non Isolated</v>
      </c>
      <c r="B790" s="32" t="s">
        <v>235</v>
      </c>
      <c r="C790" s="298" t="s">
        <v>870</v>
      </c>
      <c r="D790" s="69" t="s">
        <v>995</v>
      </c>
      <c r="E790" s="71" t="s">
        <v>1348</v>
      </c>
      <c r="F790" s="389">
        <f t="shared" si="75"/>
        <v>2880.73</v>
      </c>
      <c r="G790" s="386">
        <f t="shared" si="79"/>
        <v>2880.73</v>
      </c>
      <c r="H790" s="387">
        <v>1</v>
      </c>
      <c r="K790" s="388"/>
      <c r="O790" s="346"/>
      <c r="P790" s="346"/>
    </row>
    <row r="791" spans="1:16" outlineLevel="1">
      <c r="A791" t="str">
        <f t="shared" si="73"/>
        <v>MiscellanousTrane Comm 4</v>
      </c>
      <c r="B791" s="32" t="s">
        <v>235</v>
      </c>
      <c r="C791" s="298" t="s">
        <v>871</v>
      </c>
      <c r="D791" s="69" t="s">
        <v>995</v>
      </c>
      <c r="E791" s="71" t="s">
        <v>1349</v>
      </c>
      <c r="F791" s="389">
        <f t="shared" si="75"/>
        <v>2880.73</v>
      </c>
      <c r="G791" s="386">
        <f t="shared" si="79"/>
        <v>2880.73</v>
      </c>
      <c r="H791" s="387">
        <v>1</v>
      </c>
      <c r="K791" s="388"/>
      <c r="O791" s="346"/>
      <c r="P791" s="346"/>
    </row>
    <row r="792" spans="1:16" outlineLevel="1">
      <c r="A792" t="str">
        <f t="shared" si="73"/>
        <v>MiscellanousModbus Slave Driver over RS-485</v>
      </c>
      <c r="B792" s="32" t="s">
        <v>235</v>
      </c>
      <c r="C792" s="298" t="s">
        <v>955</v>
      </c>
      <c r="D792" s="69" t="s">
        <v>995</v>
      </c>
      <c r="E792" s="21" t="s">
        <v>996</v>
      </c>
      <c r="F792" s="389">
        <f t="shared" si="75"/>
        <v>0</v>
      </c>
      <c r="G792" s="386">
        <f t="shared" si="79"/>
        <v>0</v>
      </c>
      <c r="H792" s="387">
        <v>1</v>
      </c>
      <c r="K792" s="388"/>
      <c r="O792" s="346"/>
      <c r="P792" s="346"/>
    </row>
    <row r="793" spans="1:16" outlineLevel="1">
      <c r="A793" t="str">
        <f t="shared" si="73"/>
        <v>MiscellanousModbus Slave Driver over Ethernet</v>
      </c>
      <c r="B793" s="32" t="s">
        <v>235</v>
      </c>
      <c r="C793" s="298" t="s">
        <v>956</v>
      </c>
      <c r="D793" s="69" t="s">
        <v>995</v>
      </c>
      <c r="E793" s="21" t="s">
        <v>997</v>
      </c>
      <c r="F793" s="389">
        <f t="shared" si="75"/>
        <v>0</v>
      </c>
      <c r="G793" s="386">
        <f t="shared" si="79"/>
        <v>0</v>
      </c>
      <c r="H793" s="387">
        <v>1</v>
      </c>
      <c r="K793" s="388"/>
      <c r="O793" s="346"/>
      <c r="P793" s="346"/>
    </row>
    <row r="794" spans="1:16" outlineLevel="1">
      <c r="A794" t="str">
        <f t="shared" si="73"/>
        <v>MiscellanousCarrier CCN Driver for Niagara 4</v>
      </c>
      <c r="B794" s="32" t="s">
        <v>235</v>
      </c>
      <c r="C794" s="298" t="s">
        <v>967</v>
      </c>
      <c r="D794" s="69" t="s">
        <v>995</v>
      </c>
      <c r="E794" s="71" t="s">
        <v>1986</v>
      </c>
      <c r="F794" s="389">
        <f t="shared" si="75"/>
        <v>1243.6300000000001</v>
      </c>
      <c r="G794" s="386">
        <f t="shared" si="79"/>
        <v>1243.6300000000001</v>
      </c>
      <c r="H794" s="387">
        <v>1</v>
      </c>
      <c r="K794" s="388"/>
      <c r="O794" s="346"/>
      <c r="P794" s="346"/>
    </row>
    <row r="795" spans="1:16" outlineLevel="1">
      <c r="A795" t="str">
        <f t="shared" si="73"/>
        <v>MiscellanousDuct High Limit</v>
      </c>
      <c r="B795" s="32" t="s">
        <v>235</v>
      </c>
      <c r="C795" s="95" t="s">
        <v>454</v>
      </c>
      <c r="D795" s="454" t="s">
        <v>995</v>
      </c>
      <c r="E795" s="71" t="s">
        <v>130</v>
      </c>
      <c r="F795" s="389">
        <f t="shared" si="75"/>
        <v>236.33</v>
      </c>
      <c r="G795" s="386">
        <f t="shared" si="79"/>
        <v>236.33</v>
      </c>
      <c r="H795" s="387">
        <v>1</v>
      </c>
      <c r="K795" s="388"/>
      <c r="O795" s="346"/>
      <c r="P795" s="346"/>
    </row>
    <row r="796" spans="1:16" outlineLevel="1">
      <c r="A796" t="str">
        <f t="shared" si="73"/>
        <v>MiscellanousDuct Sensor Only</v>
      </c>
      <c r="B796" s="32" t="s">
        <v>235</v>
      </c>
      <c r="C796" s="95" t="s">
        <v>455</v>
      </c>
      <c r="D796" s="454" t="s">
        <v>123</v>
      </c>
      <c r="E796" s="71" t="s">
        <v>153</v>
      </c>
      <c r="F796" s="389">
        <f t="shared" si="75"/>
        <v>128.34</v>
      </c>
      <c r="G796" s="386">
        <f t="shared" si="79"/>
        <v>128.34</v>
      </c>
      <c r="H796" s="387">
        <v>1</v>
      </c>
      <c r="K796" s="388"/>
      <c r="O796" s="346"/>
      <c r="P796" s="346"/>
    </row>
    <row r="797" spans="1:16" outlineLevel="1">
      <c r="A797" t="str">
        <f t="shared" si="73"/>
        <v>MiscellanousSpace Sensor Only 3%</v>
      </c>
      <c r="B797" s="32" t="s">
        <v>235</v>
      </c>
      <c r="C797" s="95" t="s">
        <v>456</v>
      </c>
      <c r="D797" s="347" t="s">
        <v>39</v>
      </c>
      <c r="E797" s="34" t="s">
        <v>1822</v>
      </c>
      <c r="F797" s="389">
        <f t="shared" si="75"/>
        <v>119.66</v>
      </c>
      <c r="G797" s="386">
        <f t="shared" si="79"/>
        <v>119.66</v>
      </c>
      <c r="H797" s="387">
        <v>1</v>
      </c>
      <c r="K797" s="388"/>
      <c r="O797" s="346"/>
      <c r="P797" s="346"/>
    </row>
    <row r="798" spans="1:16" outlineLevel="1">
      <c r="A798" t="str">
        <f t="shared" si="73"/>
        <v>MiscellanousSpace Sensor Only 2%</v>
      </c>
      <c r="B798" s="32" t="s">
        <v>235</v>
      </c>
      <c r="C798" s="95" t="s">
        <v>457</v>
      </c>
      <c r="D798" s="347" t="s">
        <v>39</v>
      </c>
      <c r="E798" s="34" t="s">
        <v>1865</v>
      </c>
      <c r="F798" s="389">
        <f t="shared" si="75"/>
        <v>148.49</v>
      </c>
      <c r="G798" s="386">
        <f t="shared" si="79"/>
        <v>148.49</v>
      </c>
      <c r="H798" s="387">
        <v>1</v>
      </c>
      <c r="K798" s="388" t="s">
        <v>894</v>
      </c>
      <c r="L798" s="20" t="s">
        <v>998</v>
      </c>
      <c r="O798" s="346"/>
      <c r="P798" s="346"/>
    </row>
    <row r="799" spans="1:16" outlineLevel="1">
      <c r="A799" t="str">
        <f t="shared" si="73"/>
        <v>MiscellanousFlush Mtd</v>
      </c>
      <c r="B799" s="32" t="s">
        <v>235</v>
      </c>
      <c r="C799" s="93" t="s">
        <v>163</v>
      </c>
      <c r="D799" s="347" t="s">
        <v>39</v>
      </c>
      <c r="E799" s="71" t="s">
        <v>127</v>
      </c>
      <c r="F799" s="389">
        <f t="shared" si="75"/>
        <v>75.690000000000012</v>
      </c>
      <c r="G799" s="386">
        <f t="shared" si="79"/>
        <v>75.690000000000012</v>
      </c>
      <c r="H799" s="387">
        <v>1</v>
      </c>
      <c r="K799" s="391">
        <v>76.31</v>
      </c>
      <c r="L799" s="391">
        <v>10.66</v>
      </c>
      <c r="O799" s="346"/>
      <c r="P799" s="346"/>
    </row>
    <row r="800" spans="1:16" outlineLevel="1">
      <c r="A800" t="str">
        <f t="shared" si="73"/>
        <v>MiscellanousSurface Mtd</v>
      </c>
      <c r="B800" s="32" t="s">
        <v>235</v>
      </c>
      <c r="C800" s="93" t="s">
        <v>164</v>
      </c>
      <c r="D800" s="347" t="s">
        <v>39</v>
      </c>
      <c r="E800" s="71" t="s">
        <v>126</v>
      </c>
      <c r="F800" s="389">
        <f t="shared" si="75"/>
        <v>179.36</v>
      </c>
      <c r="G800" s="386">
        <f t="shared" si="79"/>
        <v>179.36</v>
      </c>
      <c r="H800" s="387">
        <v>1</v>
      </c>
      <c r="K800" s="391">
        <v>76.31</v>
      </c>
      <c r="L800" s="391">
        <v>121.5</v>
      </c>
      <c r="O800" s="346"/>
      <c r="P800" s="346"/>
    </row>
    <row r="801" spans="1:16" outlineLevel="1">
      <c r="A801" t="str">
        <f t="shared" si="73"/>
        <v>MiscellanousDigital Status</v>
      </c>
      <c r="B801" s="32" t="s">
        <v>235</v>
      </c>
      <c r="C801" s="187" t="s">
        <v>394</v>
      </c>
      <c r="D801" s="347" t="s">
        <v>39</v>
      </c>
      <c r="E801" s="71" t="s">
        <v>1565</v>
      </c>
      <c r="F801" s="389">
        <f t="shared" si="75"/>
        <v>40.9</v>
      </c>
      <c r="G801" s="386">
        <f t="shared" si="79"/>
        <v>40.9</v>
      </c>
      <c r="H801" s="387">
        <v>1</v>
      </c>
      <c r="K801" s="388"/>
      <c r="O801" s="346"/>
      <c r="P801" s="346"/>
    </row>
    <row r="802" spans="1:16" outlineLevel="1">
      <c r="A802" t="str">
        <f t="shared" si="73"/>
        <v>MiscellanousAnalog Status</v>
      </c>
      <c r="B802" s="32" t="s">
        <v>235</v>
      </c>
      <c r="C802" s="187" t="s">
        <v>395</v>
      </c>
      <c r="D802" s="347" t="s">
        <v>123</v>
      </c>
      <c r="E802" s="71" t="s">
        <v>1012</v>
      </c>
      <c r="F802" s="389">
        <f t="shared" si="75"/>
        <v>146.69</v>
      </c>
      <c r="G802" s="386">
        <f t="shared" si="79"/>
        <v>146.69</v>
      </c>
      <c r="H802" s="387">
        <v>1</v>
      </c>
      <c r="K802" s="388"/>
      <c r="L802" s="20"/>
      <c r="O802" s="346"/>
      <c r="P802" s="346"/>
    </row>
    <row r="803" spans="1:16" outlineLevel="1">
      <c r="A803" t="str">
        <f t="shared" si="73"/>
        <v>MiscellanousDwyer Magnahelic Guage</v>
      </c>
      <c r="B803" s="32" t="s">
        <v>235</v>
      </c>
      <c r="C803" s="437" t="s">
        <v>1279</v>
      </c>
      <c r="D803" s="347" t="s">
        <v>39</v>
      </c>
      <c r="E803" s="69">
        <v>2002</v>
      </c>
      <c r="F803" s="389">
        <f t="shared" si="75"/>
        <v>76.290000000000006</v>
      </c>
      <c r="G803" s="386">
        <f t="shared" si="79"/>
        <v>76.290000000000006</v>
      </c>
      <c r="H803" s="387">
        <v>1</v>
      </c>
      <c r="K803" s="388"/>
      <c r="L803" s="20"/>
      <c r="O803" s="346"/>
      <c r="P803" s="346"/>
    </row>
    <row r="804" spans="1:16" outlineLevel="1">
      <c r="A804" t="str">
        <f t="shared" si="73"/>
        <v>MiscellanousDwyer Magnahelic Mounting Kit</v>
      </c>
      <c r="B804" s="32" t="s">
        <v>235</v>
      </c>
      <c r="C804" s="188" t="s">
        <v>1280</v>
      </c>
      <c r="D804" s="347" t="s">
        <v>39</v>
      </c>
      <c r="E804" s="69" t="s">
        <v>1305</v>
      </c>
      <c r="F804" s="389">
        <f t="shared" si="75"/>
        <v>52.14</v>
      </c>
      <c r="G804" s="386">
        <f t="shared" si="79"/>
        <v>52.14</v>
      </c>
      <c r="H804" s="387">
        <v>1</v>
      </c>
      <c r="K804" s="388" t="s">
        <v>999</v>
      </c>
      <c r="L804" s="20" t="s">
        <v>998</v>
      </c>
      <c r="O804" s="346"/>
      <c r="P804" s="346"/>
    </row>
    <row r="805" spans="1:16" outlineLevel="1">
      <c r="A805" t="str">
        <f t="shared" si="73"/>
        <v>MiscellanousDuct Kit</v>
      </c>
      <c r="B805" s="32" t="s">
        <v>235</v>
      </c>
      <c r="C805" s="84" t="s">
        <v>404</v>
      </c>
      <c r="D805" s="347" t="s">
        <v>39</v>
      </c>
      <c r="E805" s="71" t="s">
        <v>131</v>
      </c>
      <c r="F805" s="389">
        <f t="shared" si="75"/>
        <v>17.899999999999999</v>
      </c>
      <c r="G805" s="386">
        <f t="shared" si="79"/>
        <v>17.899999999999999</v>
      </c>
      <c r="H805" s="387">
        <v>1</v>
      </c>
      <c r="J805" s="361"/>
      <c r="K805" s="388">
        <v>8.9499999999999993</v>
      </c>
      <c r="L805" s="346">
        <v>6.95</v>
      </c>
      <c r="O805" s="346"/>
      <c r="P805" s="346"/>
    </row>
    <row r="806" spans="1:16" outlineLevel="1">
      <c r="A806" t="str">
        <f t="shared" si="73"/>
        <v>MiscellanousOutside Air Kit</v>
      </c>
      <c r="B806" s="32" t="s">
        <v>235</v>
      </c>
      <c r="C806" s="84" t="s">
        <v>405</v>
      </c>
      <c r="D806" s="347" t="s">
        <v>39</v>
      </c>
      <c r="E806" s="71" t="s">
        <v>274</v>
      </c>
      <c r="F806" s="389">
        <f t="shared" si="75"/>
        <v>57</v>
      </c>
      <c r="G806" s="386">
        <f t="shared" si="79"/>
        <v>57</v>
      </c>
      <c r="H806" s="387">
        <v>1</v>
      </c>
      <c r="J806" s="361"/>
      <c r="K806" s="388"/>
      <c r="O806" s="346"/>
      <c r="P806" s="346"/>
    </row>
    <row r="807" spans="1:16" outlineLevel="1">
      <c r="A807" t="str">
        <f t="shared" si="73"/>
        <v>MiscellanousRoom Press Tip - SS</v>
      </c>
      <c r="B807" s="32" t="s">
        <v>235</v>
      </c>
      <c r="C807" s="84" t="s">
        <v>662</v>
      </c>
      <c r="D807" s="347" t="s">
        <v>39</v>
      </c>
      <c r="E807" s="71" t="s">
        <v>402</v>
      </c>
      <c r="F807" s="389">
        <f t="shared" si="75"/>
        <v>15.95</v>
      </c>
      <c r="G807" s="386">
        <f t="shared" si="79"/>
        <v>15.95</v>
      </c>
      <c r="H807" s="387">
        <v>1</v>
      </c>
      <c r="J807" s="361"/>
      <c r="K807" s="388" t="s">
        <v>1000</v>
      </c>
      <c r="L807" s="20" t="s">
        <v>1001</v>
      </c>
      <c r="O807" s="346"/>
      <c r="P807" s="346"/>
    </row>
    <row r="808" spans="1:16" outlineLevel="1">
      <c r="A808" t="str">
        <f t="shared" si="73"/>
        <v>MiscellanousHot Tap with Transmitter</v>
      </c>
      <c r="B808" s="32" t="s">
        <v>235</v>
      </c>
      <c r="C808" s="103" t="s">
        <v>174</v>
      </c>
      <c r="D808" s="347" t="s">
        <v>39</v>
      </c>
      <c r="E808" s="71" t="s">
        <v>1306</v>
      </c>
      <c r="F808" s="389">
        <f t="shared" si="75"/>
        <v>2241.9899999999998</v>
      </c>
      <c r="G808" s="386">
        <f t="shared" si="79"/>
        <v>2241.9899999999998</v>
      </c>
      <c r="H808" s="387">
        <v>1</v>
      </c>
      <c r="K808" s="388">
        <v>1590.53</v>
      </c>
      <c r="L808" s="362">
        <v>341.89</v>
      </c>
      <c r="O808" s="346"/>
      <c r="P808" s="346"/>
    </row>
    <row r="809" spans="1:16" outlineLevel="1">
      <c r="A809" t="str">
        <f t="shared" si="73"/>
        <v>MiscellanousHot Tap Tool</v>
      </c>
      <c r="B809" s="32" t="s">
        <v>235</v>
      </c>
      <c r="C809" s="103" t="s">
        <v>1278</v>
      </c>
      <c r="D809" s="347" t="s">
        <v>39</v>
      </c>
      <c r="E809" s="71" t="s">
        <v>1307</v>
      </c>
      <c r="F809" s="389">
        <f t="shared" si="75"/>
        <v>723.84</v>
      </c>
      <c r="G809" s="386">
        <f t="shared" si="79"/>
        <v>723.84</v>
      </c>
      <c r="H809" s="387">
        <v>1</v>
      </c>
      <c r="K809" s="388"/>
      <c r="L809" s="362"/>
      <c r="O809" s="346"/>
      <c r="P809" s="346"/>
    </row>
    <row r="810" spans="1:16" outlineLevel="1">
      <c r="A810" t="str">
        <f t="shared" si="73"/>
        <v>MiscellanousImmersion with Transmitter</v>
      </c>
      <c r="B810" s="32" t="s">
        <v>235</v>
      </c>
      <c r="C810" s="103" t="s">
        <v>175</v>
      </c>
      <c r="D810" s="347" t="s">
        <v>39</v>
      </c>
      <c r="E810" s="71" t="s">
        <v>154</v>
      </c>
      <c r="F810" s="389">
        <f t="shared" si="75"/>
        <v>1344.15</v>
      </c>
      <c r="G810" s="386">
        <f t="shared" si="79"/>
        <v>1344.15</v>
      </c>
      <c r="H810" s="387">
        <v>1</v>
      </c>
      <c r="K810" s="388">
        <v>729.83</v>
      </c>
      <c r="L810" s="362">
        <v>341.89</v>
      </c>
      <c r="O810" s="346"/>
      <c r="P810" s="346"/>
    </row>
    <row r="811" spans="1:16" outlineLevel="1">
      <c r="A811" t="str">
        <f t="shared" si="73"/>
        <v>MiscellanousOnicon Dual Turbine for Domestic Water - Pulse/Analog</v>
      </c>
      <c r="B811" s="32" t="s">
        <v>235</v>
      </c>
      <c r="C811" s="103" t="s">
        <v>1963</v>
      </c>
      <c r="D811" s="347" t="s">
        <v>379</v>
      </c>
      <c r="E811" s="71" t="s">
        <v>1958</v>
      </c>
      <c r="F811" s="389">
        <f t="shared" ref="F811:F874" si="80">G811*H811</f>
        <v>1816.8</v>
      </c>
      <c r="G811" s="386">
        <f t="shared" si="79"/>
        <v>1816.8</v>
      </c>
      <c r="H811" s="387">
        <v>1</v>
      </c>
      <c r="K811" s="388"/>
      <c r="O811" s="346"/>
      <c r="P811" s="346"/>
    </row>
    <row r="812" spans="1:16" outlineLevel="1">
      <c r="A812" t="str">
        <f t="shared" si="73"/>
        <v>MiscellanousOnicon Dual Turbine - Non Isolated - Pulse/Analog</v>
      </c>
      <c r="B812" s="32" t="s">
        <v>235</v>
      </c>
      <c r="C812" s="103" t="s">
        <v>1962</v>
      </c>
      <c r="D812" s="347" t="s">
        <v>379</v>
      </c>
      <c r="E812" s="71" t="s">
        <v>1424</v>
      </c>
      <c r="F812" s="389">
        <f t="shared" si="80"/>
        <v>1473.6</v>
      </c>
      <c r="G812" s="386">
        <f t="shared" si="79"/>
        <v>1473.6</v>
      </c>
      <c r="H812" s="387">
        <v>1</v>
      </c>
      <c r="K812" s="388"/>
      <c r="O812" s="346"/>
      <c r="P812" s="346"/>
    </row>
    <row r="813" spans="1:16" outlineLevel="1">
      <c r="A813" t="str">
        <f t="shared" si="73"/>
        <v>MiscellanousOnicon Dual Turbine - Isolated - Pulse/Analog</v>
      </c>
      <c r="B813" s="32" t="s">
        <v>235</v>
      </c>
      <c r="C813" s="103" t="s">
        <v>1961</v>
      </c>
      <c r="D813" s="347" t="s">
        <v>379</v>
      </c>
      <c r="E813" s="71" t="s">
        <v>1959</v>
      </c>
      <c r="F813" s="389">
        <f t="shared" si="80"/>
        <v>1618.4</v>
      </c>
      <c r="G813" s="386">
        <f t="shared" si="79"/>
        <v>1618.4</v>
      </c>
      <c r="H813" s="387">
        <v>1</v>
      </c>
      <c r="K813" s="388"/>
      <c r="O813" s="346"/>
      <c r="P813" s="346"/>
    </row>
    <row r="814" spans="1:16" outlineLevel="1">
      <c r="A814" t="str">
        <f t="shared" si="73"/>
        <v>MiscellanousOnicon Electromagnetic - Pulse/Analog - 1 1/4" to 2 1/2" Pipe ND</v>
      </c>
      <c r="B814" s="32" t="s">
        <v>235</v>
      </c>
      <c r="C814" s="103" t="s">
        <v>1975</v>
      </c>
      <c r="D814" s="347" t="s">
        <v>379</v>
      </c>
      <c r="E814" s="71" t="s">
        <v>1960</v>
      </c>
      <c r="F814" s="389">
        <f t="shared" si="80"/>
        <v>2809.6</v>
      </c>
      <c r="G814" s="386">
        <f t="shared" si="79"/>
        <v>2809.6</v>
      </c>
      <c r="H814" s="387">
        <v>1</v>
      </c>
      <c r="K814" s="388"/>
      <c r="O814" s="346"/>
      <c r="P814" s="346"/>
    </row>
    <row r="815" spans="1:16" outlineLevel="1">
      <c r="A815" t="str">
        <f t="shared" si="73"/>
        <v>MiscellanousOnicon Electromagnetic - Pulse/Analog - 3" to 72" Pipe - ND</v>
      </c>
      <c r="B815" s="32" t="s">
        <v>235</v>
      </c>
      <c r="C815" s="103" t="s">
        <v>1976</v>
      </c>
      <c r="D815" s="347" t="s">
        <v>379</v>
      </c>
      <c r="E815" s="71" t="s">
        <v>1964</v>
      </c>
      <c r="F815" s="389">
        <f t="shared" si="80"/>
        <v>2809.6</v>
      </c>
      <c r="G815" s="386">
        <f t="shared" si="79"/>
        <v>2809.6</v>
      </c>
      <c r="H815" s="387">
        <v>1</v>
      </c>
      <c r="K815" s="388"/>
      <c r="O815" s="346"/>
      <c r="P815" s="346"/>
    </row>
    <row r="816" spans="1:16" outlineLevel="1">
      <c r="A816" t="str">
        <f t="shared" si="73"/>
        <v>MiscellanousOnicon Electromagnetic - BACnet - 3" to 72"  w Display</v>
      </c>
      <c r="B816" s="32" t="s">
        <v>235</v>
      </c>
      <c r="C816" s="103" t="s">
        <v>1970</v>
      </c>
      <c r="D816" s="347" t="s">
        <v>379</v>
      </c>
      <c r="E816" s="71" t="s">
        <v>1965</v>
      </c>
      <c r="F816" s="389">
        <f t="shared" si="80"/>
        <v>3576</v>
      </c>
      <c r="G816" s="386">
        <f t="shared" si="79"/>
        <v>3576</v>
      </c>
      <c r="H816" s="387">
        <v>1</v>
      </c>
      <c r="K816" s="388"/>
      <c r="O816" s="346"/>
      <c r="P816" s="346"/>
    </row>
    <row r="817" spans="1:16" outlineLevel="1">
      <c r="A817" t="str">
        <f t="shared" si="73"/>
        <v>MiscellanousOnicon Electromagnetic - w/o BACnet - 3" to 72"  w Display</v>
      </c>
      <c r="B817" s="32" t="s">
        <v>235</v>
      </c>
      <c r="C817" s="103" t="s">
        <v>1971</v>
      </c>
      <c r="D817" s="347" t="s">
        <v>379</v>
      </c>
      <c r="E817" s="71" t="s">
        <v>1965</v>
      </c>
      <c r="F817" s="389">
        <f t="shared" si="80"/>
        <v>3148</v>
      </c>
      <c r="G817" s="386">
        <f t="shared" si="79"/>
        <v>3148</v>
      </c>
      <c r="H817" s="387">
        <v>1</v>
      </c>
      <c r="K817" s="388"/>
      <c r="O817" s="346"/>
      <c r="P817" s="346"/>
    </row>
    <row r="818" spans="1:16" outlineLevel="1">
      <c r="A818" t="str">
        <f t="shared" si="73"/>
        <v>MiscellanousOnicon Steam Meter w Integral Electronics - Pulse/Analog</v>
      </c>
      <c r="B818" s="32" t="s">
        <v>235</v>
      </c>
      <c r="C818" s="103" t="s">
        <v>1966</v>
      </c>
      <c r="D818" s="347" t="s">
        <v>379</v>
      </c>
      <c r="E818" s="71" t="s">
        <v>1968</v>
      </c>
      <c r="F818" s="389">
        <f t="shared" si="80"/>
        <v>7171.2</v>
      </c>
      <c r="G818" s="386">
        <f t="shared" si="79"/>
        <v>7171.2</v>
      </c>
      <c r="H818" s="387">
        <v>1</v>
      </c>
      <c r="K818" s="388"/>
      <c r="O818" s="346"/>
      <c r="P818" s="346"/>
    </row>
    <row r="819" spans="1:16" outlineLevel="1">
      <c r="A819" t="str">
        <f t="shared" si="73"/>
        <v>MiscellanousOnicon Steam Meter w Remote Electronics 100' - Pulse/Analog</v>
      </c>
      <c r="B819" s="32" t="s">
        <v>235</v>
      </c>
      <c r="C819" s="103" t="s">
        <v>1967</v>
      </c>
      <c r="D819" s="347" t="s">
        <v>379</v>
      </c>
      <c r="E819" s="71" t="s">
        <v>1969</v>
      </c>
      <c r="F819" s="389">
        <f t="shared" si="80"/>
        <v>8576</v>
      </c>
      <c r="G819" s="386">
        <f t="shared" si="79"/>
        <v>8576</v>
      </c>
      <c r="H819" s="387">
        <v>1</v>
      </c>
      <c r="K819" s="388"/>
      <c r="O819" s="346"/>
      <c r="P819" s="346"/>
    </row>
    <row r="820" spans="1:16" outlineLevel="1">
      <c r="A820" t="str">
        <f t="shared" si="73"/>
        <v>MiscellanousOnicon Mounting Hardware - 1 1/4" to 2" Copper</v>
      </c>
      <c r="B820" s="32" t="s">
        <v>235</v>
      </c>
      <c r="C820" s="103" t="s">
        <v>1972</v>
      </c>
      <c r="D820" s="347" t="s">
        <v>379</v>
      </c>
      <c r="E820" s="71"/>
      <c r="F820" s="389">
        <f t="shared" si="80"/>
        <v>156.80000000000001</v>
      </c>
      <c r="G820" s="386">
        <f t="shared" si="79"/>
        <v>156.80000000000001</v>
      </c>
      <c r="H820" s="387">
        <v>1</v>
      </c>
      <c r="K820" s="388"/>
      <c r="O820" s="346"/>
      <c r="P820" s="346"/>
    </row>
    <row r="821" spans="1:16" outlineLevel="1">
      <c r="A821" t="str">
        <f t="shared" si="73"/>
        <v>MiscellanousOnicon Mounting Hardware - 2 1/2" to 3" Steel</v>
      </c>
      <c r="B821" s="32" t="s">
        <v>235</v>
      </c>
      <c r="C821" s="103" t="s">
        <v>1973</v>
      </c>
      <c r="D821" s="347" t="s">
        <v>379</v>
      </c>
      <c r="E821" s="71"/>
      <c r="F821" s="389">
        <f t="shared" si="80"/>
        <v>275.2</v>
      </c>
      <c r="G821" s="386">
        <f t="shared" si="79"/>
        <v>275.2</v>
      </c>
      <c r="H821" s="387">
        <v>1</v>
      </c>
      <c r="K821" s="388"/>
      <c r="O821" s="346"/>
      <c r="P821" s="346"/>
    </row>
    <row r="822" spans="1:16" outlineLevel="1">
      <c r="A822" t="str">
        <f t="shared" si="73"/>
        <v>MiscellanousOnicon Mounting Hardware - 4" and Up Steel</v>
      </c>
      <c r="B822" s="32" t="s">
        <v>235</v>
      </c>
      <c r="C822" s="103" t="s">
        <v>1974</v>
      </c>
      <c r="D822" s="347" t="s">
        <v>379</v>
      </c>
      <c r="E822" s="71"/>
      <c r="F822" s="389">
        <f t="shared" si="80"/>
        <v>456</v>
      </c>
      <c r="G822" s="386">
        <f t="shared" si="79"/>
        <v>456</v>
      </c>
      <c r="H822" s="387">
        <v>1</v>
      </c>
      <c r="K822" s="388"/>
      <c r="O822" s="346"/>
      <c r="P822" s="346"/>
    </row>
    <row r="823" spans="1:16" outlineLevel="1">
      <c r="A823" t="str">
        <f t="shared" si="73"/>
        <v>MiscellanousWater Flow Switch</v>
      </c>
      <c r="B823" s="32" t="s">
        <v>235</v>
      </c>
      <c r="C823" s="103" t="s">
        <v>1431</v>
      </c>
      <c r="D823" s="347" t="s">
        <v>995</v>
      </c>
      <c r="E823" s="451" t="s">
        <v>1432</v>
      </c>
      <c r="F823" s="389">
        <f t="shared" si="80"/>
        <v>202.28</v>
      </c>
      <c r="G823" s="386">
        <f t="shared" si="79"/>
        <v>202.28</v>
      </c>
      <c r="H823" s="387">
        <v>1</v>
      </c>
      <c r="K823" s="388"/>
      <c r="O823" s="346"/>
      <c r="P823" s="346"/>
    </row>
    <row r="824" spans="1:16" outlineLevel="1">
      <c r="A824" t="str">
        <f t="shared" si="73"/>
        <v>MiscellanousWire - Single Thermostat</v>
      </c>
      <c r="B824" s="32" t="s">
        <v>235</v>
      </c>
      <c r="C824" s="104" t="s">
        <v>485</v>
      </c>
      <c r="D824" s="347" t="s">
        <v>39</v>
      </c>
      <c r="E824" s="71" t="s">
        <v>1308</v>
      </c>
      <c r="F824" s="389">
        <f t="shared" si="80"/>
        <v>76.75</v>
      </c>
      <c r="G824" s="386">
        <f t="shared" si="79"/>
        <v>76.75</v>
      </c>
      <c r="H824" s="387">
        <v>1</v>
      </c>
      <c r="K824" s="388"/>
      <c r="O824" s="346"/>
      <c r="P824" s="346"/>
    </row>
    <row r="825" spans="1:16" outlineLevel="1">
      <c r="A825" t="str">
        <f t="shared" si="73"/>
        <v>MiscellanousCast Aluminum - Single Thermostat</v>
      </c>
      <c r="B825" s="32" t="s">
        <v>235</v>
      </c>
      <c r="C825" s="104" t="s">
        <v>486</v>
      </c>
      <c r="D825" s="347" t="s">
        <v>39</v>
      </c>
      <c r="E825" s="71" t="s">
        <v>1440</v>
      </c>
      <c r="F825" s="389">
        <f t="shared" si="80"/>
        <v>182.27</v>
      </c>
      <c r="G825" s="386">
        <f t="shared" si="79"/>
        <v>182.27</v>
      </c>
      <c r="H825" s="387">
        <v>1</v>
      </c>
      <c r="K825" s="388"/>
      <c r="O825" s="346"/>
      <c r="P825" s="346"/>
    </row>
    <row r="826" spans="1:16" outlineLevel="1">
      <c r="A826" t="str">
        <f t="shared" si="73"/>
        <v>MiscellanousKenall - Single Thermostat</v>
      </c>
      <c r="B826" s="32" t="s">
        <v>235</v>
      </c>
      <c r="C826" s="104" t="s">
        <v>487</v>
      </c>
      <c r="D826" s="347" t="s">
        <v>39</v>
      </c>
      <c r="E826" s="71" t="s">
        <v>480</v>
      </c>
      <c r="F826" s="389">
        <f t="shared" si="80"/>
        <v>35.409999999999997</v>
      </c>
      <c r="G826" s="386">
        <f t="shared" si="79"/>
        <v>35.409999999999997</v>
      </c>
      <c r="H826" s="387">
        <v>1</v>
      </c>
      <c r="K826" s="388"/>
      <c r="O826" s="346"/>
      <c r="P826" s="346"/>
    </row>
    <row r="827" spans="1:16" outlineLevel="1">
      <c r="A827" t="str">
        <f t="shared" si="73"/>
        <v>MiscellanousClear Plastic Medium</v>
      </c>
      <c r="B827" s="32" t="s">
        <v>235</v>
      </c>
      <c r="C827" s="104" t="s">
        <v>482</v>
      </c>
      <c r="D827" s="347" t="s">
        <v>39</v>
      </c>
      <c r="E827" s="71" t="s">
        <v>489</v>
      </c>
      <c r="F827" s="389">
        <f t="shared" si="80"/>
        <v>40.19</v>
      </c>
      <c r="G827" s="386">
        <f t="shared" si="79"/>
        <v>40.19</v>
      </c>
      <c r="H827" s="387">
        <v>1</v>
      </c>
      <c r="K827" s="388"/>
      <c r="O827" s="346"/>
      <c r="P827" s="346"/>
    </row>
    <row r="828" spans="1:16" outlineLevel="1">
      <c r="A828" t="str">
        <f t="shared" si="73"/>
        <v>MiscellanousClear Plastic Small</v>
      </c>
      <c r="B828" s="32" t="s">
        <v>235</v>
      </c>
      <c r="C828" s="104" t="s">
        <v>483</v>
      </c>
      <c r="D828" s="347" t="s">
        <v>39</v>
      </c>
      <c r="E828" s="71" t="s">
        <v>488</v>
      </c>
      <c r="F828" s="389">
        <f t="shared" si="80"/>
        <v>38.659999999999997</v>
      </c>
      <c r="G828" s="386">
        <f t="shared" si="79"/>
        <v>38.659999999999997</v>
      </c>
      <c r="H828" s="387">
        <v>1</v>
      </c>
      <c r="K828" s="388"/>
      <c r="O828" s="346"/>
      <c r="P828" s="346"/>
    </row>
    <row r="829" spans="1:16" outlineLevel="1">
      <c r="A829" t="str">
        <f t="shared" si="73"/>
        <v>MiscellanousClear Plastic Large</v>
      </c>
      <c r="B829" s="32" t="s">
        <v>235</v>
      </c>
      <c r="C829" s="104" t="s">
        <v>484</v>
      </c>
      <c r="D829" s="347" t="s">
        <v>39</v>
      </c>
      <c r="E829" s="71" t="s">
        <v>481</v>
      </c>
      <c r="F829" s="389">
        <f t="shared" si="80"/>
        <v>41.66</v>
      </c>
      <c r="G829" s="386">
        <f t="shared" si="79"/>
        <v>41.66</v>
      </c>
      <c r="H829" s="387">
        <v>1</v>
      </c>
      <c r="K829" s="388"/>
      <c r="O829" s="346"/>
      <c r="P829" s="346"/>
    </row>
    <row r="830" spans="1:16" outlineLevel="1">
      <c r="A830" t="str">
        <f t="shared" si="73"/>
        <v>Miscellanous16 Point</v>
      </c>
      <c r="B830" s="32" t="s">
        <v>235</v>
      </c>
      <c r="C830" s="92" t="s">
        <v>177</v>
      </c>
      <c r="D830" s="347" t="s">
        <v>34</v>
      </c>
      <c r="E830" s="441" t="s">
        <v>139</v>
      </c>
      <c r="F830" s="389">
        <f t="shared" si="80"/>
        <v>0</v>
      </c>
      <c r="G830" s="386">
        <f t="shared" si="79"/>
        <v>0</v>
      </c>
      <c r="H830" s="392">
        <f t="shared" ref="H830:H860" si="81">$M$2</f>
        <v>1.0449999999999999</v>
      </c>
      <c r="K830" s="388"/>
      <c r="O830" s="346"/>
      <c r="P830" s="346"/>
    </row>
    <row r="831" spans="1:16" outlineLevel="1">
      <c r="A831" t="str">
        <f t="shared" si="73"/>
        <v xml:space="preserve">Miscellanous34 Point </v>
      </c>
      <c r="B831" s="32" t="s">
        <v>235</v>
      </c>
      <c r="C831" s="92" t="s">
        <v>649</v>
      </c>
      <c r="D831" s="347" t="s">
        <v>34</v>
      </c>
      <c r="E831" s="441" t="s">
        <v>137</v>
      </c>
      <c r="F831" s="389">
        <f t="shared" si="80"/>
        <v>0</v>
      </c>
      <c r="G831" s="386">
        <f t="shared" si="79"/>
        <v>0</v>
      </c>
      <c r="H831" s="392">
        <f t="shared" si="81"/>
        <v>1.0449999999999999</v>
      </c>
      <c r="K831" s="388"/>
      <c r="O831" s="346"/>
      <c r="P831" s="346"/>
    </row>
    <row r="832" spans="1:16" outlineLevel="1">
      <c r="A832" t="str">
        <f t="shared" si="73"/>
        <v>MiscellanousSylk - 12 UI</v>
      </c>
      <c r="B832" s="32" t="s">
        <v>235</v>
      </c>
      <c r="C832" s="92" t="s">
        <v>650</v>
      </c>
      <c r="D832" s="347" t="s">
        <v>34</v>
      </c>
      <c r="E832" s="71" t="s">
        <v>272</v>
      </c>
      <c r="F832" s="389">
        <f t="shared" si="80"/>
        <v>244.35235</v>
      </c>
      <c r="G832" s="386">
        <f t="shared" si="79"/>
        <v>233.83</v>
      </c>
      <c r="H832" s="392">
        <f t="shared" si="81"/>
        <v>1.0449999999999999</v>
      </c>
      <c r="K832" s="388"/>
      <c r="O832" s="346"/>
      <c r="P832" s="346"/>
    </row>
    <row r="833" spans="1:16" outlineLevel="1">
      <c r="A833" t="str">
        <f t="shared" si="73"/>
        <v>MiscellanousSylk - 6 UI, 4 AO, 2 DO</v>
      </c>
      <c r="B833" s="32" t="s">
        <v>235</v>
      </c>
      <c r="C833" s="92" t="s">
        <v>651</v>
      </c>
      <c r="D833" s="347" t="s">
        <v>34</v>
      </c>
      <c r="E833" s="71" t="s">
        <v>273</v>
      </c>
      <c r="F833" s="389">
        <f t="shared" si="80"/>
        <v>312.94614999999999</v>
      </c>
      <c r="G833" s="386">
        <f t="shared" si="79"/>
        <v>299.47000000000003</v>
      </c>
      <c r="H833" s="392">
        <f t="shared" si="81"/>
        <v>1.0449999999999999</v>
      </c>
      <c r="K833" s="388"/>
      <c r="O833" s="346"/>
      <c r="P833" s="346"/>
    </row>
    <row r="834" spans="1:16" outlineLevel="1">
      <c r="A834" t="str">
        <f t="shared" si="73"/>
        <v>MiscellanousSylk - 4 UI, 2 AO, 2 DO</v>
      </c>
      <c r="B834" s="32" t="s">
        <v>235</v>
      </c>
      <c r="C834" s="92" t="s">
        <v>652</v>
      </c>
      <c r="D834" s="347" t="s">
        <v>34</v>
      </c>
      <c r="E834" s="71" t="s">
        <v>275</v>
      </c>
      <c r="F834" s="389">
        <f t="shared" si="80"/>
        <v>278.31484999999998</v>
      </c>
      <c r="G834" s="386">
        <f t="shared" si="79"/>
        <v>266.33</v>
      </c>
      <c r="H834" s="392">
        <f t="shared" si="81"/>
        <v>1.0449999999999999</v>
      </c>
      <c r="K834" s="388"/>
      <c r="O834" s="346"/>
      <c r="P834" s="346"/>
    </row>
    <row r="835" spans="1:16" outlineLevel="1">
      <c r="A835" t="str">
        <f t="shared" si="73"/>
        <v>MiscellanousRemote I/O Module</v>
      </c>
      <c r="B835" s="32" t="s">
        <v>235</v>
      </c>
      <c r="C835" s="92" t="s">
        <v>135</v>
      </c>
      <c r="D835" s="347" t="s">
        <v>34</v>
      </c>
      <c r="E835" s="441" t="s">
        <v>136</v>
      </c>
      <c r="F835" s="389">
        <f t="shared" si="80"/>
        <v>0</v>
      </c>
      <c r="G835" s="386">
        <f t="shared" si="79"/>
        <v>0</v>
      </c>
      <c r="H835" s="392">
        <f t="shared" si="81"/>
        <v>1.0449999999999999</v>
      </c>
      <c r="K835" s="388"/>
      <c r="O835" s="346"/>
      <c r="P835" s="346"/>
    </row>
    <row r="836" spans="1:16" outlineLevel="1">
      <c r="A836" t="str">
        <f t="shared" si="73"/>
        <v>MiscellanousCIPer 30 - 7 Pt Expansion Module - 2 DO, 2 AO, 3 UI</v>
      </c>
      <c r="B836" s="32" t="s">
        <v>235</v>
      </c>
      <c r="C836" s="92" t="s">
        <v>1282</v>
      </c>
      <c r="D836" s="347" t="s">
        <v>34</v>
      </c>
      <c r="E836" s="71" t="s">
        <v>1414</v>
      </c>
      <c r="F836" s="389">
        <f t="shared" si="80"/>
        <v>365.86494999999996</v>
      </c>
      <c r="G836" s="386">
        <f t="shared" si="79"/>
        <v>350.11</v>
      </c>
      <c r="H836" s="392">
        <f t="shared" si="81"/>
        <v>1.0449999999999999</v>
      </c>
      <c r="K836" s="388"/>
      <c r="O836" s="346"/>
      <c r="P836" s="346"/>
    </row>
    <row r="837" spans="1:16" outlineLevel="1">
      <c r="A837" t="str">
        <f t="shared" si="73"/>
        <v>MiscellanousCIPer 30 - 20 Pt Expansion Module - 6 DO, 5 AO, 9 UI</v>
      </c>
      <c r="B837" s="32" t="s">
        <v>235</v>
      </c>
      <c r="C837" s="92" t="s">
        <v>1284</v>
      </c>
      <c r="D837" s="347" t="s">
        <v>34</v>
      </c>
      <c r="E837" s="71" t="s">
        <v>1415</v>
      </c>
      <c r="F837" s="389">
        <f t="shared" si="80"/>
        <v>471.05464999999992</v>
      </c>
      <c r="G837" s="386">
        <f t="shared" si="79"/>
        <v>450.77</v>
      </c>
      <c r="H837" s="392">
        <f t="shared" si="81"/>
        <v>1.0449999999999999</v>
      </c>
      <c r="K837" s="388"/>
      <c r="O837" s="346"/>
      <c r="P837" s="346"/>
    </row>
    <row r="838" spans="1:16" outlineLevel="1">
      <c r="A838" t="str">
        <f t="shared" si="73"/>
        <v>MiscellanousCIPer 50 - 255 Panel Bus Expansion License</v>
      </c>
      <c r="B838" s="32" t="s">
        <v>235</v>
      </c>
      <c r="C838" s="92" t="s">
        <v>1285</v>
      </c>
      <c r="D838" s="347" t="s">
        <v>34</v>
      </c>
      <c r="E838" s="71" t="s">
        <v>1022</v>
      </c>
      <c r="F838" s="389">
        <f t="shared" si="80"/>
        <v>171.50539999999998</v>
      </c>
      <c r="G838" s="386">
        <f t="shared" si="79"/>
        <v>164.12</v>
      </c>
      <c r="H838" s="392">
        <f t="shared" si="81"/>
        <v>1.0449999999999999</v>
      </c>
      <c r="K838" s="388"/>
      <c r="O838" s="346"/>
      <c r="P838" s="346"/>
    </row>
    <row r="839" spans="1:16" outlineLevel="1">
      <c r="A839" t="str">
        <f t="shared" si="73"/>
        <v>MiscellanousCIPer 50 - 1 Device &amp; 50 Exp License for Added MSTP Contrs</v>
      </c>
      <c r="B839" s="32" t="s">
        <v>235</v>
      </c>
      <c r="C839" s="92" t="s">
        <v>1286</v>
      </c>
      <c r="D839" s="347" t="s">
        <v>34</v>
      </c>
      <c r="E839" s="71" t="s">
        <v>1023</v>
      </c>
      <c r="F839" s="389">
        <f t="shared" si="80"/>
        <v>148.63034999999999</v>
      </c>
      <c r="G839" s="386">
        <f t="shared" si="79"/>
        <v>142.22999999999999</v>
      </c>
      <c r="H839" s="392">
        <f t="shared" si="81"/>
        <v>1.0449999999999999</v>
      </c>
      <c r="K839" s="388"/>
      <c r="O839" s="346"/>
      <c r="P839" s="346"/>
    </row>
    <row r="840" spans="1:16" outlineLevel="1">
      <c r="A840" t="str">
        <f t="shared" si="73"/>
        <v>MiscellanousCIPer 50 - 2 Device &amp; 100 Exp License for Added MSTP Contrs</v>
      </c>
      <c r="B840" s="32" t="s">
        <v>235</v>
      </c>
      <c r="C840" s="92" t="s">
        <v>1287</v>
      </c>
      <c r="D840" s="347" t="s">
        <v>34</v>
      </c>
      <c r="E840" s="71" t="s">
        <v>1309</v>
      </c>
      <c r="F840" s="389">
        <f t="shared" si="80"/>
        <v>255.34574999999998</v>
      </c>
      <c r="G840" s="386">
        <f t="shared" si="79"/>
        <v>244.35</v>
      </c>
      <c r="H840" s="392">
        <f t="shared" si="81"/>
        <v>1.0449999999999999</v>
      </c>
      <c r="K840" s="388"/>
      <c r="O840" s="346"/>
      <c r="P840" s="346"/>
    </row>
    <row r="841" spans="1:16" outlineLevel="1">
      <c r="A841" t="str">
        <f t="shared" si="73"/>
        <v>MiscellanousCIPer 50 - 10 Device &amp; 500 Exp License for Added MSTP Contrs</v>
      </c>
      <c r="B841" s="32" t="s">
        <v>235</v>
      </c>
      <c r="C841" s="92" t="s">
        <v>1289</v>
      </c>
      <c r="D841" s="347" t="s">
        <v>34</v>
      </c>
      <c r="E841" s="71" t="s">
        <v>1310</v>
      </c>
      <c r="F841" s="389">
        <f t="shared" si="80"/>
        <v>794.61799999999994</v>
      </c>
      <c r="G841" s="386">
        <f t="shared" si="79"/>
        <v>760.4</v>
      </c>
      <c r="H841" s="392">
        <f t="shared" si="81"/>
        <v>1.0449999999999999</v>
      </c>
      <c r="K841" s="388"/>
      <c r="O841" s="346"/>
      <c r="P841" s="346"/>
    </row>
    <row r="842" spans="1:16" outlineLevel="1">
      <c r="A842" t="str">
        <f t="shared" si="73"/>
        <v>MiscellanousCIPer 50 - 25 Device &amp; 1250 Exp License for Added MSTP Contrs</v>
      </c>
      <c r="B842" s="32" t="s">
        <v>235</v>
      </c>
      <c r="C842" s="92" t="s">
        <v>1291</v>
      </c>
      <c r="D842" s="347" t="s">
        <v>34</v>
      </c>
      <c r="E842" s="71" t="s">
        <v>1311</v>
      </c>
      <c r="F842" s="389">
        <f t="shared" si="80"/>
        <v>1345.3225500000001</v>
      </c>
      <c r="G842" s="386">
        <f t="shared" si="79"/>
        <v>1287.3900000000001</v>
      </c>
      <c r="H842" s="392">
        <f t="shared" si="81"/>
        <v>1.0449999999999999</v>
      </c>
      <c r="K842" s="388"/>
      <c r="O842" s="346"/>
      <c r="P842" s="346"/>
    </row>
    <row r="843" spans="1:16" outlineLevel="1">
      <c r="A843" t="str">
        <f t="shared" si="73"/>
        <v>MiscellanousCIPer 50 - 50 Device &amp; 2500 Exp License for Added MSTP Contrs</v>
      </c>
      <c r="B843" s="32" t="s">
        <v>235</v>
      </c>
      <c r="C843" s="92" t="s">
        <v>1293</v>
      </c>
      <c r="D843" s="347" t="s">
        <v>34</v>
      </c>
      <c r="E843" s="71" t="s">
        <v>1312</v>
      </c>
      <c r="F843" s="389">
        <f t="shared" si="80"/>
        <v>2513.4339999999997</v>
      </c>
      <c r="G843" s="386">
        <f t="shared" si="79"/>
        <v>2405.1999999999998</v>
      </c>
      <c r="H843" s="392">
        <f t="shared" si="81"/>
        <v>1.0449999999999999</v>
      </c>
      <c r="K843" s="388" t="s">
        <v>1313</v>
      </c>
      <c r="L843" t="s">
        <v>1009</v>
      </c>
      <c r="O843" s="346"/>
      <c r="P843" s="346"/>
    </row>
    <row r="844" spans="1:16" outlineLevel="1">
      <c r="A844" t="str">
        <f t="shared" si="73"/>
        <v>MiscellanousCiper 50 - Panel Bus 8 AI Module</v>
      </c>
      <c r="B844" s="32" t="s">
        <v>235</v>
      </c>
      <c r="C844" s="92" t="s">
        <v>1294</v>
      </c>
      <c r="D844" s="347" t="s">
        <v>34</v>
      </c>
      <c r="E844" s="71" t="s">
        <v>1314</v>
      </c>
      <c r="F844" s="389">
        <f t="shared" si="80"/>
        <v>488.69424999999995</v>
      </c>
      <c r="G844" s="386">
        <f t="shared" si="79"/>
        <v>467.65</v>
      </c>
      <c r="H844" s="392">
        <f t="shared" si="81"/>
        <v>1.0449999999999999</v>
      </c>
      <c r="K844" s="438">
        <v>179.7</v>
      </c>
      <c r="L844" s="362">
        <v>60.18</v>
      </c>
      <c r="O844" s="346"/>
      <c r="P844" s="346"/>
    </row>
    <row r="845" spans="1:16" outlineLevel="1">
      <c r="A845" t="str">
        <f t="shared" si="73"/>
        <v>MiscellanousCiper 50 - Panel Bus 8 AO Module</v>
      </c>
      <c r="B845" s="32" t="s">
        <v>235</v>
      </c>
      <c r="C845" s="92" t="s">
        <v>1296</v>
      </c>
      <c r="D845" s="347" t="s">
        <v>34</v>
      </c>
      <c r="E845" s="71" t="s">
        <v>1315</v>
      </c>
      <c r="F845" s="389">
        <f t="shared" si="80"/>
        <v>593.22559999999987</v>
      </c>
      <c r="G845" s="386">
        <f t="shared" si="79"/>
        <v>567.67999999999995</v>
      </c>
      <c r="H845" s="392">
        <f t="shared" si="81"/>
        <v>1.0449999999999999</v>
      </c>
      <c r="K845" s="438">
        <v>248.21</v>
      </c>
      <c r="L845" s="362">
        <v>60.18</v>
      </c>
      <c r="O845" s="346"/>
      <c r="P845" s="346"/>
    </row>
    <row r="846" spans="1:16" outlineLevel="1">
      <c r="A846" t="str">
        <f t="shared" si="73"/>
        <v>MiscellanousCiper 50 - Panel Bus 12 BI Module</v>
      </c>
      <c r="B846" s="32" t="s">
        <v>235</v>
      </c>
      <c r="C846" s="92" t="s">
        <v>1297</v>
      </c>
      <c r="D846" s="347" t="s">
        <v>34</v>
      </c>
      <c r="E846" s="71" t="s">
        <v>1866</v>
      </c>
      <c r="F846" s="389">
        <f t="shared" si="80"/>
        <v>405.07334999999995</v>
      </c>
      <c r="G846" s="386">
        <f t="shared" si="79"/>
        <v>387.63</v>
      </c>
      <c r="H846" s="392">
        <f t="shared" si="81"/>
        <v>1.0449999999999999</v>
      </c>
      <c r="K846" s="438">
        <v>131.27000000000001</v>
      </c>
      <c r="L846" s="362">
        <v>54.16</v>
      </c>
      <c r="O846" s="346"/>
      <c r="P846" s="346"/>
    </row>
    <row r="847" spans="1:16" outlineLevel="1">
      <c r="A847" t="str">
        <f t="shared" si="73"/>
        <v>MiscellanousCiper 50 - Panel Bus 6 BO Module</v>
      </c>
      <c r="B847" s="32" t="s">
        <v>235</v>
      </c>
      <c r="C847" s="92" t="s">
        <v>1298</v>
      </c>
      <c r="D847" s="347" t="s">
        <v>34</v>
      </c>
      <c r="E847" s="71" t="s">
        <v>1316</v>
      </c>
      <c r="F847" s="389">
        <f t="shared" si="80"/>
        <v>518.41404999999997</v>
      </c>
      <c r="G847" s="386">
        <f t="shared" si="79"/>
        <v>496.09000000000003</v>
      </c>
      <c r="H847" s="392">
        <f t="shared" si="81"/>
        <v>1.0449999999999999</v>
      </c>
      <c r="K847" s="388">
        <v>202.44</v>
      </c>
      <c r="L847" s="362">
        <v>62.56</v>
      </c>
      <c r="O847" s="346"/>
      <c r="P847" s="346"/>
    </row>
    <row r="848" spans="1:16" outlineLevel="1">
      <c r="A848" t="str">
        <f t="shared" si="73"/>
        <v>MiscellanousCiper 50 - Panel Bus 3 Floating BO Module</v>
      </c>
      <c r="B848" s="32" t="s">
        <v>235</v>
      </c>
      <c r="C848" s="92" t="s">
        <v>1299</v>
      </c>
      <c r="D848" s="347" t="s">
        <v>34</v>
      </c>
      <c r="E848" s="71" t="s">
        <v>1317</v>
      </c>
      <c r="F848" s="389">
        <f t="shared" si="80"/>
        <v>607.2704</v>
      </c>
      <c r="G848" s="386">
        <f t="shared" si="79"/>
        <v>581.12</v>
      </c>
      <c r="H848" s="392">
        <f t="shared" si="81"/>
        <v>1.0449999999999999</v>
      </c>
      <c r="K848" s="388">
        <v>180.57</v>
      </c>
      <c r="L848" s="362">
        <v>62.56</v>
      </c>
      <c r="O848" s="346"/>
      <c r="P848" s="346"/>
    </row>
    <row r="849" spans="1:16" outlineLevel="1">
      <c r="A849" t="str">
        <f t="shared" si="73"/>
        <v>MiscellanousCiper 50 - Panel Bus Mixed I/O - 8 AI, 8 AO, 12 BI, 6 BO</v>
      </c>
      <c r="B849" s="32" t="s">
        <v>235</v>
      </c>
      <c r="C849" s="92" t="s">
        <v>1300</v>
      </c>
      <c r="D849" s="347" t="s">
        <v>34</v>
      </c>
      <c r="E849" s="71" t="s">
        <v>1318</v>
      </c>
      <c r="F849" s="389">
        <f t="shared" si="80"/>
        <v>964.09609999999998</v>
      </c>
      <c r="G849" s="386">
        <f t="shared" si="79"/>
        <v>922.58</v>
      </c>
      <c r="H849" s="392">
        <f t="shared" si="81"/>
        <v>1.0449999999999999</v>
      </c>
      <c r="K849" s="388"/>
      <c r="O849" s="346"/>
      <c r="P849" s="346"/>
    </row>
    <row r="850" spans="1:16" outlineLevel="1">
      <c r="A850" s="551" t="str">
        <f t="shared" si="73"/>
        <v>MiscellanousOptimzer Unitary Cntr 8-DI - RTU Modbus I/O Module</v>
      </c>
      <c r="B850" s="32" t="s">
        <v>235</v>
      </c>
      <c r="C850" s="92" t="s">
        <v>1998</v>
      </c>
      <c r="D850" s="347" t="s">
        <v>995</v>
      </c>
      <c r="E850" s="54" t="s">
        <v>1996</v>
      </c>
      <c r="F850" s="389">
        <f t="shared" si="80"/>
        <v>206.8</v>
      </c>
      <c r="G850" s="386">
        <f t="shared" si="79"/>
        <v>206.8</v>
      </c>
      <c r="H850" s="387">
        <v>1</v>
      </c>
      <c r="K850" s="388"/>
      <c r="O850" s="346"/>
      <c r="P850" s="346"/>
    </row>
    <row r="851" spans="1:16" outlineLevel="1">
      <c r="A851" s="543" t="str">
        <f t="shared" si="73"/>
        <v>MiscellanousOptimzer Unitary Cntr 8-UI - RTU Modbus I/O Module</v>
      </c>
      <c r="B851" s="32" t="s">
        <v>235</v>
      </c>
      <c r="C851" s="92" t="s">
        <v>1997</v>
      </c>
      <c r="D851" s="347" t="s">
        <v>995</v>
      </c>
      <c r="E851" s="54" t="s">
        <v>1999</v>
      </c>
      <c r="F851" s="389">
        <f t="shared" si="80"/>
        <v>294.81</v>
      </c>
      <c r="G851" s="386">
        <f t="shared" ref="G851:G914" si="82">G145</f>
        <v>294.81</v>
      </c>
      <c r="H851" s="387">
        <v>1</v>
      </c>
      <c r="K851" s="388"/>
      <c r="O851" s="346"/>
      <c r="P851" s="346"/>
    </row>
    <row r="852" spans="1:16" outlineLevel="1">
      <c r="A852" s="543" t="str">
        <f t="shared" si="73"/>
        <v>MiscellanousOptimzer Unitary Cntr 4-UI, 4 DO w OVR I/O Module</v>
      </c>
      <c r="B852" s="32" t="s">
        <v>235</v>
      </c>
      <c r="C852" s="92" t="s">
        <v>2000</v>
      </c>
      <c r="D852" s="347" t="s">
        <v>995</v>
      </c>
      <c r="E852" s="54" t="s">
        <v>2001</v>
      </c>
      <c r="F852" s="389">
        <f t="shared" si="80"/>
        <v>310.41000000000003</v>
      </c>
      <c r="G852" s="386">
        <f t="shared" si="82"/>
        <v>310.41000000000003</v>
      </c>
      <c r="H852" s="387">
        <v>1</v>
      </c>
      <c r="K852" s="388"/>
      <c r="O852" s="346"/>
      <c r="P852" s="346"/>
    </row>
    <row r="853" spans="1:16" outlineLevel="1">
      <c r="A853" s="543" t="str">
        <f t="shared" si="73"/>
        <v>MiscellanousOptimzer Unitary Cntr 5-UI, 5-DI, 4-AO, 4-DO I/O Module</v>
      </c>
      <c r="B853" s="32" t="s">
        <v>235</v>
      </c>
      <c r="C853" s="92" t="s">
        <v>2002</v>
      </c>
      <c r="D853" s="347" t="s">
        <v>995</v>
      </c>
      <c r="E853" s="54" t="s">
        <v>2004</v>
      </c>
      <c r="F853" s="389">
        <f t="shared" si="80"/>
        <v>338.81</v>
      </c>
      <c r="G853" s="386">
        <f t="shared" si="82"/>
        <v>338.81</v>
      </c>
      <c r="H853" s="387">
        <v>1</v>
      </c>
      <c r="K853" s="388"/>
      <c r="O853" s="346"/>
      <c r="P853" s="346"/>
    </row>
    <row r="854" spans="1:16" outlineLevel="1">
      <c r="A854" s="543" t="str">
        <f t="shared" si="73"/>
        <v>MiscellanousOptimzer Unitary Cntr 8-UI, 12-DI, 6-AO, 12-DO I/O Module</v>
      </c>
      <c r="B854" s="32" t="s">
        <v>235</v>
      </c>
      <c r="C854" s="92" t="s">
        <v>2003</v>
      </c>
      <c r="D854" s="347" t="s">
        <v>995</v>
      </c>
      <c r="E854" s="54" t="s">
        <v>2029</v>
      </c>
      <c r="F854" s="389">
        <f t="shared" si="80"/>
        <v>532.41</v>
      </c>
      <c r="G854" s="386">
        <f t="shared" si="82"/>
        <v>532.41</v>
      </c>
      <c r="H854" s="387">
        <v>1</v>
      </c>
      <c r="K854" s="388"/>
      <c r="O854" s="346"/>
      <c r="P854" s="346"/>
    </row>
    <row r="855" spans="1:16" outlineLevel="1">
      <c r="A855" t="str">
        <f t="shared" si="73"/>
        <v>MiscellanousOptimizer Plant Cntr 16 Universal I/O Module</v>
      </c>
      <c r="B855" s="32" t="s">
        <v>235</v>
      </c>
      <c r="C855" s="92" t="s">
        <v>1943</v>
      </c>
      <c r="D855" s="347" t="s">
        <v>34</v>
      </c>
      <c r="E855" s="54" t="s">
        <v>1918</v>
      </c>
      <c r="F855" s="389">
        <f t="shared" si="80"/>
        <v>555.65784999999994</v>
      </c>
      <c r="G855" s="386">
        <f t="shared" si="82"/>
        <v>531.73</v>
      </c>
      <c r="H855" s="392">
        <f t="shared" si="81"/>
        <v>1.0449999999999999</v>
      </c>
      <c r="I855" s="178"/>
      <c r="K855" s="388"/>
      <c r="O855" s="346"/>
      <c r="P855" s="346"/>
    </row>
    <row r="856" spans="1:16" outlineLevel="1">
      <c r="A856" t="str">
        <f t="shared" si="73"/>
        <v>MiscellanousOptimzer Plant Cntr 16 Digital Input Module</v>
      </c>
      <c r="B856" s="32" t="s">
        <v>235</v>
      </c>
      <c r="C856" s="92" t="s">
        <v>1944</v>
      </c>
      <c r="D856" s="347" t="s">
        <v>34</v>
      </c>
      <c r="E856" s="54" t="s">
        <v>1919</v>
      </c>
      <c r="F856" s="389">
        <f t="shared" si="80"/>
        <v>363.58684999999997</v>
      </c>
      <c r="G856" s="386">
        <f t="shared" si="82"/>
        <v>347.93</v>
      </c>
      <c r="H856" s="392">
        <f t="shared" si="81"/>
        <v>1.0449999999999999</v>
      </c>
      <c r="I856" s="178"/>
      <c r="K856" s="388"/>
      <c r="O856" s="346"/>
      <c r="P856" s="346"/>
    </row>
    <row r="857" spans="1:16" outlineLevel="1">
      <c r="A857" t="str">
        <f t="shared" si="73"/>
        <v>MiscellanousOptimzer Plant Cntr 16 Universal Input Module</v>
      </c>
      <c r="B857" s="32" t="s">
        <v>235</v>
      </c>
      <c r="C857" s="92" t="s">
        <v>1945</v>
      </c>
      <c r="D857" s="347" t="s">
        <v>34</v>
      </c>
      <c r="E857" s="54" t="s">
        <v>1920</v>
      </c>
      <c r="F857" s="389">
        <f t="shared" si="80"/>
        <v>535.08179999999993</v>
      </c>
      <c r="G857" s="386">
        <f t="shared" si="82"/>
        <v>512.04</v>
      </c>
      <c r="H857" s="392">
        <f t="shared" si="81"/>
        <v>1.0449999999999999</v>
      </c>
      <c r="I857" s="178"/>
      <c r="K857" s="388"/>
      <c r="O857" s="346"/>
      <c r="P857" s="346"/>
    </row>
    <row r="858" spans="1:16" outlineLevel="1">
      <c r="A858" t="str">
        <f t="shared" si="73"/>
        <v>MiscellanousOptimizer Plant Cntr 16 Universal I/O Module with HOA</v>
      </c>
      <c r="B858" s="32" t="s">
        <v>235</v>
      </c>
      <c r="C858" s="92" t="s">
        <v>1946</v>
      </c>
      <c r="D858" s="347" t="s">
        <v>34</v>
      </c>
      <c r="E858" s="54" t="s">
        <v>1921</v>
      </c>
      <c r="F858" s="389">
        <f t="shared" si="80"/>
        <v>620.83449999999993</v>
      </c>
      <c r="G858" s="386">
        <f t="shared" si="82"/>
        <v>594.1</v>
      </c>
      <c r="H858" s="392">
        <f t="shared" si="81"/>
        <v>1.0449999999999999</v>
      </c>
      <c r="I858" s="178"/>
      <c r="K858" s="388"/>
      <c r="O858" s="346"/>
      <c r="P858" s="346"/>
    </row>
    <row r="859" spans="1:16" outlineLevel="1">
      <c r="A859" t="str">
        <f t="shared" si="73"/>
        <v>MiscellanousOptimizer Plant Cntr  8 Relay Digital Output Module with HOA</v>
      </c>
      <c r="B859" s="32" t="s">
        <v>235</v>
      </c>
      <c r="C859" s="92" t="s">
        <v>1947</v>
      </c>
      <c r="D859" s="347" t="s">
        <v>34</v>
      </c>
      <c r="E859" s="54" t="s">
        <v>1922</v>
      </c>
      <c r="F859" s="389">
        <f t="shared" si="80"/>
        <v>473.34319999999997</v>
      </c>
      <c r="G859" s="386">
        <f t="shared" si="82"/>
        <v>452.96</v>
      </c>
      <c r="H859" s="392">
        <f t="shared" si="81"/>
        <v>1.0449999999999999</v>
      </c>
      <c r="I859" s="178"/>
      <c r="K859" s="388"/>
      <c r="O859" s="346"/>
      <c r="P859" s="346"/>
    </row>
    <row r="860" spans="1:16" outlineLevel="1">
      <c r="A860" t="str">
        <f t="shared" si="73"/>
        <v>MiscellanousOptimizer Plant Cntr 8 Relay Digital Output Module</v>
      </c>
      <c r="B860" s="32" t="s">
        <v>235</v>
      </c>
      <c r="C860" s="92" t="s">
        <v>1948</v>
      </c>
      <c r="D860" s="347" t="s">
        <v>34</v>
      </c>
      <c r="E860" s="54" t="s">
        <v>1923</v>
      </c>
      <c r="F860" s="389">
        <f t="shared" si="80"/>
        <v>425.315</v>
      </c>
      <c r="G860" s="386">
        <f t="shared" si="82"/>
        <v>407</v>
      </c>
      <c r="H860" s="392">
        <f t="shared" si="81"/>
        <v>1.0449999999999999</v>
      </c>
      <c r="I860" s="178"/>
      <c r="K860" s="388"/>
      <c r="O860" s="346"/>
      <c r="P860" s="346"/>
    </row>
    <row r="861" spans="1:16" outlineLevel="1">
      <c r="A861" t="str">
        <f t="shared" si="73"/>
        <v>MiscellanousJCI, F4 Expansion Module, 3UI, 1BI, 4CO, 2BO</v>
      </c>
      <c r="B861" s="32" t="s">
        <v>235</v>
      </c>
      <c r="C861" s="92" t="s">
        <v>1521</v>
      </c>
      <c r="D861" s="347" t="s">
        <v>1025</v>
      </c>
      <c r="E861" s="473" t="s">
        <v>1518</v>
      </c>
      <c r="F861" s="389">
        <f t="shared" si="80"/>
        <v>311.45999999999998</v>
      </c>
      <c r="G861" s="386">
        <f t="shared" si="82"/>
        <v>311.45999999999998</v>
      </c>
      <c r="H861" s="392">
        <v>1</v>
      </c>
      <c r="K861" s="388"/>
      <c r="O861" s="346"/>
      <c r="P861" s="346"/>
    </row>
    <row r="862" spans="1:16" outlineLevel="1">
      <c r="A862" t="str">
        <f t="shared" ref="A862:A863" si="83">B862&amp;C862</f>
        <v>MiscellanousJCI, F4 Expansion Module, 7UI, 2BI, 4CO, 2AO, 3BO</v>
      </c>
      <c r="B862" s="32" t="s">
        <v>235</v>
      </c>
      <c r="C862" s="92" t="s">
        <v>1522</v>
      </c>
      <c r="D862" s="347" t="s">
        <v>1025</v>
      </c>
      <c r="E862" s="473" t="s">
        <v>1519</v>
      </c>
      <c r="F862" s="389">
        <f t="shared" si="80"/>
        <v>420.39</v>
      </c>
      <c r="G862" s="386">
        <f t="shared" si="82"/>
        <v>420.39</v>
      </c>
      <c r="H862" s="392">
        <v>1</v>
      </c>
      <c r="K862" s="388"/>
      <c r="O862" s="346"/>
      <c r="P862" s="346"/>
    </row>
    <row r="863" spans="1:16" outlineLevel="1">
      <c r="A863" t="str">
        <f t="shared" si="83"/>
        <v>MiscellanousJCI, F4 Expansion Module, 18BI</v>
      </c>
      <c r="B863" s="32" t="s">
        <v>235</v>
      </c>
      <c r="C863" s="92" t="s">
        <v>1523</v>
      </c>
      <c r="D863" s="347" t="s">
        <v>1025</v>
      </c>
      <c r="E863" s="473" t="s">
        <v>1520</v>
      </c>
      <c r="F863" s="389">
        <f t="shared" si="80"/>
        <v>387.08</v>
      </c>
      <c r="G863" s="386">
        <f t="shared" si="82"/>
        <v>387.08</v>
      </c>
      <c r="H863" s="392">
        <v>1</v>
      </c>
      <c r="K863" s="388"/>
      <c r="O863" s="346"/>
      <c r="P863" s="346"/>
    </row>
    <row r="864" spans="1:16" outlineLevel="1">
      <c r="A864" t="str">
        <f>B864&amp;C864</f>
        <v>MiscellanousJCI, 2UI, 2RO, 2UO</v>
      </c>
      <c r="B864" s="32" t="s">
        <v>235</v>
      </c>
      <c r="C864" s="92" t="s">
        <v>1024</v>
      </c>
      <c r="D864" s="347" t="s">
        <v>1025</v>
      </c>
      <c r="E864" s="71" t="s">
        <v>1026</v>
      </c>
      <c r="F864" s="389">
        <f t="shared" si="80"/>
        <v>434.16450000000003</v>
      </c>
      <c r="G864" s="386">
        <f t="shared" si="82"/>
        <v>413.49</v>
      </c>
      <c r="H864" s="439">
        <f>$O$2</f>
        <v>1.05</v>
      </c>
      <c r="I864" s="178"/>
      <c r="K864" s="388"/>
      <c r="O864" s="346"/>
      <c r="P864" s="346"/>
    </row>
    <row r="865" spans="1:16" outlineLevel="1">
      <c r="A865" t="str">
        <f t="shared" ref="A865:A957" si="84">B865&amp;C865</f>
        <v>MiscellanousJCI, 8UI, 2AO</v>
      </c>
      <c r="B865" s="32" t="s">
        <v>235</v>
      </c>
      <c r="C865" s="92" t="s">
        <v>1027</v>
      </c>
      <c r="D865" s="347" t="s">
        <v>1025</v>
      </c>
      <c r="E865" s="71" t="s">
        <v>1028</v>
      </c>
      <c r="F865" s="389">
        <f t="shared" si="80"/>
        <v>621.96750000000009</v>
      </c>
      <c r="G865" s="386">
        <f t="shared" si="82"/>
        <v>592.35</v>
      </c>
      <c r="H865" s="470">
        <f>$P$2</f>
        <v>1.05</v>
      </c>
      <c r="K865" s="388"/>
      <c r="O865" s="346"/>
      <c r="P865" s="346"/>
    </row>
    <row r="866" spans="1:16" outlineLevel="1">
      <c r="A866" t="str">
        <f t="shared" si="84"/>
        <v>MiscellanousJCI, 4UI, 4RO, 4UO</v>
      </c>
      <c r="B866" s="32" t="s">
        <v>235</v>
      </c>
      <c r="C866" s="92" t="s">
        <v>1029</v>
      </c>
      <c r="D866" s="347" t="s">
        <v>1025</v>
      </c>
      <c r="E866" s="71" t="s">
        <v>1030</v>
      </c>
      <c r="F866" s="389">
        <f t="shared" si="80"/>
        <v>543.56399999999996</v>
      </c>
      <c r="G866" s="386">
        <f t="shared" si="82"/>
        <v>517.67999999999995</v>
      </c>
      <c r="H866" s="439">
        <f t="shared" ref="H866:H868" si="85">$O$2</f>
        <v>1.05</v>
      </c>
      <c r="K866" s="388"/>
      <c r="O866" s="346"/>
      <c r="P866" s="346"/>
    </row>
    <row r="867" spans="1:16" outlineLevel="1">
      <c r="A867" t="str">
        <f t="shared" si="84"/>
        <v>MiscellanousJCI, 16BI</v>
      </c>
      <c r="B867" s="32" t="s">
        <v>235</v>
      </c>
      <c r="C867" s="92" t="s">
        <v>1031</v>
      </c>
      <c r="D867" s="347" t="s">
        <v>1025</v>
      </c>
      <c r="E867" s="71" t="s">
        <v>1319</v>
      </c>
      <c r="F867" s="389">
        <f t="shared" si="80"/>
        <v>855.43500000000006</v>
      </c>
      <c r="G867" s="386">
        <f t="shared" si="82"/>
        <v>814.7</v>
      </c>
      <c r="H867" s="439">
        <f t="shared" si="85"/>
        <v>1.05</v>
      </c>
      <c r="K867" s="388"/>
      <c r="O867" s="346"/>
      <c r="P867" s="346"/>
    </row>
    <row r="868" spans="1:16" outlineLevel="1">
      <c r="A868" t="str">
        <f t="shared" si="84"/>
        <v>MiscellanousJCI, 8BI, 8BO</v>
      </c>
      <c r="B868" s="32" t="s">
        <v>235</v>
      </c>
      <c r="C868" s="92" t="s">
        <v>1032</v>
      </c>
      <c r="D868" s="347" t="s">
        <v>1025</v>
      </c>
      <c r="E868" s="71" t="s">
        <v>1033</v>
      </c>
      <c r="F868" s="389">
        <f t="shared" si="80"/>
        <v>942.43799999999999</v>
      </c>
      <c r="G868" s="386">
        <f t="shared" si="82"/>
        <v>897.56</v>
      </c>
      <c r="H868" s="439">
        <f t="shared" si="85"/>
        <v>1.05</v>
      </c>
      <c r="K868" s="388"/>
      <c r="O868" s="346"/>
      <c r="P868" s="346"/>
    </row>
    <row r="869" spans="1:16" outlineLevel="1">
      <c r="A869" t="str">
        <f t="shared" si="84"/>
        <v>MiscellanousJCI, 6UI, 2BI, 4CO, 3BO</v>
      </c>
      <c r="B869" s="32" t="s">
        <v>235</v>
      </c>
      <c r="C869" s="92" t="s">
        <v>1034</v>
      </c>
      <c r="D869" s="347" t="s">
        <v>1025</v>
      </c>
      <c r="E869" s="71" t="s">
        <v>1035</v>
      </c>
      <c r="F869" s="389">
        <f t="shared" si="80"/>
        <v>778.50149999999996</v>
      </c>
      <c r="G869" s="386">
        <f t="shared" si="82"/>
        <v>741.43</v>
      </c>
      <c r="H869" s="470">
        <f>$P$2</f>
        <v>1.05</v>
      </c>
      <c r="K869" s="388"/>
      <c r="O869" s="346"/>
      <c r="P869" s="346"/>
    </row>
    <row r="870" spans="1:16" outlineLevel="1">
      <c r="A870" t="str">
        <f t="shared" si="84"/>
        <v>MiscellanousSiemens 24VDC SUPPLY 1200MA, 4 A FUSE</v>
      </c>
      <c r="B870" s="32" t="s">
        <v>235</v>
      </c>
      <c r="C870" s="570" t="s">
        <v>2326</v>
      </c>
      <c r="D870" s="347" t="s">
        <v>1451</v>
      </c>
      <c r="E870" s="167" t="s">
        <v>1453</v>
      </c>
      <c r="F870" s="389">
        <f t="shared" si="80"/>
        <v>213.57</v>
      </c>
      <c r="G870" s="386">
        <f t="shared" si="82"/>
        <v>213.57</v>
      </c>
      <c r="H870" s="460">
        <f>Q2</f>
        <v>1</v>
      </c>
      <c r="K870" s="388"/>
      <c r="O870" s="346"/>
      <c r="P870" s="346"/>
    </row>
    <row r="871" spans="1:16" outlineLevel="1">
      <c r="A871" t="str">
        <f t="shared" si="84"/>
        <v>MiscellanousSiemens 6 RELAY OUTPUT MODULE</v>
      </c>
      <c r="B871" s="32" t="s">
        <v>235</v>
      </c>
      <c r="C871" s="570" t="s">
        <v>2327</v>
      </c>
      <c r="D871" s="347" t="s">
        <v>1451</v>
      </c>
      <c r="E871" s="167" t="s">
        <v>1454</v>
      </c>
      <c r="F871" s="389">
        <f t="shared" si="80"/>
        <v>278.44</v>
      </c>
      <c r="G871" s="386">
        <f t="shared" si="82"/>
        <v>278.44</v>
      </c>
      <c r="H871" s="460">
        <f>Q2</f>
        <v>1</v>
      </c>
      <c r="K871" s="388"/>
      <c r="O871" s="346"/>
      <c r="P871" s="346"/>
    </row>
    <row r="872" spans="1:16" outlineLevel="1">
      <c r="A872" t="str">
        <f t="shared" si="84"/>
        <v>MiscellanousSiemens 8 UNIVERSAL I/O MODULE</v>
      </c>
      <c r="B872" s="32" t="s">
        <v>235</v>
      </c>
      <c r="C872" s="570" t="s">
        <v>2328</v>
      </c>
      <c r="D872" s="347" t="s">
        <v>1451</v>
      </c>
      <c r="E872" s="167" t="s">
        <v>1455</v>
      </c>
      <c r="F872" s="389">
        <f t="shared" si="80"/>
        <v>363.81</v>
      </c>
      <c r="G872" s="386">
        <f t="shared" si="82"/>
        <v>363.81</v>
      </c>
      <c r="H872" s="460">
        <f>Q2</f>
        <v>1</v>
      </c>
      <c r="K872" s="388"/>
      <c r="O872" s="346"/>
      <c r="P872" s="346"/>
    </row>
    <row r="873" spans="1:16" outlineLevel="1">
      <c r="A873" t="str">
        <f t="shared" si="84"/>
        <v>MiscellanousSiemens 8 UNIV I/O MODULE W/ 4-20MA</v>
      </c>
      <c r="B873" s="32" t="s">
        <v>235</v>
      </c>
      <c r="C873" s="570" t="s">
        <v>2329</v>
      </c>
      <c r="D873" s="347" t="s">
        <v>1451</v>
      </c>
      <c r="E873" s="167" t="s">
        <v>1456</v>
      </c>
      <c r="F873" s="389">
        <f t="shared" si="80"/>
        <v>453.95</v>
      </c>
      <c r="G873" s="386">
        <f t="shared" si="82"/>
        <v>453.95</v>
      </c>
      <c r="H873" s="460">
        <f>Q2</f>
        <v>1</v>
      </c>
      <c r="K873" s="388"/>
      <c r="O873" s="346"/>
      <c r="P873" s="346"/>
    </row>
    <row r="874" spans="1:16" outlineLevel="1">
      <c r="A874" t="str">
        <f t="shared" si="84"/>
        <v>MiscellanousSiemens 8 DIGITAL INPUT MODULE</v>
      </c>
      <c r="B874" s="32" t="s">
        <v>235</v>
      </c>
      <c r="C874" s="570" t="s">
        <v>2330</v>
      </c>
      <c r="D874" s="347" t="s">
        <v>1451</v>
      </c>
      <c r="E874" s="167" t="s">
        <v>1457</v>
      </c>
      <c r="F874" s="389">
        <f t="shared" si="80"/>
        <v>185.23</v>
      </c>
      <c r="G874" s="386">
        <f t="shared" si="82"/>
        <v>185.23</v>
      </c>
      <c r="H874" s="460">
        <f>Q2</f>
        <v>1</v>
      </c>
      <c r="K874" s="388"/>
      <c r="O874" s="346"/>
      <c r="P874" s="346"/>
    </row>
    <row r="875" spans="1:16" outlineLevel="1">
      <c r="A875" t="str">
        <f t="shared" si="84"/>
        <v>MiscellanousSiemens 16 DIGITAL INPUT MODULE</v>
      </c>
      <c r="B875" s="32" t="s">
        <v>235</v>
      </c>
      <c r="C875" s="570" t="s">
        <v>2331</v>
      </c>
      <c r="D875" s="347" t="s">
        <v>1451</v>
      </c>
      <c r="E875" s="167" t="s">
        <v>1458</v>
      </c>
      <c r="F875" s="389">
        <f t="shared" ref="F875:F1026" si="86">G875*H875</f>
        <v>277.79000000000002</v>
      </c>
      <c r="G875" s="386">
        <f t="shared" si="82"/>
        <v>277.79000000000002</v>
      </c>
      <c r="H875" s="460">
        <f>Q2</f>
        <v>1</v>
      </c>
      <c r="K875" s="388"/>
      <c r="O875" s="346"/>
      <c r="P875" s="346"/>
    </row>
    <row r="876" spans="1:16" outlineLevel="1">
      <c r="A876" t="str">
        <f t="shared" si="84"/>
        <v>MiscellanousSiemens @ADDRESS KEY 1-12 + RESET KEY</v>
      </c>
      <c r="B876" s="32" t="s">
        <v>235</v>
      </c>
      <c r="C876" s="570" t="s">
        <v>2332</v>
      </c>
      <c r="D876" s="347" t="s">
        <v>1451</v>
      </c>
      <c r="E876" s="167" t="s">
        <v>1459</v>
      </c>
      <c r="F876" s="389">
        <f t="shared" si="86"/>
        <v>7.68</v>
      </c>
      <c r="G876" s="386">
        <f t="shared" si="82"/>
        <v>7.68</v>
      </c>
      <c r="H876" s="460">
        <f>Q2</f>
        <v>1</v>
      </c>
      <c r="K876" s="388"/>
      <c r="O876" s="346"/>
      <c r="P876" s="346"/>
    </row>
    <row r="877" spans="1:16" outlineLevel="1">
      <c r="A877" t="str">
        <f t="shared" si="84"/>
        <v>MiscellanousSiemens 6 RELAY OUTPUT MODULE W/OVD</v>
      </c>
      <c r="B877" s="32" t="s">
        <v>235</v>
      </c>
      <c r="C877" s="570" t="s">
        <v>2333</v>
      </c>
      <c r="D877" s="347" t="s">
        <v>1451</v>
      </c>
      <c r="E877" s="167" t="s">
        <v>1460</v>
      </c>
      <c r="F877" s="389">
        <f t="shared" si="86"/>
        <v>427.71</v>
      </c>
      <c r="G877" s="386">
        <f t="shared" si="82"/>
        <v>427.71</v>
      </c>
      <c r="H877" s="460">
        <f>Q2</f>
        <v>1</v>
      </c>
      <c r="K877" s="388"/>
      <c r="O877" s="346"/>
      <c r="P877" s="346"/>
    </row>
    <row r="878" spans="1:16" outlineLevel="1">
      <c r="A878" t="str">
        <f t="shared" si="84"/>
        <v>MiscellanousSiemens 8 UNIV I/O MODULE W/ OVD&amp;LCD</v>
      </c>
      <c r="B878" s="32" t="s">
        <v>235</v>
      </c>
      <c r="C878" s="570" t="s">
        <v>2334</v>
      </c>
      <c r="D878" s="347" t="s">
        <v>1451</v>
      </c>
      <c r="E878" s="167" t="s">
        <v>1461</v>
      </c>
      <c r="F878" s="389">
        <f t="shared" si="86"/>
        <v>590.96</v>
      </c>
      <c r="G878" s="386">
        <f t="shared" si="82"/>
        <v>590.96</v>
      </c>
      <c r="H878" s="460">
        <f>Q2</f>
        <v>1</v>
      </c>
      <c r="K878" s="388"/>
      <c r="O878" s="346"/>
      <c r="P878" s="346"/>
    </row>
    <row r="879" spans="1:16" outlineLevel="1">
      <c r="A879" t="str">
        <f t="shared" si="84"/>
        <v>MiscellanousSiemens8 UNIV I/O W/ 4-20MA, OVD&amp;LCD</v>
      </c>
      <c r="B879" s="32" t="s">
        <v>235</v>
      </c>
      <c r="C879" s="570" t="s">
        <v>2335</v>
      </c>
      <c r="D879" s="347" t="s">
        <v>1451</v>
      </c>
      <c r="E879" s="167" t="s">
        <v>1462</v>
      </c>
      <c r="F879" s="389">
        <f t="shared" si="86"/>
        <v>695.23</v>
      </c>
      <c r="G879" s="386">
        <f t="shared" si="82"/>
        <v>695.23</v>
      </c>
      <c r="H879" s="460">
        <f>Q2</f>
        <v>1</v>
      </c>
      <c r="K879" s="388"/>
      <c r="O879" s="346"/>
      <c r="P879" s="346"/>
    </row>
    <row r="880" spans="1:16" outlineLevel="1">
      <c r="A880" t="str">
        <f t="shared" si="84"/>
        <v>MiscellanousSiemens TX-I/O Module Distance Expansion Module</v>
      </c>
      <c r="B880" s="32" t="s">
        <v>235</v>
      </c>
      <c r="C880" s="570" t="s">
        <v>2325</v>
      </c>
      <c r="D880" s="347" t="s">
        <v>1451</v>
      </c>
      <c r="E880" s="599" t="s">
        <v>2324</v>
      </c>
      <c r="F880" s="389">
        <f t="shared" si="86"/>
        <v>157.38</v>
      </c>
      <c r="G880" s="386">
        <f t="shared" si="82"/>
        <v>157.38</v>
      </c>
      <c r="H880" s="460">
        <f>Q2</f>
        <v>1</v>
      </c>
      <c r="K880" s="388"/>
      <c r="O880" s="346"/>
      <c r="P880" s="346"/>
    </row>
    <row r="881" spans="1:16" outlineLevel="1">
      <c r="A881" t="str">
        <f t="shared" si="84"/>
        <v>MiscellanousPhoenix 8 Digital Inputs</v>
      </c>
      <c r="B881" s="32" t="s">
        <v>235</v>
      </c>
      <c r="C881" s="570" t="s">
        <v>2088</v>
      </c>
      <c r="D881" s="347" t="s">
        <v>995</v>
      </c>
      <c r="E881" s="32" t="s">
        <v>2092</v>
      </c>
      <c r="F881" s="389">
        <f t="shared" si="86"/>
        <v>45.44</v>
      </c>
      <c r="G881" s="386">
        <f t="shared" si="82"/>
        <v>45.44</v>
      </c>
      <c r="H881" s="387">
        <v>1</v>
      </c>
      <c r="I881" s="178"/>
      <c r="K881" s="388"/>
      <c r="O881" s="346"/>
      <c r="P881" s="346"/>
    </row>
    <row r="882" spans="1:16" outlineLevel="1">
      <c r="A882" t="str">
        <f t="shared" si="84"/>
        <v>MiscellanousPhoenix 8 Digital Outputs</v>
      </c>
      <c r="B882" s="32" t="s">
        <v>235</v>
      </c>
      <c r="C882" s="570" t="s">
        <v>2089</v>
      </c>
      <c r="D882" s="347" t="s">
        <v>995</v>
      </c>
      <c r="E882" s="32" t="s">
        <v>2093</v>
      </c>
      <c r="F882" s="389">
        <f t="shared" si="86"/>
        <v>51.63</v>
      </c>
      <c r="G882" s="386">
        <f t="shared" si="82"/>
        <v>51.63</v>
      </c>
      <c r="H882" s="387">
        <v>1</v>
      </c>
      <c r="I882" s="178"/>
      <c r="K882" s="388"/>
      <c r="O882" s="346"/>
      <c r="P882" s="346"/>
    </row>
    <row r="883" spans="1:16" outlineLevel="1">
      <c r="A883" t="str">
        <f t="shared" si="84"/>
        <v>MiscellanousPhoenix 4 Analog 4-20mA Inputs</v>
      </c>
      <c r="B883" s="32" t="s">
        <v>235</v>
      </c>
      <c r="C883" s="570" t="s">
        <v>2090</v>
      </c>
      <c r="D883" s="347" t="s">
        <v>995</v>
      </c>
      <c r="E883" s="32" t="s">
        <v>2094</v>
      </c>
      <c r="F883" s="389">
        <f t="shared" si="86"/>
        <v>177.6</v>
      </c>
      <c r="G883" s="386">
        <f t="shared" si="82"/>
        <v>177.6</v>
      </c>
      <c r="H883" s="387">
        <v>1</v>
      </c>
      <c r="K883" s="388"/>
      <c r="O883" s="346"/>
      <c r="P883" s="346"/>
    </row>
    <row r="884" spans="1:16" outlineLevel="1">
      <c r="A884" t="str">
        <f t="shared" si="84"/>
        <v>MiscellanousPhoenix 4 Analog 0-10VDC Inputs</v>
      </c>
      <c r="B884" s="32" t="s">
        <v>235</v>
      </c>
      <c r="C884" s="570" t="s">
        <v>2091</v>
      </c>
      <c r="D884" s="347" t="s">
        <v>995</v>
      </c>
      <c r="E884" s="32" t="s">
        <v>2095</v>
      </c>
      <c r="F884" s="389">
        <f t="shared" si="86"/>
        <v>125.29</v>
      </c>
      <c r="G884" s="386">
        <f t="shared" si="82"/>
        <v>125.29</v>
      </c>
      <c r="H884" s="387">
        <v>1</v>
      </c>
      <c r="K884" s="388"/>
      <c r="O884" s="346"/>
      <c r="P884" s="346"/>
    </row>
    <row r="885" spans="1:16" outlineLevel="1">
      <c r="A885" t="str">
        <f t="shared" si="84"/>
        <v>MiscellanousPhoenix 4 RTD Platinum 100 Inputs</v>
      </c>
      <c r="B885" s="32" t="s">
        <v>235</v>
      </c>
      <c r="C885" s="570" t="s">
        <v>2104</v>
      </c>
      <c r="D885" s="347" t="s">
        <v>995</v>
      </c>
      <c r="E885" s="32" t="s">
        <v>2096</v>
      </c>
      <c r="F885" s="389">
        <f t="shared" si="86"/>
        <v>303.98</v>
      </c>
      <c r="G885" s="386">
        <f t="shared" si="82"/>
        <v>303.98</v>
      </c>
      <c r="H885" s="387">
        <v>1</v>
      </c>
      <c r="K885" s="388"/>
      <c r="O885" s="346"/>
      <c r="P885" s="346"/>
    </row>
    <row r="886" spans="1:16" outlineLevel="1">
      <c r="A886" t="str">
        <f t="shared" si="84"/>
        <v>MiscellanousPhoenix 4 RTD Platinum 1000 Inputs</v>
      </c>
      <c r="B886" s="32" t="s">
        <v>235</v>
      </c>
      <c r="C886" s="570" t="s">
        <v>2105</v>
      </c>
      <c r="D886" s="347" t="s">
        <v>995</v>
      </c>
      <c r="E886" s="32" t="s">
        <v>2097</v>
      </c>
      <c r="F886" s="389">
        <f t="shared" si="86"/>
        <v>259.95999999999998</v>
      </c>
      <c r="G886" s="386">
        <f t="shared" si="82"/>
        <v>259.95999999999998</v>
      </c>
      <c r="H886" s="387">
        <v>1</v>
      </c>
      <c r="K886" s="388"/>
      <c r="O886" s="346"/>
      <c r="P886" s="346"/>
    </row>
    <row r="887" spans="1:16" outlineLevel="1">
      <c r="A887" t="str">
        <f t="shared" si="84"/>
        <v>MiscellanousPhoenix 4 RTD Inputs 0 - 300K Ohm Range</v>
      </c>
      <c r="B887" s="32" t="s">
        <v>235</v>
      </c>
      <c r="C887" s="570" t="s">
        <v>2106</v>
      </c>
      <c r="D887" s="347" t="s">
        <v>995</v>
      </c>
      <c r="E887" s="32" t="s">
        <v>2098</v>
      </c>
      <c r="F887" s="389">
        <f t="shared" si="86"/>
        <v>289.35000000000002</v>
      </c>
      <c r="G887" s="386">
        <f t="shared" si="82"/>
        <v>289.35000000000002</v>
      </c>
      <c r="H887" s="387">
        <v>1</v>
      </c>
      <c r="K887" s="388"/>
      <c r="O887" s="346"/>
      <c r="P887" s="346"/>
    </row>
    <row r="888" spans="1:16" outlineLevel="1">
      <c r="A888" t="str">
        <f t="shared" si="84"/>
        <v>MiscellanousPhoenix 4 RTD Inputs 0 - 100K Ohm Range</v>
      </c>
      <c r="B888" s="32" t="s">
        <v>235</v>
      </c>
      <c r="C888" s="570" t="s">
        <v>2107</v>
      </c>
      <c r="D888" s="347" t="s">
        <v>995</v>
      </c>
      <c r="E888" s="32" t="s">
        <v>2099</v>
      </c>
      <c r="F888" s="389">
        <f t="shared" si="86"/>
        <v>156.04</v>
      </c>
      <c r="G888" s="386">
        <f t="shared" si="82"/>
        <v>156.04</v>
      </c>
      <c r="H888" s="387">
        <v>1</v>
      </c>
      <c r="K888" s="388"/>
      <c r="O888" s="346"/>
      <c r="P888" s="346"/>
    </row>
    <row r="889" spans="1:16" outlineLevel="1">
      <c r="A889" t="str">
        <f t="shared" si="84"/>
        <v>MiscellanousPhoenix 4 4-20 Analog Outputs</v>
      </c>
      <c r="B889" s="32" t="s">
        <v>235</v>
      </c>
      <c r="C889" s="462" t="s">
        <v>2108</v>
      </c>
      <c r="D889" s="347" t="s">
        <v>995</v>
      </c>
      <c r="E889" s="32" t="s">
        <v>2100</v>
      </c>
      <c r="F889" s="389">
        <f t="shared" si="86"/>
        <v>177.6</v>
      </c>
      <c r="G889" s="386">
        <f t="shared" si="82"/>
        <v>177.6</v>
      </c>
      <c r="H889" s="387">
        <v>1</v>
      </c>
      <c r="K889" s="388"/>
      <c r="O889" s="346"/>
      <c r="P889" s="346"/>
    </row>
    <row r="890" spans="1:16" outlineLevel="1">
      <c r="A890" t="str">
        <f t="shared" si="84"/>
        <v>MiscellanousPhoenix 4 4-20 Analog Outputs</v>
      </c>
      <c r="B890" s="32" t="s">
        <v>235</v>
      </c>
      <c r="C890" s="462" t="s">
        <v>2108</v>
      </c>
      <c r="D890" s="347" t="s">
        <v>995</v>
      </c>
      <c r="E890" s="32" t="s">
        <v>2101</v>
      </c>
      <c r="F890" s="389">
        <f t="shared" si="86"/>
        <v>125.29</v>
      </c>
      <c r="G890" s="386">
        <f t="shared" si="82"/>
        <v>125.29</v>
      </c>
      <c r="H890" s="387">
        <v>1</v>
      </c>
      <c r="K890" s="388"/>
      <c r="O890" s="346"/>
      <c r="P890" s="346"/>
    </row>
    <row r="891" spans="1:16" outlineLevel="1">
      <c r="A891" t="str">
        <f t="shared" si="84"/>
        <v>MiscellanousPhoenix RS232 Module</v>
      </c>
      <c r="B891" s="32" t="s">
        <v>235</v>
      </c>
      <c r="C891" s="462" t="s">
        <v>2109</v>
      </c>
      <c r="D891" s="347" t="s">
        <v>995</v>
      </c>
      <c r="E891" s="32" t="s">
        <v>2102</v>
      </c>
      <c r="F891" s="389">
        <f t="shared" si="86"/>
        <v>257.27999999999997</v>
      </c>
      <c r="G891" s="386">
        <f t="shared" si="82"/>
        <v>257.27999999999997</v>
      </c>
      <c r="H891" s="387">
        <v>1</v>
      </c>
      <c r="K891" s="388"/>
      <c r="O891" s="346"/>
      <c r="P891" s="346"/>
    </row>
    <row r="892" spans="1:16" outlineLevel="1">
      <c r="A892" t="str">
        <f t="shared" si="84"/>
        <v>MiscellanousPhoenix RS485 Module</v>
      </c>
      <c r="B892" s="32" t="s">
        <v>235</v>
      </c>
      <c r="C892" s="462" t="s">
        <v>2110</v>
      </c>
      <c r="D892" s="347" t="s">
        <v>995</v>
      </c>
      <c r="E892" s="32" t="s">
        <v>2103</v>
      </c>
      <c r="F892" s="389">
        <f t="shared" si="86"/>
        <v>257.07</v>
      </c>
      <c r="G892" s="386">
        <f t="shared" si="82"/>
        <v>257.07</v>
      </c>
      <c r="H892" s="387">
        <v>1</v>
      </c>
      <c r="K892" s="388"/>
      <c r="O892" s="346"/>
      <c r="P892" s="346"/>
    </row>
    <row r="893" spans="1:16" outlineLevel="1">
      <c r="A893" t="str">
        <f t="shared" si="84"/>
        <v>MiscellanousAX Extended Memory</v>
      </c>
      <c r="B893" s="32" t="s">
        <v>235</v>
      </c>
      <c r="C893" s="98" t="s">
        <v>178</v>
      </c>
      <c r="D893" s="347" t="s">
        <v>34</v>
      </c>
      <c r="E893" s="441" t="s">
        <v>24</v>
      </c>
      <c r="F893" s="389">
        <f t="shared" si="86"/>
        <v>884.22674999999992</v>
      </c>
      <c r="G893" s="386">
        <f t="shared" si="82"/>
        <v>846.15</v>
      </c>
      <c r="H893" s="392">
        <f t="shared" ref="H893:H956" si="87">$M$2</f>
        <v>1.0449999999999999</v>
      </c>
      <c r="K893" s="388"/>
      <c r="O893" s="346"/>
      <c r="P893" s="346"/>
    </row>
    <row r="894" spans="1:16" outlineLevel="1">
      <c r="A894" t="str">
        <f t="shared" si="84"/>
        <v>Miscellanous300 AX Panel</v>
      </c>
      <c r="B894" s="32" t="s">
        <v>235</v>
      </c>
      <c r="C894" s="98" t="s">
        <v>179</v>
      </c>
      <c r="D894" s="347" t="s">
        <v>34</v>
      </c>
      <c r="E894" s="71" t="s">
        <v>141</v>
      </c>
      <c r="F894" s="389">
        <f t="shared" si="86"/>
        <v>0</v>
      </c>
      <c r="G894" s="386">
        <f t="shared" si="82"/>
        <v>0</v>
      </c>
      <c r="H894" s="392">
        <f t="shared" si="87"/>
        <v>1.0449999999999999</v>
      </c>
      <c r="K894" s="388"/>
      <c r="O894" s="346"/>
      <c r="P894" s="346"/>
    </row>
    <row r="895" spans="1:16" outlineLevel="1">
      <c r="A895" t="str">
        <f t="shared" si="84"/>
        <v>Miscellanous600 AX Panel</v>
      </c>
      <c r="B895" s="32" t="s">
        <v>235</v>
      </c>
      <c r="C895" s="98" t="s">
        <v>180</v>
      </c>
      <c r="D895" s="347" t="s">
        <v>34</v>
      </c>
      <c r="E895" s="71" t="s">
        <v>140</v>
      </c>
      <c r="F895" s="389">
        <f t="shared" si="86"/>
        <v>0</v>
      </c>
      <c r="G895" s="386">
        <f t="shared" si="82"/>
        <v>0</v>
      </c>
      <c r="H895" s="392">
        <f t="shared" si="87"/>
        <v>1.0449999999999999</v>
      </c>
      <c r="K895" s="388"/>
      <c r="O895" s="346"/>
      <c r="P895" s="346"/>
    </row>
    <row r="896" spans="1:16" outlineLevel="1">
      <c r="A896" t="str">
        <f t="shared" si="84"/>
        <v>Miscellanous700 AX Panel</v>
      </c>
      <c r="B896" s="32" t="s">
        <v>235</v>
      </c>
      <c r="C896" s="98" t="s">
        <v>181</v>
      </c>
      <c r="D896" s="347" t="s">
        <v>34</v>
      </c>
      <c r="E896" s="71" t="s">
        <v>138</v>
      </c>
      <c r="F896" s="389">
        <f t="shared" si="86"/>
        <v>0</v>
      </c>
      <c r="G896" s="386">
        <f t="shared" si="82"/>
        <v>0</v>
      </c>
      <c r="H896" s="392">
        <f t="shared" si="87"/>
        <v>1.0449999999999999</v>
      </c>
      <c r="K896" s="388"/>
      <c r="O896" s="346"/>
      <c r="P896" s="346"/>
    </row>
    <row r="897" spans="1:16" outlineLevel="1">
      <c r="A897" t="str">
        <f t="shared" si="84"/>
        <v>MiscellanousWall Adapter (Plug)</v>
      </c>
      <c r="B897" s="32" t="s">
        <v>235</v>
      </c>
      <c r="C897" s="98" t="s">
        <v>182</v>
      </c>
      <c r="D897" s="347" t="s">
        <v>34</v>
      </c>
      <c r="E897" s="71" t="s">
        <v>555</v>
      </c>
      <c r="F897" s="389">
        <f t="shared" si="86"/>
        <v>0</v>
      </c>
      <c r="G897" s="386">
        <f t="shared" si="82"/>
        <v>0</v>
      </c>
      <c r="H897" s="392">
        <f t="shared" si="87"/>
        <v>1.0449999999999999</v>
      </c>
      <c r="K897" s="388"/>
      <c r="O897" s="346"/>
      <c r="P897" s="346"/>
    </row>
    <row r="898" spans="1:16" outlineLevel="1">
      <c r="A898" t="str">
        <f t="shared" si="84"/>
        <v>MiscellanousLON Repeater</v>
      </c>
      <c r="B898" s="32" t="s">
        <v>235</v>
      </c>
      <c r="C898" s="98" t="s">
        <v>475</v>
      </c>
      <c r="D898" s="347" t="s">
        <v>34</v>
      </c>
      <c r="E898" s="21" t="s">
        <v>476</v>
      </c>
      <c r="F898" s="389">
        <f t="shared" si="86"/>
        <v>0</v>
      </c>
      <c r="G898" s="386">
        <f t="shared" si="82"/>
        <v>0</v>
      </c>
      <c r="H898" s="392">
        <f t="shared" si="87"/>
        <v>1.0449999999999999</v>
      </c>
      <c r="K898" s="388"/>
      <c r="O898" s="346"/>
      <c r="P898" s="346"/>
    </row>
    <row r="899" spans="1:16" outlineLevel="1">
      <c r="A899" t="str">
        <f t="shared" si="84"/>
        <v>MiscellanousWEB 8000 Panel</v>
      </c>
      <c r="B899" s="32" t="s">
        <v>235</v>
      </c>
      <c r="C899" s="98" t="s">
        <v>759</v>
      </c>
      <c r="D899" s="347" t="s">
        <v>34</v>
      </c>
      <c r="E899" s="441" t="s">
        <v>1441</v>
      </c>
      <c r="F899" s="389">
        <f t="shared" si="86"/>
        <v>846.0633499999999</v>
      </c>
      <c r="G899" s="386">
        <f t="shared" si="82"/>
        <v>809.63</v>
      </c>
      <c r="H899" s="392">
        <f t="shared" si="87"/>
        <v>1.0449999999999999</v>
      </c>
      <c r="K899" s="388" t="s">
        <v>1442</v>
      </c>
      <c r="L899" t="s">
        <v>45</v>
      </c>
      <c r="O899" s="346"/>
      <c r="P899" s="346"/>
    </row>
    <row r="900" spans="1:16" outlineLevel="1">
      <c r="A900" t="str">
        <f t="shared" si="84"/>
        <v>MiscellanousWEB 8005 Panel</v>
      </c>
      <c r="B900" s="32" t="s">
        <v>235</v>
      </c>
      <c r="C900" s="98" t="s">
        <v>760</v>
      </c>
      <c r="D900" s="347" t="s">
        <v>34</v>
      </c>
      <c r="E900" s="71" t="s">
        <v>766</v>
      </c>
      <c r="F900" s="389">
        <f t="shared" si="86"/>
        <v>1227.1748499999999</v>
      </c>
      <c r="G900" s="386">
        <f t="shared" si="82"/>
        <v>1174.33</v>
      </c>
      <c r="H900" s="392">
        <f t="shared" si="87"/>
        <v>1.0449999999999999</v>
      </c>
      <c r="K900" s="438">
        <v>288.75</v>
      </c>
      <c r="L900" s="389">
        <v>1021.3</v>
      </c>
      <c r="O900" s="346"/>
      <c r="P900" s="346"/>
    </row>
    <row r="901" spans="1:16" outlineLevel="1">
      <c r="A901" t="str">
        <f t="shared" si="84"/>
        <v>MiscellanousWEB 8010 Panel</v>
      </c>
      <c r="B901" s="32" t="s">
        <v>235</v>
      </c>
      <c r="C901" s="98" t="s">
        <v>761</v>
      </c>
      <c r="D901" s="347" t="s">
        <v>34</v>
      </c>
      <c r="E901" s="71" t="s">
        <v>767</v>
      </c>
      <c r="F901" s="389">
        <f t="shared" si="86"/>
        <v>1417.7305999999996</v>
      </c>
      <c r="G901" s="386">
        <f t="shared" si="82"/>
        <v>1356.6799999999998</v>
      </c>
      <c r="H901" s="392">
        <f t="shared" si="87"/>
        <v>1.0449999999999999</v>
      </c>
      <c r="K901" s="438">
        <v>434</v>
      </c>
      <c r="L901" s="389">
        <v>1021.3</v>
      </c>
      <c r="O901" s="346"/>
      <c r="P901" s="346"/>
    </row>
    <row r="902" spans="1:16" outlineLevel="1">
      <c r="A902" t="str">
        <f t="shared" si="84"/>
        <v>MiscellanousWEB 8025 Panel</v>
      </c>
      <c r="B902" s="32" t="s">
        <v>235</v>
      </c>
      <c r="C902" s="98" t="s">
        <v>762</v>
      </c>
      <c r="D902" s="347" t="s">
        <v>34</v>
      </c>
      <c r="E902" s="71" t="s">
        <v>768</v>
      </c>
      <c r="F902" s="389">
        <f t="shared" si="86"/>
        <v>1775.9775</v>
      </c>
      <c r="G902" s="386">
        <f t="shared" si="82"/>
        <v>1699.5</v>
      </c>
      <c r="H902" s="392">
        <f t="shared" si="87"/>
        <v>1.0449999999999999</v>
      </c>
      <c r="K902" s="457">
        <v>707</v>
      </c>
      <c r="L902" s="389">
        <v>1021.3</v>
      </c>
      <c r="O902" s="346"/>
      <c r="P902" s="346"/>
    </row>
    <row r="903" spans="1:16" outlineLevel="1">
      <c r="A903" t="str">
        <f t="shared" si="84"/>
        <v>MiscellanousWEB 8100 Panel</v>
      </c>
      <c r="B903" s="32" t="s">
        <v>235</v>
      </c>
      <c r="C903" s="98" t="s">
        <v>763</v>
      </c>
      <c r="D903" s="347" t="s">
        <v>34</v>
      </c>
      <c r="E903" s="71" t="s">
        <v>769</v>
      </c>
      <c r="F903" s="389">
        <f t="shared" si="86"/>
        <v>3593.8803999999996</v>
      </c>
      <c r="G903" s="386">
        <f t="shared" si="82"/>
        <v>3439.12</v>
      </c>
      <c r="H903" s="392">
        <f t="shared" si="87"/>
        <v>1.0449999999999999</v>
      </c>
      <c r="K903" s="388">
        <v>2086</v>
      </c>
      <c r="L903" s="389">
        <v>1021.3</v>
      </c>
      <c r="O903" s="346"/>
      <c r="P903" s="346"/>
    </row>
    <row r="904" spans="1:16" outlineLevel="1">
      <c r="A904" t="str">
        <f t="shared" si="84"/>
        <v>MiscellanousWEB 8200 Panel</v>
      </c>
      <c r="B904" s="32" t="s">
        <v>235</v>
      </c>
      <c r="C904" s="98" t="s">
        <v>764</v>
      </c>
      <c r="D904" s="347" t="s">
        <v>34</v>
      </c>
      <c r="E904" s="71" t="s">
        <v>770</v>
      </c>
      <c r="F904" s="389">
        <f t="shared" si="86"/>
        <v>4963.9694499999996</v>
      </c>
      <c r="G904" s="386">
        <f t="shared" si="82"/>
        <v>4750.21</v>
      </c>
      <c r="H904" s="392">
        <f t="shared" si="87"/>
        <v>1.0449999999999999</v>
      </c>
      <c r="K904" s="388">
        <v>3125.5</v>
      </c>
      <c r="L904" s="389">
        <v>1021.3</v>
      </c>
      <c r="O904" s="346"/>
      <c r="P904" s="346"/>
    </row>
    <row r="905" spans="1:16" outlineLevel="1">
      <c r="A905" t="str">
        <f t="shared" si="84"/>
        <v>MiscellanousWEB 9005 Panel</v>
      </c>
      <c r="B905" s="32" t="s">
        <v>235</v>
      </c>
      <c r="C905" s="98" t="s">
        <v>1877</v>
      </c>
      <c r="D905" s="347" t="s">
        <v>34</v>
      </c>
      <c r="E905" s="71" t="s">
        <v>1872</v>
      </c>
      <c r="F905" s="389">
        <f t="shared" si="86"/>
        <v>1389.9126999999999</v>
      </c>
      <c r="G905" s="386">
        <f t="shared" si="82"/>
        <v>1330.06</v>
      </c>
      <c r="H905" s="392">
        <f t="shared" si="87"/>
        <v>1.0449999999999999</v>
      </c>
      <c r="K905" s="388"/>
      <c r="L905" s="388"/>
      <c r="O905" s="346"/>
      <c r="P905" s="346"/>
    </row>
    <row r="906" spans="1:16" outlineLevel="1">
      <c r="A906" t="str">
        <f t="shared" si="84"/>
        <v>MiscellanousWEB 9010 Panel</v>
      </c>
      <c r="B906" s="32" t="s">
        <v>235</v>
      </c>
      <c r="C906" s="98" t="s">
        <v>1878</v>
      </c>
      <c r="D906" s="347" t="s">
        <v>34</v>
      </c>
      <c r="E906" s="71" t="s">
        <v>1873</v>
      </c>
      <c r="F906" s="389">
        <f t="shared" si="86"/>
        <v>1580.4684499999998</v>
      </c>
      <c r="G906" s="386">
        <f t="shared" si="82"/>
        <v>1512.4099999999999</v>
      </c>
      <c r="H906" s="392">
        <f t="shared" si="87"/>
        <v>1.0449999999999999</v>
      </c>
      <c r="K906" s="388"/>
      <c r="L906" s="388"/>
      <c r="O906" s="346"/>
      <c r="P906" s="346"/>
    </row>
    <row r="907" spans="1:16" outlineLevel="1">
      <c r="A907" t="str">
        <f t="shared" si="84"/>
        <v>MiscellanousWEB 9025 Panel</v>
      </c>
      <c r="B907" s="32" t="s">
        <v>235</v>
      </c>
      <c r="C907" s="98" t="s">
        <v>1879</v>
      </c>
      <c r="D907" s="347" t="s">
        <v>34</v>
      </c>
      <c r="E907" s="71" t="s">
        <v>1874</v>
      </c>
      <c r="F907" s="389">
        <f t="shared" si="86"/>
        <v>1938.7153499999999</v>
      </c>
      <c r="G907" s="386">
        <f t="shared" si="82"/>
        <v>1855.23</v>
      </c>
      <c r="H907" s="392">
        <f t="shared" si="87"/>
        <v>1.0449999999999999</v>
      </c>
      <c r="K907" s="388"/>
      <c r="L907" s="388"/>
      <c r="O907" s="346"/>
      <c r="P907" s="346"/>
    </row>
    <row r="908" spans="1:16" outlineLevel="1">
      <c r="A908" t="str">
        <f t="shared" si="84"/>
        <v>MiscellanousWEB 9100 Panel</v>
      </c>
      <c r="B908" s="32" t="s">
        <v>235</v>
      </c>
      <c r="C908" s="98" t="s">
        <v>1880</v>
      </c>
      <c r="D908" s="347" t="s">
        <v>34</v>
      </c>
      <c r="E908" s="71" t="s">
        <v>1875</v>
      </c>
      <c r="F908" s="389">
        <f t="shared" si="86"/>
        <v>3756.6182499999995</v>
      </c>
      <c r="G908" s="386">
        <f t="shared" si="82"/>
        <v>3594.85</v>
      </c>
      <c r="H908" s="392">
        <f t="shared" si="87"/>
        <v>1.0449999999999999</v>
      </c>
      <c r="K908" s="388"/>
      <c r="L908" s="388"/>
      <c r="O908" s="346"/>
      <c r="P908" s="346"/>
    </row>
    <row r="909" spans="1:16" outlineLevel="1">
      <c r="A909" t="str">
        <f t="shared" si="84"/>
        <v>MiscellanousWEB 9200 Panel</v>
      </c>
      <c r="B909" s="32" t="s">
        <v>235</v>
      </c>
      <c r="C909" s="98" t="s">
        <v>1881</v>
      </c>
      <c r="D909" s="347" t="s">
        <v>34</v>
      </c>
      <c r="E909" s="71" t="s">
        <v>1876</v>
      </c>
      <c r="F909" s="389">
        <f t="shared" si="86"/>
        <v>5126.7072999999991</v>
      </c>
      <c r="G909" s="386">
        <f t="shared" si="82"/>
        <v>4905.9399999999996</v>
      </c>
      <c r="H909" s="392">
        <f t="shared" si="87"/>
        <v>1.0449999999999999</v>
      </c>
      <c r="K909" s="388"/>
      <c r="L909" s="388"/>
      <c r="O909" s="346"/>
      <c r="P909" s="346"/>
    </row>
    <row r="910" spans="1:16" outlineLevel="1">
      <c r="A910" t="str">
        <f t="shared" si="84"/>
        <v>MiscellanousWEB 8000 Panel Wall Adater (Plug)</v>
      </c>
      <c r="B910" s="32" t="s">
        <v>235</v>
      </c>
      <c r="C910" s="98" t="s">
        <v>765</v>
      </c>
      <c r="D910" s="347" t="s">
        <v>34</v>
      </c>
      <c r="E910" s="71" t="s">
        <v>771</v>
      </c>
      <c r="F910" s="389">
        <f t="shared" si="86"/>
        <v>49.543449999999993</v>
      </c>
      <c r="G910" s="386">
        <f t="shared" si="82"/>
        <v>47.41</v>
      </c>
      <c r="H910" s="392">
        <f t="shared" si="87"/>
        <v>1.0449999999999999</v>
      </c>
      <c r="K910" s="388"/>
      <c r="O910" s="346"/>
      <c r="P910" s="346"/>
    </row>
    <row r="911" spans="1:16" outlineLevel="1">
      <c r="A911" t="str">
        <f t="shared" si="84"/>
        <v>MiscellanousWEB8000 - Single Port LON Module</v>
      </c>
      <c r="B911" s="32" t="s">
        <v>235</v>
      </c>
      <c r="C911" s="98" t="s">
        <v>682</v>
      </c>
      <c r="D911" s="347" t="s">
        <v>34</v>
      </c>
      <c r="E911" s="71" t="s">
        <v>680</v>
      </c>
      <c r="F911" s="389">
        <f t="shared" si="86"/>
        <v>266.77804999999995</v>
      </c>
      <c r="G911" s="386">
        <f t="shared" si="82"/>
        <v>255.29</v>
      </c>
      <c r="H911" s="392">
        <f t="shared" si="87"/>
        <v>1.0449999999999999</v>
      </c>
      <c r="K911" s="388"/>
      <c r="O911" s="346"/>
      <c r="P911" s="346"/>
    </row>
    <row r="912" spans="1:16" outlineLevel="1">
      <c r="A912" t="str">
        <f t="shared" si="84"/>
        <v>MiscellanousWEB8000 - Dual Port RS-485 Module</v>
      </c>
      <c r="B912" s="32" t="s">
        <v>235</v>
      </c>
      <c r="C912" s="98" t="s">
        <v>681</v>
      </c>
      <c r="D912" s="347" t="s">
        <v>34</v>
      </c>
      <c r="E912" s="71" t="s">
        <v>683</v>
      </c>
      <c r="F912" s="389">
        <f t="shared" si="86"/>
        <v>266.77804999999995</v>
      </c>
      <c r="G912" s="386">
        <f t="shared" si="82"/>
        <v>255.29</v>
      </c>
      <c r="H912" s="392">
        <f t="shared" si="87"/>
        <v>1.0449999999999999</v>
      </c>
      <c r="K912" s="388"/>
      <c r="O912" s="346"/>
      <c r="P912" s="346"/>
    </row>
    <row r="913" spans="1:16" outlineLevel="1">
      <c r="A913" t="str">
        <f t="shared" si="84"/>
        <v>MiscellanousWEB8000 - Single Port RS-232 Module</v>
      </c>
      <c r="B913" s="32" t="s">
        <v>235</v>
      </c>
      <c r="C913" s="98" t="s">
        <v>684</v>
      </c>
      <c r="D913" s="347" t="s">
        <v>34</v>
      </c>
      <c r="E913" s="71" t="s">
        <v>685</v>
      </c>
      <c r="F913" s="389">
        <f t="shared" si="86"/>
        <v>245.81534999999997</v>
      </c>
      <c r="G913" s="386">
        <f t="shared" si="82"/>
        <v>235.23</v>
      </c>
      <c r="H913" s="392">
        <f t="shared" si="87"/>
        <v>1.0449999999999999</v>
      </c>
      <c r="K913" s="388"/>
      <c r="O913" s="346"/>
      <c r="P913" s="346"/>
    </row>
    <row r="914" spans="1:16" outlineLevel="1">
      <c r="A914" t="str">
        <f t="shared" si="84"/>
        <v>MiscellanousWEB8000 - 16 Point Module, 8UI, 4DO, 4AO</v>
      </c>
      <c r="B914" s="32" t="s">
        <v>235</v>
      </c>
      <c r="C914" s="98" t="s">
        <v>686</v>
      </c>
      <c r="D914" s="347" t="s">
        <v>34</v>
      </c>
      <c r="E914" s="71" t="s">
        <v>1002</v>
      </c>
      <c r="F914" s="389">
        <f t="shared" si="86"/>
        <v>318.22339999999997</v>
      </c>
      <c r="G914" s="386">
        <f t="shared" si="82"/>
        <v>304.52</v>
      </c>
      <c r="H914" s="392">
        <f t="shared" si="87"/>
        <v>1.0449999999999999</v>
      </c>
      <c r="K914" s="388"/>
      <c r="O914" s="346"/>
      <c r="P914" s="346"/>
    </row>
    <row r="915" spans="1:16" outlineLevel="1">
      <c r="A915" t="str">
        <f t="shared" si="84"/>
        <v>MiscellanousWEB8000 - 34 Point Module, 16UI, 10DO, 8AO</v>
      </c>
      <c r="B915" s="32" t="s">
        <v>235</v>
      </c>
      <c r="C915" s="98" t="s">
        <v>985</v>
      </c>
      <c r="D915" s="347" t="s">
        <v>34</v>
      </c>
      <c r="E915" s="71" t="s">
        <v>1003</v>
      </c>
      <c r="F915" s="389">
        <f t="shared" si="86"/>
        <v>676.52</v>
      </c>
      <c r="G915" s="386">
        <f t="shared" ref="G915:G978" si="88">G209</f>
        <v>676.52</v>
      </c>
      <c r="H915" s="392">
        <v>1</v>
      </c>
      <c r="K915" s="388"/>
      <c r="O915" s="346"/>
      <c r="P915" s="346"/>
    </row>
    <row r="916" spans="1:16" outlineLevel="1">
      <c r="A916" t="str">
        <f t="shared" si="84"/>
        <v>MiscellanousEnables WEB-800 to run WEBs-AX (3.8U)</v>
      </c>
      <c r="B916" s="32" t="s">
        <v>235</v>
      </c>
      <c r="C916" s="98" t="s">
        <v>890</v>
      </c>
      <c r="D916" s="347" t="s">
        <v>34</v>
      </c>
      <c r="E916" s="71" t="s">
        <v>889</v>
      </c>
      <c r="F916" s="389">
        <f t="shared" si="86"/>
        <v>0</v>
      </c>
      <c r="G916" s="386">
        <f t="shared" si="88"/>
        <v>0</v>
      </c>
      <c r="H916" s="392">
        <f t="shared" si="87"/>
        <v>1.0449999999999999</v>
      </c>
      <c r="K916" s="388"/>
      <c r="O916" s="346"/>
      <c r="P916" s="346"/>
    </row>
    <row r="917" spans="1:16" outlineLevel="1">
      <c r="A917" t="str">
        <f t="shared" si="84"/>
        <v>MiscellanousJCI FX80 BASE - NO LICENSES</v>
      </c>
      <c r="B917" s="32" t="s">
        <v>235</v>
      </c>
      <c r="C917" s="98" t="s">
        <v>1036</v>
      </c>
      <c r="D917" s="347" t="s">
        <v>1025</v>
      </c>
      <c r="E917" s="71" t="s">
        <v>1335</v>
      </c>
      <c r="F917" s="389">
        <f t="shared" si="86"/>
        <v>1263.3180000000002</v>
      </c>
      <c r="G917" s="386">
        <f t="shared" si="88"/>
        <v>1203.1600000000001</v>
      </c>
      <c r="H917" s="439">
        <f>$O$2</f>
        <v>1.05</v>
      </c>
      <c r="K917" s="388"/>
      <c r="O917" s="346"/>
      <c r="P917" s="346"/>
    </row>
    <row r="918" spans="1:16" outlineLevel="1">
      <c r="A918" t="str">
        <f t="shared" si="84"/>
        <v>MiscellanousJCI FX80 5 Device License</v>
      </c>
      <c r="B918" s="32" t="s">
        <v>235</v>
      </c>
      <c r="C918" s="98" t="s">
        <v>1037</v>
      </c>
      <c r="D918" s="347" t="s">
        <v>1025</v>
      </c>
      <c r="E918" s="71" t="s">
        <v>1038</v>
      </c>
      <c r="F918" s="389">
        <f t="shared" si="86"/>
        <v>397.32</v>
      </c>
      <c r="G918" s="386">
        <f t="shared" si="88"/>
        <v>378.4</v>
      </c>
      <c r="H918" s="439">
        <f t="shared" ref="H918:H927" si="89">$O$2</f>
        <v>1.05</v>
      </c>
      <c r="K918" s="388"/>
      <c r="O918" s="346"/>
      <c r="P918" s="346"/>
    </row>
    <row r="919" spans="1:16" outlineLevel="1">
      <c r="A919" t="str">
        <f t="shared" si="84"/>
        <v>MiscellanousJCI FX80 10 Device License</v>
      </c>
      <c r="B919" s="32" t="s">
        <v>235</v>
      </c>
      <c r="C919" s="98" t="s">
        <v>1039</v>
      </c>
      <c r="D919" s="347" t="s">
        <v>1025</v>
      </c>
      <c r="E919" s="71" t="s">
        <v>1040</v>
      </c>
      <c r="F919" s="389">
        <f t="shared" si="86"/>
        <v>689.53500000000008</v>
      </c>
      <c r="G919" s="386">
        <f t="shared" si="88"/>
        <v>656.7</v>
      </c>
      <c r="H919" s="439">
        <f t="shared" si="89"/>
        <v>1.05</v>
      </c>
      <c r="K919" s="388"/>
      <c r="O919" s="346"/>
      <c r="P919" s="346"/>
    </row>
    <row r="920" spans="1:16" outlineLevel="1">
      <c r="A920" t="str">
        <f t="shared" si="84"/>
        <v>MiscellanousJCI FX80 25 Device License</v>
      </c>
      <c r="B920" s="32" t="s">
        <v>235</v>
      </c>
      <c r="C920" s="98" t="s">
        <v>1041</v>
      </c>
      <c r="D920" s="347" t="s">
        <v>1025</v>
      </c>
      <c r="E920" s="71" t="s">
        <v>1042</v>
      </c>
      <c r="F920" s="389">
        <f t="shared" si="86"/>
        <v>974.22150000000011</v>
      </c>
      <c r="G920" s="386">
        <f t="shared" si="88"/>
        <v>927.83</v>
      </c>
      <c r="H920" s="439">
        <f t="shared" si="89"/>
        <v>1.05</v>
      </c>
      <c r="K920" s="388"/>
      <c r="O920" s="346"/>
      <c r="P920" s="346"/>
    </row>
    <row r="921" spans="1:16" outlineLevel="1">
      <c r="A921" t="str">
        <f t="shared" si="84"/>
        <v>MiscellanousJCI FX80 100 Device License</v>
      </c>
      <c r="B921" s="32" t="s">
        <v>235</v>
      </c>
      <c r="C921" s="98" t="s">
        <v>1043</v>
      </c>
      <c r="D921" s="347" t="s">
        <v>1025</v>
      </c>
      <c r="E921" s="71" t="s">
        <v>1044</v>
      </c>
      <c r="F921" s="389">
        <f t="shared" si="86"/>
        <v>2877.8820000000001</v>
      </c>
      <c r="G921" s="386">
        <f t="shared" si="88"/>
        <v>2740.84</v>
      </c>
      <c r="H921" s="439">
        <f t="shared" si="89"/>
        <v>1.05</v>
      </c>
      <c r="K921" s="388"/>
      <c r="O921" s="346"/>
      <c r="P921" s="346"/>
    </row>
    <row r="922" spans="1:16" outlineLevel="1">
      <c r="A922" t="str">
        <f t="shared" si="84"/>
        <v>MiscellanousJCI FX80 200 Device License</v>
      </c>
      <c r="B922" s="32" t="s">
        <v>235</v>
      </c>
      <c r="C922" s="98" t="s">
        <v>1045</v>
      </c>
      <c r="D922" s="347" t="s">
        <v>1025</v>
      </c>
      <c r="E922" s="71" t="s">
        <v>1046</v>
      </c>
      <c r="F922" s="389">
        <f t="shared" si="86"/>
        <v>4311.1845000000003</v>
      </c>
      <c r="G922" s="386">
        <f t="shared" si="88"/>
        <v>4105.8900000000003</v>
      </c>
      <c r="H922" s="439">
        <f t="shared" si="89"/>
        <v>1.05</v>
      </c>
      <c r="K922" s="388"/>
      <c r="O922" s="346"/>
      <c r="P922" s="346"/>
    </row>
    <row r="923" spans="1:16" outlineLevel="1">
      <c r="A923" t="str">
        <f t="shared" si="84"/>
        <v>MiscellanousJCI FX80 Wall Power Supply</v>
      </c>
      <c r="B923" s="32" t="s">
        <v>235</v>
      </c>
      <c r="C923" s="98" t="s">
        <v>1047</v>
      </c>
      <c r="D923" s="347" t="s">
        <v>1025</v>
      </c>
      <c r="E923" s="71" t="s">
        <v>1048</v>
      </c>
      <c r="F923" s="389">
        <f t="shared" si="86"/>
        <v>64.218000000000004</v>
      </c>
      <c r="G923" s="386">
        <f t="shared" si="88"/>
        <v>61.16</v>
      </c>
      <c r="H923" s="439">
        <f t="shared" si="89"/>
        <v>1.05</v>
      </c>
      <c r="K923" s="388"/>
      <c r="O923" s="346"/>
      <c r="P923" s="346"/>
    </row>
    <row r="924" spans="1:16" outlineLevel="1">
      <c r="A924" t="str">
        <f t="shared" si="84"/>
        <v>MiscellanousJCI FX80 LON Expansion Module</v>
      </c>
      <c r="B924" s="32" t="s">
        <v>235</v>
      </c>
      <c r="C924" s="98" t="s">
        <v>1049</v>
      </c>
      <c r="D924" s="347" t="s">
        <v>1025</v>
      </c>
      <c r="E924" s="71" t="s">
        <v>1050</v>
      </c>
      <c r="F924" s="389">
        <f t="shared" si="86"/>
        <v>294.94499999999999</v>
      </c>
      <c r="G924" s="386">
        <f t="shared" si="88"/>
        <v>280.89999999999998</v>
      </c>
      <c r="H924" s="439">
        <f t="shared" si="89"/>
        <v>1.05</v>
      </c>
      <c r="K924" s="388"/>
      <c r="O924" s="346"/>
      <c r="P924" s="346"/>
    </row>
    <row r="925" spans="1:16" outlineLevel="1">
      <c r="A925" t="str">
        <f t="shared" si="84"/>
        <v>MiscellanousJCI FX80 Dual RS485 Expansion Module</v>
      </c>
      <c r="B925" s="32" t="s">
        <v>235</v>
      </c>
      <c r="C925" s="98" t="s">
        <v>1051</v>
      </c>
      <c r="D925" s="347" t="s">
        <v>1025</v>
      </c>
      <c r="E925" s="441" t="s">
        <v>1320</v>
      </c>
      <c r="F925" s="389">
        <f t="shared" si="86"/>
        <v>294.94499999999999</v>
      </c>
      <c r="G925" s="386">
        <f t="shared" si="88"/>
        <v>280.89999999999998</v>
      </c>
      <c r="H925" s="439">
        <f t="shared" si="89"/>
        <v>1.05</v>
      </c>
      <c r="K925" s="388"/>
      <c r="O925" s="346"/>
      <c r="P925" s="346"/>
    </row>
    <row r="926" spans="1:16" outlineLevel="1">
      <c r="A926" t="str">
        <f t="shared" si="84"/>
        <v>MiscellanousJCI FX80 Dual RS232 Expansion Module</v>
      </c>
      <c r="B926" s="32" t="s">
        <v>235</v>
      </c>
      <c r="C926" s="98" t="s">
        <v>1052</v>
      </c>
      <c r="D926" s="347" t="s">
        <v>1025</v>
      </c>
      <c r="E926" s="441" t="s">
        <v>1350</v>
      </c>
      <c r="F926" s="389">
        <f t="shared" si="86"/>
        <v>271.16250000000002</v>
      </c>
      <c r="G926" s="386">
        <f t="shared" si="88"/>
        <v>258.25</v>
      </c>
      <c r="H926" s="439">
        <f t="shared" si="89"/>
        <v>1.05</v>
      </c>
      <c r="K926" s="388"/>
      <c r="O926" s="346"/>
      <c r="P926" s="346"/>
    </row>
    <row r="927" spans="1:16" outlineLevel="1">
      <c r="A927" t="str">
        <f t="shared" si="84"/>
        <v>MiscellanousJCI FX80 Downgrade to run AX Ver 3.8</v>
      </c>
      <c r="B927" s="32" t="s">
        <v>235</v>
      </c>
      <c r="C927" s="98" t="s">
        <v>1053</v>
      </c>
      <c r="D927" s="347" t="s">
        <v>1025</v>
      </c>
      <c r="E927" s="71" t="s">
        <v>1054</v>
      </c>
      <c r="F927" s="389">
        <f t="shared" si="86"/>
        <v>0</v>
      </c>
      <c r="G927" s="386">
        <f t="shared" si="88"/>
        <v>0</v>
      </c>
      <c r="H927" s="439">
        <f t="shared" si="89"/>
        <v>1.05</v>
      </c>
      <c r="K927" s="388"/>
      <c r="O927" s="346"/>
      <c r="P927" s="346"/>
    </row>
    <row r="928" spans="1:16" outlineLevel="1">
      <c r="A928" t="str">
        <f t="shared" si="84"/>
        <v>MiscellanousWEB300E 1 Year Maintenance</v>
      </c>
      <c r="B928" s="32" t="s">
        <v>235</v>
      </c>
      <c r="C928" s="98" t="s">
        <v>693</v>
      </c>
      <c r="D928" s="347" t="s">
        <v>34</v>
      </c>
      <c r="E928" s="71" t="s">
        <v>694</v>
      </c>
      <c r="F928" s="389">
        <f t="shared" si="86"/>
        <v>0</v>
      </c>
      <c r="G928" s="386">
        <f t="shared" si="88"/>
        <v>0</v>
      </c>
      <c r="H928" s="392">
        <f t="shared" si="87"/>
        <v>1.0449999999999999</v>
      </c>
      <c r="K928" s="388"/>
      <c r="O928" s="346"/>
      <c r="P928" s="346"/>
    </row>
    <row r="929" spans="1:16" outlineLevel="1">
      <c r="A929" t="str">
        <f t="shared" si="84"/>
        <v>MiscellanousWEB300E 3 Year Maintenance</v>
      </c>
      <c r="B929" s="32" t="s">
        <v>235</v>
      </c>
      <c r="C929" s="98" t="s">
        <v>695</v>
      </c>
      <c r="D929" s="347" t="s">
        <v>34</v>
      </c>
      <c r="E929" s="71" t="s">
        <v>696</v>
      </c>
      <c r="F929" s="389">
        <f t="shared" si="86"/>
        <v>0</v>
      </c>
      <c r="G929" s="386">
        <f t="shared" si="88"/>
        <v>0</v>
      </c>
      <c r="H929" s="392">
        <f t="shared" si="87"/>
        <v>1.0449999999999999</v>
      </c>
      <c r="K929" s="388"/>
      <c r="O929" s="346"/>
      <c r="P929" s="346"/>
    </row>
    <row r="930" spans="1:16" outlineLevel="1">
      <c r="A930" t="str">
        <f t="shared" si="84"/>
        <v>MiscellanousWEB300E 5 Year Maintenance</v>
      </c>
      <c r="B930" s="32" t="s">
        <v>235</v>
      </c>
      <c r="C930" s="98" t="s">
        <v>697</v>
      </c>
      <c r="D930" s="347" t="s">
        <v>34</v>
      </c>
      <c r="E930" s="71" t="s">
        <v>698</v>
      </c>
      <c r="F930" s="389">
        <f t="shared" si="86"/>
        <v>0</v>
      </c>
      <c r="G930" s="386">
        <f t="shared" si="88"/>
        <v>0</v>
      </c>
      <c r="H930" s="392">
        <f t="shared" si="87"/>
        <v>1.0449999999999999</v>
      </c>
      <c r="K930" s="388"/>
      <c r="O930" s="346"/>
      <c r="P930" s="346"/>
    </row>
    <row r="931" spans="1:16" outlineLevel="1">
      <c r="A931" t="str">
        <f t="shared" si="84"/>
        <v>MiscellanousWEB600E 1 Year Maintenance</v>
      </c>
      <c r="B931" s="32" t="s">
        <v>235</v>
      </c>
      <c r="C931" s="98" t="s">
        <v>699</v>
      </c>
      <c r="D931" s="347" t="s">
        <v>34</v>
      </c>
      <c r="E931" s="71" t="s">
        <v>700</v>
      </c>
      <c r="F931" s="389">
        <f t="shared" si="86"/>
        <v>0</v>
      </c>
      <c r="G931" s="386">
        <f t="shared" si="88"/>
        <v>0</v>
      </c>
      <c r="H931" s="392">
        <f t="shared" si="87"/>
        <v>1.0449999999999999</v>
      </c>
      <c r="K931" s="388"/>
      <c r="O931" s="346"/>
      <c r="P931" s="346"/>
    </row>
    <row r="932" spans="1:16" outlineLevel="1">
      <c r="A932" t="str">
        <f t="shared" si="84"/>
        <v>MiscellanousWEB600E 3 Year Maintenance</v>
      </c>
      <c r="B932" s="32" t="s">
        <v>235</v>
      </c>
      <c r="C932" s="98" t="s">
        <v>701</v>
      </c>
      <c r="D932" s="347" t="s">
        <v>34</v>
      </c>
      <c r="E932" s="71" t="s">
        <v>702</v>
      </c>
      <c r="F932" s="389">
        <f t="shared" si="86"/>
        <v>0</v>
      </c>
      <c r="G932" s="386">
        <f t="shared" si="88"/>
        <v>0</v>
      </c>
      <c r="H932" s="392">
        <f t="shared" si="87"/>
        <v>1.0449999999999999</v>
      </c>
      <c r="K932" s="388"/>
      <c r="O932" s="346"/>
      <c r="P932" s="346"/>
    </row>
    <row r="933" spans="1:16" outlineLevel="1">
      <c r="A933" t="str">
        <f t="shared" si="84"/>
        <v>MiscellanousWEB600E 5 Year Maintenance</v>
      </c>
      <c r="B933" s="32" t="s">
        <v>235</v>
      </c>
      <c r="C933" s="98" t="s">
        <v>703</v>
      </c>
      <c r="D933" s="347" t="s">
        <v>34</v>
      </c>
      <c r="E933" s="71" t="s">
        <v>704</v>
      </c>
      <c r="F933" s="389">
        <f t="shared" si="86"/>
        <v>0</v>
      </c>
      <c r="G933" s="386">
        <f t="shared" si="88"/>
        <v>0</v>
      </c>
      <c r="H933" s="392">
        <f t="shared" si="87"/>
        <v>1.0449999999999999</v>
      </c>
      <c r="K933" s="388"/>
      <c r="O933" s="346"/>
      <c r="P933" s="346"/>
    </row>
    <row r="934" spans="1:16" outlineLevel="1">
      <c r="A934" t="str">
        <f t="shared" si="84"/>
        <v>MiscellanousWEB700 1 Year Maintenance</v>
      </c>
      <c r="B934" s="32" t="s">
        <v>235</v>
      </c>
      <c r="C934" s="98" t="s">
        <v>705</v>
      </c>
      <c r="D934" s="347" t="s">
        <v>34</v>
      </c>
      <c r="E934" s="71" t="s">
        <v>706</v>
      </c>
      <c r="F934" s="389">
        <f t="shared" si="86"/>
        <v>0</v>
      </c>
      <c r="G934" s="386">
        <f t="shared" si="88"/>
        <v>0</v>
      </c>
      <c r="H934" s="392">
        <f t="shared" si="87"/>
        <v>1.0449999999999999</v>
      </c>
      <c r="K934" s="388"/>
      <c r="O934" s="346"/>
      <c r="P934" s="346"/>
    </row>
    <row r="935" spans="1:16" outlineLevel="1">
      <c r="A935" t="str">
        <f t="shared" si="84"/>
        <v>MiscellanousWEB700 3 Year Maintenance</v>
      </c>
      <c r="B935" s="32" t="s">
        <v>235</v>
      </c>
      <c r="C935" s="98" t="s">
        <v>707</v>
      </c>
      <c r="D935" s="347" t="s">
        <v>34</v>
      </c>
      <c r="E935" s="71" t="s">
        <v>708</v>
      </c>
      <c r="F935" s="389">
        <f t="shared" si="86"/>
        <v>0</v>
      </c>
      <c r="G935" s="386">
        <f t="shared" si="88"/>
        <v>0</v>
      </c>
      <c r="H935" s="392">
        <f t="shared" si="87"/>
        <v>1.0449999999999999</v>
      </c>
      <c r="K935" s="388"/>
      <c r="O935" s="346"/>
      <c r="P935" s="346"/>
    </row>
    <row r="936" spans="1:16" outlineLevel="1">
      <c r="A936" t="str">
        <f t="shared" si="84"/>
        <v>MiscellanousWEB700 5 Year Maintenance</v>
      </c>
      <c r="B936" s="32" t="s">
        <v>235</v>
      </c>
      <c r="C936" s="98" t="s">
        <v>709</v>
      </c>
      <c r="D936" s="347" t="s">
        <v>34</v>
      </c>
      <c r="E936" s="71" t="s">
        <v>710</v>
      </c>
      <c r="F936" s="389">
        <f t="shared" si="86"/>
        <v>0</v>
      </c>
      <c r="G936" s="386">
        <f t="shared" si="88"/>
        <v>0</v>
      </c>
      <c r="H936" s="392">
        <f t="shared" si="87"/>
        <v>1.0449999999999999</v>
      </c>
      <c r="K936" s="388"/>
      <c r="O936" s="346"/>
      <c r="P936" s="346"/>
    </row>
    <row r="937" spans="1:16" outlineLevel="1">
      <c r="A937" t="str">
        <f t="shared" si="84"/>
        <v>MiscellanousWEB-9005 Initial 18 Month Maintenance</v>
      </c>
      <c r="B937" s="32" t="s">
        <v>235</v>
      </c>
      <c r="C937" s="98" t="s">
        <v>2222</v>
      </c>
      <c r="D937" s="347" t="s">
        <v>34</v>
      </c>
      <c r="E937" s="71" t="s">
        <v>1882</v>
      </c>
      <c r="F937" s="389">
        <f t="shared" si="86"/>
        <v>80.423199999999994</v>
      </c>
      <c r="G937" s="386">
        <f t="shared" si="88"/>
        <v>76.959999999999994</v>
      </c>
      <c r="H937" s="392">
        <f t="shared" si="87"/>
        <v>1.0449999999999999</v>
      </c>
      <c r="K937" s="388"/>
      <c r="O937" s="346"/>
      <c r="P937" s="346"/>
    </row>
    <row r="938" spans="1:16" outlineLevel="1">
      <c r="A938" t="str">
        <f t="shared" si="84"/>
        <v>MiscellanousWEB-9010 Initial 18 Month Maintenance</v>
      </c>
      <c r="B938" s="32" t="s">
        <v>235</v>
      </c>
      <c r="C938" s="98" t="s">
        <v>2223</v>
      </c>
      <c r="D938" s="347" t="s">
        <v>34</v>
      </c>
      <c r="E938" s="71" t="s">
        <v>1883</v>
      </c>
      <c r="F938" s="389">
        <f t="shared" si="86"/>
        <v>120.61389999999999</v>
      </c>
      <c r="G938" s="386">
        <f t="shared" si="88"/>
        <v>115.42</v>
      </c>
      <c r="H938" s="392">
        <f t="shared" si="87"/>
        <v>1.0449999999999999</v>
      </c>
      <c r="K938" s="388"/>
      <c r="O938" s="346"/>
      <c r="P938" s="346"/>
    </row>
    <row r="939" spans="1:16" outlineLevel="1">
      <c r="A939" t="str">
        <f t="shared" si="84"/>
        <v>MiscellanousWEB-9025 Initial 18 Month Maintenance</v>
      </c>
      <c r="B939" s="32" t="s">
        <v>235</v>
      </c>
      <c r="C939" s="98" t="s">
        <v>2224</v>
      </c>
      <c r="D939" s="347" t="s">
        <v>34</v>
      </c>
      <c r="E939" s="71" t="s">
        <v>1884</v>
      </c>
      <c r="F939" s="389">
        <f t="shared" si="86"/>
        <v>196.00019999999998</v>
      </c>
      <c r="G939" s="386">
        <f t="shared" si="88"/>
        <v>187.56</v>
      </c>
      <c r="H939" s="392">
        <f t="shared" si="87"/>
        <v>1.0449999999999999</v>
      </c>
      <c r="K939" s="388"/>
      <c r="O939" s="346"/>
      <c r="P939" s="346"/>
    </row>
    <row r="940" spans="1:16" outlineLevel="1">
      <c r="A940" t="str">
        <f t="shared" si="84"/>
        <v>MiscellanousWEB-9100 Initial 18 Month Maintenance</v>
      </c>
      <c r="B940" s="32" t="s">
        <v>235</v>
      </c>
      <c r="C940" s="98" t="s">
        <v>2225</v>
      </c>
      <c r="D940" s="347" t="s">
        <v>34</v>
      </c>
      <c r="E940" s="71" t="s">
        <v>1885</v>
      </c>
      <c r="F940" s="389">
        <f t="shared" si="86"/>
        <v>580.47659999999996</v>
      </c>
      <c r="G940" s="386">
        <f t="shared" si="88"/>
        <v>555.48</v>
      </c>
      <c r="H940" s="392">
        <f t="shared" si="87"/>
        <v>1.0449999999999999</v>
      </c>
      <c r="K940" s="388"/>
      <c r="O940" s="346"/>
      <c r="P940" s="346"/>
    </row>
    <row r="941" spans="1:16" outlineLevel="1">
      <c r="A941" t="str">
        <f t="shared" si="84"/>
        <v>MiscellanousWEB-9200 Initial 18 Month Maintenance</v>
      </c>
      <c r="B941" s="32" t="s">
        <v>235</v>
      </c>
      <c r="C941" s="98" t="s">
        <v>2226</v>
      </c>
      <c r="D941" s="347" t="s">
        <v>34</v>
      </c>
      <c r="E941" s="71" t="s">
        <v>1886</v>
      </c>
      <c r="F941" s="389">
        <f t="shared" si="86"/>
        <v>869.46089999999992</v>
      </c>
      <c r="G941" s="386">
        <f t="shared" si="88"/>
        <v>832.02</v>
      </c>
      <c r="H941" s="392">
        <f t="shared" si="87"/>
        <v>1.0449999999999999</v>
      </c>
      <c r="K941" s="388"/>
      <c r="O941" s="346"/>
      <c r="P941" s="346"/>
    </row>
    <row r="942" spans="1:16" outlineLevel="1">
      <c r="A942" t="str">
        <f t="shared" si="84"/>
        <v>MiscellanousWEB-9005 Additional 1 Year Maintenance</v>
      </c>
      <c r="B942" s="32" t="s">
        <v>235</v>
      </c>
      <c r="C942" s="98" t="s">
        <v>2227</v>
      </c>
      <c r="D942" s="347" t="s">
        <v>34</v>
      </c>
      <c r="E942" s="71" t="s">
        <v>1887</v>
      </c>
      <c r="F942" s="389">
        <f t="shared" si="86"/>
        <v>80.423199999999994</v>
      </c>
      <c r="G942" s="386">
        <f t="shared" si="88"/>
        <v>76.959999999999994</v>
      </c>
      <c r="H942" s="392">
        <f t="shared" si="87"/>
        <v>1.0449999999999999</v>
      </c>
      <c r="K942" s="388"/>
      <c r="O942" s="346"/>
      <c r="P942" s="346"/>
    </row>
    <row r="943" spans="1:16" outlineLevel="1">
      <c r="A943" t="str">
        <f t="shared" si="84"/>
        <v>MiscellanousWEB-9005 Additional 3 Year Maintenance</v>
      </c>
      <c r="B943" s="32" t="s">
        <v>235</v>
      </c>
      <c r="C943" s="98" t="s">
        <v>2228</v>
      </c>
      <c r="D943" s="347" t="s">
        <v>34</v>
      </c>
      <c r="E943" s="71" t="s">
        <v>1888</v>
      </c>
      <c r="F943" s="389">
        <f t="shared" si="86"/>
        <v>196.00019999999998</v>
      </c>
      <c r="G943" s="386">
        <f t="shared" si="88"/>
        <v>187.56</v>
      </c>
      <c r="H943" s="392">
        <f t="shared" si="87"/>
        <v>1.0449999999999999</v>
      </c>
      <c r="K943" s="388"/>
      <c r="O943" s="346"/>
      <c r="P943" s="346"/>
    </row>
    <row r="944" spans="1:16" outlineLevel="1">
      <c r="A944" t="str">
        <f t="shared" si="84"/>
        <v>MiscellanousWEB-9005 Additional 5 Year Maintenance</v>
      </c>
      <c r="B944" s="32" t="s">
        <v>235</v>
      </c>
      <c r="C944" s="98" t="s">
        <v>2229</v>
      </c>
      <c r="D944" s="347" t="s">
        <v>34</v>
      </c>
      <c r="E944" s="71" t="s">
        <v>1889</v>
      </c>
      <c r="F944" s="389">
        <f t="shared" si="86"/>
        <v>251.29114999999999</v>
      </c>
      <c r="G944" s="386">
        <f t="shared" si="88"/>
        <v>240.47</v>
      </c>
      <c r="H944" s="392">
        <f t="shared" si="87"/>
        <v>1.0449999999999999</v>
      </c>
      <c r="K944" s="388"/>
      <c r="O944" s="346"/>
      <c r="P944" s="346"/>
    </row>
    <row r="945" spans="1:16" outlineLevel="1">
      <c r="A945" t="str">
        <f t="shared" si="84"/>
        <v>MiscellanousWEB-9010 Additional 1 Year Maintenance</v>
      </c>
      <c r="B945" s="32" t="s">
        <v>235</v>
      </c>
      <c r="C945" s="98" t="s">
        <v>2230</v>
      </c>
      <c r="D945" s="347" t="s">
        <v>34</v>
      </c>
      <c r="E945" s="71" t="s">
        <v>1890</v>
      </c>
      <c r="F945" s="389">
        <f t="shared" si="86"/>
        <v>120.61389999999999</v>
      </c>
      <c r="G945" s="386">
        <f t="shared" si="88"/>
        <v>115.42</v>
      </c>
      <c r="H945" s="392">
        <f t="shared" si="87"/>
        <v>1.0449999999999999</v>
      </c>
      <c r="K945" s="388"/>
      <c r="O945" s="346"/>
      <c r="P945" s="346"/>
    </row>
    <row r="946" spans="1:16" outlineLevel="1">
      <c r="A946" t="str">
        <f t="shared" si="84"/>
        <v>MiscellanousWEB-9010 Additional 3 Year Maintenance</v>
      </c>
      <c r="B946" s="32" t="s">
        <v>235</v>
      </c>
      <c r="C946" s="98" t="s">
        <v>2231</v>
      </c>
      <c r="D946" s="347" t="s">
        <v>34</v>
      </c>
      <c r="E946" s="71" t="s">
        <v>1891</v>
      </c>
      <c r="F946" s="389">
        <f t="shared" si="86"/>
        <v>294.01075000000003</v>
      </c>
      <c r="G946" s="386">
        <f t="shared" si="88"/>
        <v>281.35000000000002</v>
      </c>
      <c r="H946" s="392">
        <f t="shared" si="87"/>
        <v>1.0449999999999999</v>
      </c>
      <c r="K946" s="388"/>
      <c r="O946" s="346"/>
      <c r="P946" s="346"/>
    </row>
    <row r="947" spans="1:16" outlineLevel="1">
      <c r="A947" t="str">
        <f t="shared" si="84"/>
        <v>MiscellanousWEB-9010 Additional 5 Year Maintenance</v>
      </c>
      <c r="B947" s="32" t="s">
        <v>235</v>
      </c>
      <c r="C947" s="98" t="s">
        <v>2232</v>
      </c>
      <c r="D947" s="347" t="s">
        <v>34</v>
      </c>
      <c r="E947" s="71" t="s">
        <v>1892</v>
      </c>
      <c r="F947" s="389">
        <f t="shared" si="86"/>
        <v>376.93149999999997</v>
      </c>
      <c r="G947" s="386">
        <f t="shared" si="88"/>
        <v>360.7</v>
      </c>
      <c r="H947" s="392">
        <f t="shared" si="87"/>
        <v>1.0449999999999999</v>
      </c>
      <c r="K947" s="388"/>
      <c r="O947" s="346"/>
      <c r="P947" s="346"/>
    </row>
    <row r="948" spans="1:16" outlineLevel="1">
      <c r="A948" t="str">
        <f t="shared" si="84"/>
        <v>MiscellanousWEB-9025 Additional 1 Year Maintenance</v>
      </c>
      <c r="B948" s="32" t="s">
        <v>235</v>
      </c>
      <c r="C948" s="98" t="s">
        <v>2233</v>
      </c>
      <c r="D948" s="347" t="s">
        <v>34</v>
      </c>
      <c r="E948" s="71" t="s">
        <v>1893</v>
      </c>
      <c r="F948" s="389">
        <f t="shared" si="86"/>
        <v>196.00019999999998</v>
      </c>
      <c r="G948" s="386">
        <f t="shared" si="88"/>
        <v>187.56</v>
      </c>
      <c r="H948" s="392">
        <f t="shared" si="87"/>
        <v>1.0449999999999999</v>
      </c>
      <c r="K948" s="388"/>
      <c r="O948" s="346"/>
      <c r="P948" s="346"/>
    </row>
    <row r="949" spans="1:16" outlineLevel="1">
      <c r="A949" t="str">
        <f t="shared" si="84"/>
        <v>MiscellanousWEB-9025 Additional 3 Year Maintenance</v>
      </c>
      <c r="B949" s="32" t="s">
        <v>235</v>
      </c>
      <c r="C949" s="98" t="s">
        <v>2234</v>
      </c>
      <c r="D949" s="347" t="s">
        <v>34</v>
      </c>
      <c r="E949" s="71" t="s">
        <v>1894</v>
      </c>
      <c r="F949" s="389">
        <f t="shared" si="86"/>
        <v>477.45004999999998</v>
      </c>
      <c r="G949" s="386">
        <f t="shared" si="88"/>
        <v>456.89</v>
      </c>
      <c r="H949" s="392">
        <f t="shared" si="87"/>
        <v>1.0449999999999999</v>
      </c>
      <c r="K949" s="388"/>
      <c r="O949" s="346"/>
      <c r="P949" s="346"/>
    </row>
    <row r="950" spans="1:16" outlineLevel="1">
      <c r="A950" t="str">
        <f t="shared" si="84"/>
        <v>MiscellanousWEB-9025 Additional 5 Year Maintenance</v>
      </c>
      <c r="B950" s="32" t="s">
        <v>235</v>
      </c>
      <c r="C950" s="98" t="s">
        <v>2235</v>
      </c>
      <c r="D950" s="347" t="s">
        <v>34</v>
      </c>
      <c r="E950" s="71" t="s">
        <v>1895</v>
      </c>
      <c r="F950" s="389">
        <f t="shared" si="86"/>
        <v>613.14329999999995</v>
      </c>
      <c r="G950" s="386">
        <f t="shared" si="88"/>
        <v>586.74</v>
      </c>
      <c r="H950" s="392">
        <f t="shared" si="87"/>
        <v>1.0449999999999999</v>
      </c>
      <c r="K950" s="388"/>
      <c r="O950" s="346"/>
      <c r="P950" s="346"/>
    </row>
    <row r="951" spans="1:16" outlineLevel="1">
      <c r="A951" t="str">
        <f t="shared" si="84"/>
        <v>MiscellanousWEB-9100 Additional 1 Year Maintenance</v>
      </c>
      <c r="B951" s="32" t="s">
        <v>235</v>
      </c>
      <c r="C951" s="98" t="s">
        <v>2236</v>
      </c>
      <c r="D951" s="347" t="s">
        <v>34</v>
      </c>
      <c r="E951" s="71" t="s">
        <v>1896</v>
      </c>
      <c r="F951" s="389">
        <f t="shared" si="86"/>
        <v>580.47659999999996</v>
      </c>
      <c r="G951" s="386">
        <f t="shared" si="88"/>
        <v>555.48</v>
      </c>
      <c r="H951" s="392">
        <f t="shared" si="87"/>
        <v>1.0449999999999999</v>
      </c>
      <c r="K951" s="388"/>
      <c r="O951" s="346"/>
      <c r="P951" s="346"/>
    </row>
    <row r="952" spans="1:16" outlineLevel="1">
      <c r="A952" t="str">
        <f t="shared" si="84"/>
        <v>MiscellanousWEB-9100 Additional 3 Year Maintenance</v>
      </c>
      <c r="B952" s="32" t="s">
        <v>235</v>
      </c>
      <c r="C952" s="98" t="s">
        <v>2237</v>
      </c>
      <c r="D952" s="347" t="s">
        <v>34</v>
      </c>
      <c r="E952" s="71" t="s">
        <v>1897</v>
      </c>
      <c r="F952" s="389">
        <f t="shared" si="86"/>
        <v>1412.2443499999999</v>
      </c>
      <c r="G952" s="386">
        <f t="shared" si="88"/>
        <v>1351.43</v>
      </c>
      <c r="H952" s="392">
        <f t="shared" si="87"/>
        <v>1.0449999999999999</v>
      </c>
      <c r="K952" s="388"/>
      <c r="O952" s="346"/>
      <c r="P952" s="346"/>
    </row>
    <row r="953" spans="1:16" outlineLevel="1">
      <c r="A953" t="str">
        <f t="shared" si="84"/>
        <v>MiscellanousWEB-9100 Additional 5 Year Maintenance</v>
      </c>
      <c r="B953" s="32" t="s">
        <v>235</v>
      </c>
      <c r="C953" s="98" t="s">
        <v>2238</v>
      </c>
      <c r="D953" s="347" t="s">
        <v>34</v>
      </c>
      <c r="E953" s="71" t="s">
        <v>1898</v>
      </c>
      <c r="F953" s="389">
        <f t="shared" si="86"/>
        <v>1811.7896499999999</v>
      </c>
      <c r="G953" s="386">
        <f t="shared" si="88"/>
        <v>1733.77</v>
      </c>
      <c r="H953" s="392">
        <f t="shared" si="87"/>
        <v>1.0449999999999999</v>
      </c>
      <c r="K953" s="388"/>
      <c r="O953" s="346"/>
      <c r="P953" s="346"/>
    </row>
    <row r="954" spans="1:16" outlineLevel="1">
      <c r="A954" t="str">
        <f t="shared" si="84"/>
        <v>MiscellanousWEB-9200 Additional 1 Year Maintenance</v>
      </c>
      <c r="B954" s="32" t="s">
        <v>235</v>
      </c>
      <c r="C954" s="98" t="s">
        <v>2239</v>
      </c>
      <c r="D954" s="347" t="s">
        <v>34</v>
      </c>
      <c r="E954" s="71" t="s">
        <v>1899</v>
      </c>
      <c r="F954" s="389">
        <f t="shared" si="86"/>
        <v>869.46089999999992</v>
      </c>
      <c r="G954" s="386">
        <f t="shared" si="88"/>
        <v>832.02</v>
      </c>
      <c r="H954" s="392">
        <f t="shared" si="87"/>
        <v>1.0449999999999999</v>
      </c>
      <c r="K954" s="388"/>
      <c r="O954" s="346"/>
      <c r="P954" s="346"/>
    </row>
    <row r="955" spans="1:16" outlineLevel="1">
      <c r="A955" t="str">
        <f t="shared" si="84"/>
        <v>MiscellanousWEB-9200 Additional 3 Year Maintenance</v>
      </c>
      <c r="B955" s="32" t="s">
        <v>235</v>
      </c>
      <c r="C955" s="98" t="s">
        <v>2240</v>
      </c>
      <c r="D955" s="347" t="s">
        <v>34</v>
      </c>
      <c r="E955" s="71" t="s">
        <v>1900</v>
      </c>
      <c r="F955" s="389">
        <f t="shared" si="86"/>
        <v>2118.3613</v>
      </c>
      <c r="G955" s="386">
        <f t="shared" si="88"/>
        <v>2027.14</v>
      </c>
      <c r="H955" s="392">
        <f t="shared" si="87"/>
        <v>1.0449999999999999</v>
      </c>
      <c r="K955" s="388"/>
      <c r="O955" s="346"/>
      <c r="P955" s="346"/>
    </row>
    <row r="956" spans="1:16" outlineLevel="1">
      <c r="A956" t="str">
        <f t="shared" si="84"/>
        <v>MiscellanousWEB-9200 Additional 5 Year Maintenance</v>
      </c>
      <c r="B956" s="32" t="s">
        <v>235</v>
      </c>
      <c r="C956" s="98" t="s">
        <v>2241</v>
      </c>
      <c r="D956" s="347" t="s">
        <v>34</v>
      </c>
      <c r="E956" s="71" t="s">
        <v>1901</v>
      </c>
      <c r="F956" s="389">
        <f t="shared" si="86"/>
        <v>2716.4252499999998</v>
      </c>
      <c r="G956" s="386">
        <f t="shared" si="88"/>
        <v>2599.4499999999998</v>
      </c>
      <c r="H956" s="392">
        <f t="shared" si="87"/>
        <v>1.0449999999999999</v>
      </c>
      <c r="K956" s="388"/>
      <c r="O956" s="346"/>
      <c r="P956" s="346"/>
    </row>
    <row r="957" spans="1:16" outlineLevel="1">
      <c r="A957" t="str">
        <f t="shared" si="84"/>
        <v>MiscellanousJCI FX80 Initial 18 Month Maintenance for up to 5 Devices</v>
      </c>
      <c r="B957" s="32" t="s">
        <v>235</v>
      </c>
      <c r="C957" s="98" t="s">
        <v>1055</v>
      </c>
      <c r="D957" s="347" t="s">
        <v>1025</v>
      </c>
      <c r="E957" s="71" t="s">
        <v>1056</v>
      </c>
      <c r="F957" s="389">
        <f t="shared" si="86"/>
        <v>87.066000000000003</v>
      </c>
      <c r="G957" s="386">
        <f t="shared" si="88"/>
        <v>82.92</v>
      </c>
      <c r="H957" s="439">
        <f>$O$2</f>
        <v>1.05</v>
      </c>
      <c r="K957" s="388"/>
      <c r="O957" s="346"/>
      <c r="P957" s="346"/>
    </row>
    <row r="958" spans="1:16" outlineLevel="1">
      <c r="A958" t="str">
        <f t="shared" ref="A958:A1036" si="90">B958&amp;C958</f>
        <v>MiscellanousJCI FX80 Initial 18 Month Maintenance for 10 - 25 Devices</v>
      </c>
      <c r="B958" s="32" t="s">
        <v>235</v>
      </c>
      <c r="C958" s="98" t="s">
        <v>1057</v>
      </c>
      <c r="D958" s="347" t="s">
        <v>1025</v>
      </c>
      <c r="E958" s="71" t="s">
        <v>1058</v>
      </c>
      <c r="F958" s="389">
        <f t="shared" si="86"/>
        <v>160.38750000000002</v>
      </c>
      <c r="G958" s="386">
        <f t="shared" si="88"/>
        <v>152.75</v>
      </c>
      <c r="H958" s="439">
        <f t="shared" ref="H958:H971" si="91">$O$2</f>
        <v>1.05</v>
      </c>
      <c r="K958" s="388"/>
      <c r="O958" s="346"/>
      <c r="P958" s="346"/>
    </row>
    <row r="959" spans="1:16" outlineLevel="1">
      <c r="A959" t="str">
        <f t="shared" si="90"/>
        <v>MiscellanousJCI FX80 Initial 18 Month Maintenance for 25 - 99 Devices</v>
      </c>
      <c r="B959" s="32" t="s">
        <v>235</v>
      </c>
      <c r="C959" s="98" t="s">
        <v>1059</v>
      </c>
      <c r="D959" s="347" t="s">
        <v>1025</v>
      </c>
      <c r="E959" s="71" t="s">
        <v>1060</v>
      </c>
      <c r="F959" s="389">
        <f t="shared" si="86"/>
        <v>217.33950000000002</v>
      </c>
      <c r="G959" s="386">
        <f t="shared" si="88"/>
        <v>206.99</v>
      </c>
      <c r="H959" s="439">
        <f t="shared" si="91"/>
        <v>1.05</v>
      </c>
      <c r="K959" s="388"/>
      <c r="O959" s="346"/>
      <c r="P959" s="346"/>
    </row>
    <row r="960" spans="1:16" outlineLevel="1">
      <c r="A960" t="str">
        <f t="shared" si="90"/>
        <v>MiscellanousJCI FX80 Initial 18 Month Maintenance for 100-199 Devices</v>
      </c>
      <c r="B960" s="32" t="s">
        <v>235</v>
      </c>
      <c r="C960" s="98" t="s">
        <v>1061</v>
      </c>
      <c r="D960" s="347" t="s">
        <v>1025</v>
      </c>
      <c r="E960" s="71" t="s">
        <v>1062</v>
      </c>
      <c r="F960" s="389">
        <f t="shared" si="86"/>
        <v>646.779</v>
      </c>
      <c r="G960" s="386">
        <f t="shared" si="88"/>
        <v>615.98</v>
      </c>
      <c r="H960" s="439">
        <f t="shared" si="91"/>
        <v>1.05</v>
      </c>
      <c r="K960" s="388"/>
      <c r="O960" s="346"/>
      <c r="P960" s="346"/>
    </row>
    <row r="961" spans="1:16" outlineLevel="1">
      <c r="A961" t="str">
        <f t="shared" si="90"/>
        <v>MiscellanousJCI FX80 Initial 18 Month Maintenance for 200 Up Devices</v>
      </c>
      <c r="B961" s="32" t="s">
        <v>235</v>
      </c>
      <c r="C961" s="98" t="s">
        <v>1063</v>
      </c>
      <c r="D961" s="347" t="s">
        <v>1025</v>
      </c>
      <c r="E961" s="71" t="s">
        <v>1064</v>
      </c>
      <c r="F961" s="389">
        <f t="shared" si="86"/>
        <v>1023.8445</v>
      </c>
      <c r="G961" s="386">
        <f t="shared" si="88"/>
        <v>975.09</v>
      </c>
      <c r="H961" s="439">
        <f t="shared" si="91"/>
        <v>1.05</v>
      </c>
      <c r="K961" s="388"/>
      <c r="O961" s="346"/>
      <c r="P961" s="346"/>
    </row>
    <row r="962" spans="1:16" outlineLevel="1">
      <c r="A962" t="str">
        <f t="shared" si="90"/>
        <v>MiscellanousJCI FX80 Initial 3 Year Maintenance for up to 5 Devices</v>
      </c>
      <c r="B962" s="32" t="s">
        <v>235</v>
      </c>
      <c r="C962" s="98" t="s">
        <v>1065</v>
      </c>
      <c r="D962" s="347" t="s">
        <v>1025</v>
      </c>
      <c r="E962" s="71" t="s">
        <v>1066</v>
      </c>
      <c r="F962" s="389">
        <f t="shared" si="86"/>
        <v>216.66749999999999</v>
      </c>
      <c r="G962" s="386">
        <f t="shared" si="88"/>
        <v>206.35</v>
      </c>
      <c r="H962" s="439">
        <f t="shared" si="91"/>
        <v>1.05</v>
      </c>
      <c r="K962" s="388"/>
      <c r="O962" s="346"/>
      <c r="P962" s="346"/>
    </row>
    <row r="963" spans="1:16" outlineLevel="1">
      <c r="A963" t="str">
        <f t="shared" si="90"/>
        <v>MiscellanousJCI FX80 Initial 3 Year Maintenance for 10 - 25 Devices</v>
      </c>
      <c r="B963" s="32" t="s">
        <v>235</v>
      </c>
      <c r="C963" s="98" t="s">
        <v>1067</v>
      </c>
      <c r="D963" s="347" t="s">
        <v>1025</v>
      </c>
      <c r="E963" s="71" t="s">
        <v>1068</v>
      </c>
      <c r="F963" s="389">
        <f t="shared" si="86"/>
        <v>377.07600000000002</v>
      </c>
      <c r="G963" s="386">
        <f t="shared" si="88"/>
        <v>359.12</v>
      </c>
      <c r="H963" s="439">
        <f t="shared" si="91"/>
        <v>1.05</v>
      </c>
      <c r="K963" s="388"/>
      <c r="O963" s="346"/>
      <c r="P963" s="346"/>
    </row>
    <row r="964" spans="1:16" outlineLevel="1">
      <c r="A964" t="str">
        <f t="shared" si="90"/>
        <v>MiscellanousJCI FX80 Initial 3 Year Maintenance for 25 - 99 Devices</v>
      </c>
      <c r="B964" s="32" t="s">
        <v>235</v>
      </c>
      <c r="C964" s="98" t="s">
        <v>1069</v>
      </c>
      <c r="D964" s="347" t="s">
        <v>1025</v>
      </c>
      <c r="E964" s="71" t="s">
        <v>1070</v>
      </c>
      <c r="F964" s="389">
        <f t="shared" si="86"/>
        <v>527.45699999999999</v>
      </c>
      <c r="G964" s="386">
        <f t="shared" si="88"/>
        <v>502.34</v>
      </c>
      <c r="H964" s="439">
        <f t="shared" si="91"/>
        <v>1.05</v>
      </c>
      <c r="K964" s="388"/>
      <c r="O964" s="346"/>
      <c r="P964" s="346"/>
    </row>
    <row r="965" spans="1:16" outlineLevel="1">
      <c r="A965" t="str">
        <f t="shared" si="90"/>
        <v>MiscellanousJCI FX80 Initial 3 Year Maintenance for 100-199 Devices</v>
      </c>
      <c r="B965" s="32" t="s">
        <v>235</v>
      </c>
      <c r="C965" s="98" t="s">
        <v>1071</v>
      </c>
      <c r="D965" s="347" t="s">
        <v>1025</v>
      </c>
      <c r="E965" s="71" t="s">
        <v>1072</v>
      </c>
      <c r="F965" s="389">
        <f t="shared" si="86"/>
        <v>1683.171</v>
      </c>
      <c r="G965" s="386">
        <f t="shared" si="88"/>
        <v>1603.02</v>
      </c>
      <c r="H965" s="439">
        <f t="shared" si="91"/>
        <v>1.05</v>
      </c>
      <c r="K965" s="388"/>
      <c r="O965" s="346"/>
      <c r="P965" s="346"/>
    </row>
    <row r="966" spans="1:16" outlineLevel="1">
      <c r="A966" t="str">
        <f t="shared" si="90"/>
        <v>MiscellanousJCI FX80 Initial 3 Year Maintenance for 200 Up Devices</v>
      </c>
      <c r="B966" s="32" t="s">
        <v>235</v>
      </c>
      <c r="C966" s="98" t="s">
        <v>1073</v>
      </c>
      <c r="D966" s="347" t="s">
        <v>1025</v>
      </c>
      <c r="E966" s="71" t="s">
        <v>1074</v>
      </c>
      <c r="F966" s="389">
        <f t="shared" si="86"/>
        <v>2337.0480000000002</v>
      </c>
      <c r="G966" s="386">
        <f t="shared" si="88"/>
        <v>2225.7600000000002</v>
      </c>
      <c r="H966" s="439">
        <f t="shared" si="91"/>
        <v>1.05</v>
      </c>
      <c r="K966" s="388"/>
      <c r="O966" s="346"/>
      <c r="P966" s="346"/>
    </row>
    <row r="967" spans="1:16" outlineLevel="1">
      <c r="A967" t="str">
        <f t="shared" si="90"/>
        <v>MiscellanousJCI FX80 Initial 5 Year Maintenance for up to 5 Devices</v>
      </c>
      <c r="B967" s="32" t="s">
        <v>235</v>
      </c>
      <c r="C967" s="98" t="s">
        <v>1075</v>
      </c>
      <c r="D967" s="347" t="s">
        <v>1025</v>
      </c>
      <c r="E967" s="71" t="s">
        <v>1076</v>
      </c>
      <c r="F967" s="389">
        <f t="shared" si="86"/>
        <v>312.46949999999998</v>
      </c>
      <c r="G967" s="386">
        <f t="shared" si="88"/>
        <v>297.58999999999997</v>
      </c>
      <c r="H967" s="439">
        <f t="shared" si="91"/>
        <v>1.05</v>
      </c>
      <c r="K967" s="388"/>
      <c r="O967" s="346"/>
      <c r="P967" s="346"/>
    </row>
    <row r="968" spans="1:16" outlineLevel="1">
      <c r="A968" t="str">
        <f t="shared" si="90"/>
        <v>MiscellanousJCI FX80 Initial 5 Year Maintenance for 10 - 25 Devices</v>
      </c>
      <c r="B968" s="32" t="s">
        <v>235</v>
      </c>
      <c r="C968" s="98" t="s">
        <v>1077</v>
      </c>
      <c r="D968" s="347" t="s">
        <v>1025</v>
      </c>
      <c r="E968" s="71" t="s">
        <v>1078</v>
      </c>
      <c r="F968" s="389">
        <f t="shared" si="86"/>
        <v>611.55149999999992</v>
      </c>
      <c r="G968" s="386">
        <f t="shared" si="88"/>
        <v>582.42999999999995</v>
      </c>
      <c r="H968" s="439">
        <f t="shared" si="91"/>
        <v>1.05</v>
      </c>
      <c r="K968" s="388"/>
      <c r="O968" s="346"/>
      <c r="P968" s="346"/>
    </row>
    <row r="969" spans="1:16" outlineLevel="1">
      <c r="A969" t="str">
        <f t="shared" si="90"/>
        <v>MiscellanousJCI FX80 Initial 5 Year Maintenance for 25 - 99 Devices</v>
      </c>
      <c r="B969" s="32" t="s">
        <v>235</v>
      </c>
      <c r="C969" s="98" t="s">
        <v>1079</v>
      </c>
      <c r="D969" s="347" t="s">
        <v>1025</v>
      </c>
      <c r="E969" s="71" t="s">
        <v>1080</v>
      </c>
      <c r="F969" s="389">
        <f t="shared" si="86"/>
        <v>869.99850000000004</v>
      </c>
      <c r="G969" s="386">
        <f t="shared" si="88"/>
        <v>828.57</v>
      </c>
      <c r="H969" s="439">
        <f t="shared" si="91"/>
        <v>1.05</v>
      </c>
      <c r="K969" s="388"/>
      <c r="O969" s="346"/>
      <c r="P969" s="346"/>
    </row>
    <row r="970" spans="1:16" outlineLevel="1">
      <c r="A970" t="str">
        <f t="shared" si="90"/>
        <v>MiscellanousJCI FX80 Initial 5 Year Maintenance for 100-199 Devices</v>
      </c>
      <c r="B970" s="32" t="s">
        <v>235</v>
      </c>
      <c r="C970" s="98" t="s">
        <v>1081</v>
      </c>
      <c r="D970" s="347" t="s">
        <v>1025</v>
      </c>
      <c r="E970" s="71" t="s">
        <v>1082</v>
      </c>
      <c r="F970" s="389">
        <f t="shared" si="86"/>
        <v>2596.0410000000002</v>
      </c>
      <c r="G970" s="386">
        <f t="shared" si="88"/>
        <v>2472.42</v>
      </c>
      <c r="H970" s="439">
        <f t="shared" si="91"/>
        <v>1.05</v>
      </c>
      <c r="K970" s="388"/>
      <c r="O970" s="346"/>
      <c r="P970" s="346"/>
    </row>
    <row r="971" spans="1:16" outlineLevel="1">
      <c r="A971" t="str">
        <f t="shared" si="90"/>
        <v>MiscellanousJCI FX80 Initial 5 Year Maintenance for 200 Up Devices</v>
      </c>
      <c r="B971" s="32" t="s">
        <v>235</v>
      </c>
      <c r="C971" s="98" t="s">
        <v>1083</v>
      </c>
      <c r="D971" s="347" t="s">
        <v>1025</v>
      </c>
      <c r="E971" s="71" t="s">
        <v>1084</v>
      </c>
      <c r="F971" s="389">
        <f t="shared" si="86"/>
        <v>3888.2130000000002</v>
      </c>
      <c r="G971" s="386">
        <f t="shared" si="88"/>
        <v>3703.06</v>
      </c>
      <c r="H971" s="439">
        <f t="shared" si="91"/>
        <v>1.05</v>
      </c>
      <c r="K971" s="388"/>
      <c r="O971" s="346"/>
      <c r="P971" s="346"/>
    </row>
    <row r="972" spans="1:16" outlineLevel="1">
      <c r="A972" t="str">
        <f t="shared" si="90"/>
        <v>MiscellanousWEB8000 Add 10 Devices/500 Points</v>
      </c>
      <c r="B972" s="32" t="s">
        <v>235</v>
      </c>
      <c r="C972" s="98" t="s">
        <v>748</v>
      </c>
      <c r="D972" s="347" t="s">
        <v>34</v>
      </c>
      <c r="E972" s="71" t="s">
        <v>689</v>
      </c>
      <c r="F972" s="389">
        <f t="shared" si="86"/>
        <v>794.61799999999994</v>
      </c>
      <c r="G972" s="386">
        <f t="shared" si="88"/>
        <v>760.4</v>
      </c>
      <c r="H972" s="392">
        <f t="shared" ref="H972:H977" si="92">$M$2</f>
        <v>1.0449999999999999</v>
      </c>
      <c r="K972" s="388"/>
      <c r="O972" s="346"/>
      <c r="P972" s="346"/>
    </row>
    <row r="973" spans="1:16" outlineLevel="1">
      <c r="A973" t="str">
        <f t="shared" si="90"/>
        <v>MiscellanousWEB8000 Add 25 Devices/1250 Points</v>
      </c>
      <c r="B973" s="32" t="s">
        <v>235</v>
      </c>
      <c r="C973" s="98" t="s">
        <v>749</v>
      </c>
      <c r="D973" s="347" t="s">
        <v>34</v>
      </c>
      <c r="E973" s="71" t="s">
        <v>690</v>
      </c>
      <c r="F973" s="389">
        <f t="shared" si="86"/>
        <v>1345.3225500000001</v>
      </c>
      <c r="G973" s="386">
        <f t="shared" si="88"/>
        <v>1287.3900000000001</v>
      </c>
      <c r="H973" s="392">
        <f t="shared" si="92"/>
        <v>1.0449999999999999</v>
      </c>
      <c r="K973" s="388"/>
      <c r="O973" s="346"/>
      <c r="P973" s="346"/>
    </row>
    <row r="974" spans="1:16" outlineLevel="1">
      <c r="A974" t="str">
        <f t="shared" si="90"/>
        <v>MiscellanousWEB8000 Add 50 Devices/2500 Points</v>
      </c>
      <c r="B974" s="32" t="s">
        <v>235</v>
      </c>
      <c r="C974" s="98" t="s">
        <v>750</v>
      </c>
      <c r="D974" s="347" t="s">
        <v>34</v>
      </c>
      <c r="E974" s="71" t="s">
        <v>691</v>
      </c>
      <c r="F974" s="389">
        <f t="shared" si="86"/>
        <v>2513.4339999999997</v>
      </c>
      <c r="G974" s="386">
        <f t="shared" si="88"/>
        <v>2405.1999999999998</v>
      </c>
      <c r="H974" s="392">
        <f t="shared" si="92"/>
        <v>1.0449999999999999</v>
      </c>
      <c r="K974" s="388"/>
      <c r="O974" s="346"/>
      <c r="P974" s="346"/>
    </row>
    <row r="975" spans="1:16" outlineLevel="1">
      <c r="A975" t="str">
        <f t="shared" si="90"/>
        <v>MiscellanousWEB8000 Add 10 Devices/500 Pts Upgrade</v>
      </c>
      <c r="B975" s="32" t="s">
        <v>235</v>
      </c>
      <c r="C975" s="98" t="s">
        <v>751</v>
      </c>
      <c r="D975" s="347" t="s">
        <v>34</v>
      </c>
      <c r="E975" s="71" t="s">
        <v>1902</v>
      </c>
      <c r="F975" s="389">
        <f t="shared" si="86"/>
        <v>0</v>
      </c>
      <c r="G975" s="386">
        <f t="shared" si="88"/>
        <v>0</v>
      </c>
      <c r="H975" s="392">
        <f t="shared" si="92"/>
        <v>1.0449999999999999</v>
      </c>
      <c r="K975" s="388"/>
      <c r="O975" s="346"/>
      <c r="P975" s="346"/>
    </row>
    <row r="976" spans="1:16" outlineLevel="1">
      <c r="A976" t="str">
        <f t="shared" si="90"/>
        <v>MiscellanousWEB8000 Add 25 Devices/1250 Pts Upgrade</v>
      </c>
      <c r="B976" s="32" t="s">
        <v>235</v>
      </c>
      <c r="C976" s="98" t="s">
        <v>752</v>
      </c>
      <c r="D976" s="347" t="s">
        <v>34</v>
      </c>
      <c r="E976" s="71" t="s">
        <v>1903</v>
      </c>
      <c r="F976" s="389">
        <f t="shared" si="86"/>
        <v>0</v>
      </c>
      <c r="G976" s="386">
        <f t="shared" si="88"/>
        <v>0</v>
      </c>
      <c r="H976" s="392">
        <f t="shared" si="92"/>
        <v>1.0449999999999999</v>
      </c>
      <c r="K976" s="388"/>
      <c r="O976" s="346"/>
      <c r="P976" s="346"/>
    </row>
    <row r="977" spans="1:16" outlineLevel="1">
      <c r="A977" t="str">
        <f t="shared" si="90"/>
        <v>MiscellanousWEB8000 Add 50 Devices/2500 Pts Upgrade</v>
      </c>
      <c r="B977" s="32" t="s">
        <v>235</v>
      </c>
      <c r="C977" s="98" t="s">
        <v>753</v>
      </c>
      <c r="D977" s="347" t="s">
        <v>34</v>
      </c>
      <c r="E977" s="71" t="s">
        <v>1904</v>
      </c>
      <c r="F977" s="389">
        <f t="shared" si="86"/>
        <v>0</v>
      </c>
      <c r="G977" s="386">
        <f t="shared" si="88"/>
        <v>0</v>
      </c>
      <c r="H977" s="392">
        <f t="shared" si="92"/>
        <v>1.0449999999999999</v>
      </c>
      <c r="K977" s="388"/>
      <c r="O977" s="346"/>
      <c r="P977" s="346"/>
    </row>
    <row r="978" spans="1:16" outlineLevel="1">
      <c r="A978" t="str">
        <f t="shared" si="90"/>
        <v>MiscellanousJCI FX80 Initial 10 Device Add</v>
      </c>
      <c r="B978" s="32" t="s">
        <v>235</v>
      </c>
      <c r="C978" s="98" t="s">
        <v>1085</v>
      </c>
      <c r="D978" s="347" t="s">
        <v>1025</v>
      </c>
      <c r="E978" s="71" t="s">
        <v>1086</v>
      </c>
      <c r="F978" s="389">
        <f t="shared" si="86"/>
        <v>854.51100000000008</v>
      </c>
      <c r="G978" s="386">
        <f t="shared" si="88"/>
        <v>813.82</v>
      </c>
      <c r="H978" s="439">
        <f>$O$2</f>
        <v>1.05</v>
      </c>
      <c r="K978" s="388"/>
      <c r="O978" s="346"/>
      <c r="P978" s="346"/>
    </row>
    <row r="979" spans="1:16" outlineLevel="1">
      <c r="A979" t="str">
        <f t="shared" si="90"/>
        <v>MiscellanousJCI FX80 Initial 25 Device Add</v>
      </c>
      <c r="B979" s="32" t="s">
        <v>235</v>
      </c>
      <c r="C979" s="98" t="s">
        <v>1087</v>
      </c>
      <c r="D979" s="347" t="s">
        <v>1025</v>
      </c>
      <c r="E979" s="71" t="s">
        <v>1088</v>
      </c>
      <c r="F979" s="389">
        <f t="shared" si="86"/>
        <v>1417.5</v>
      </c>
      <c r="G979" s="386">
        <f t="shared" ref="G979:G1042" si="93">G273</f>
        <v>1350</v>
      </c>
      <c r="H979" s="439">
        <f t="shared" ref="H979:H980" si="94">$O$2</f>
        <v>1.05</v>
      </c>
      <c r="K979" s="388"/>
      <c r="O979" s="346"/>
      <c r="P979" s="346"/>
    </row>
    <row r="980" spans="1:16" outlineLevel="1">
      <c r="A980" t="str">
        <f t="shared" si="90"/>
        <v>MiscellanousJCI FX80 50 Device Add</v>
      </c>
      <c r="B980" s="32" t="s">
        <v>235</v>
      </c>
      <c r="C980" s="98" t="s">
        <v>1089</v>
      </c>
      <c r="D980" s="347" t="s">
        <v>1025</v>
      </c>
      <c r="E980" s="71" t="s">
        <v>1090</v>
      </c>
      <c r="F980" s="389">
        <f t="shared" si="86"/>
        <v>2781.9749999999999</v>
      </c>
      <c r="G980" s="386">
        <f t="shared" si="93"/>
        <v>2649.5</v>
      </c>
      <c r="H980" s="439">
        <f t="shared" si="94"/>
        <v>1.05</v>
      </c>
      <c r="K980" s="388"/>
      <c r="O980" s="346"/>
      <c r="P980" s="346"/>
    </row>
    <row r="981" spans="1:16" outlineLevel="1">
      <c r="A981" t="str">
        <f t="shared" si="90"/>
        <v>MiscellanousNametag</v>
      </c>
      <c r="B981" s="32" t="s">
        <v>235</v>
      </c>
      <c r="C981" s="68" t="s">
        <v>1502</v>
      </c>
      <c r="D981" s="347"/>
      <c r="E981" s="71" t="s">
        <v>217</v>
      </c>
      <c r="F981" s="389">
        <f t="shared" si="86"/>
        <v>5</v>
      </c>
      <c r="G981" s="386">
        <f t="shared" si="93"/>
        <v>5</v>
      </c>
      <c r="H981" s="387">
        <v>1</v>
      </c>
      <c r="K981" s="388" t="s">
        <v>1004</v>
      </c>
      <c r="L981" s="20" t="s">
        <v>355</v>
      </c>
      <c r="O981" s="346"/>
      <c r="P981" s="346"/>
    </row>
    <row r="982" spans="1:16" outlineLevel="1">
      <c r="A982" t="str">
        <f t="shared" si="90"/>
        <v>MiscellanousNema-1 Small</v>
      </c>
      <c r="B982" s="32" t="s">
        <v>235</v>
      </c>
      <c r="C982" s="89" t="s">
        <v>183</v>
      </c>
      <c r="D982" s="69" t="s">
        <v>39</v>
      </c>
      <c r="E982" s="441" t="s">
        <v>1418</v>
      </c>
      <c r="F982" s="389">
        <f t="shared" si="86"/>
        <v>345.85</v>
      </c>
      <c r="G982" s="386">
        <f t="shared" si="93"/>
        <v>345.85</v>
      </c>
      <c r="H982" s="387">
        <v>1</v>
      </c>
      <c r="K982" s="391">
        <f t="shared" ref="K982:L991" si="95">K276</f>
        <v>220.85</v>
      </c>
      <c r="L982" s="388">
        <f t="shared" si="95"/>
        <v>125</v>
      </c>
      <c r="O982" s="346"/>
      <c r="P982" s="346"/>
    </row>
    <row r="983" spans="1:16" outlineLevel="1">
      <c r="A983" t="str">
        <f t="shared" si="90"/>
        <v>MiscellanousNema-1 Medium</v>
      </c>
      <c r="B983" s="34" t="s">
        <v>235</v>
      </c>
      <c r="C983" s="89" t="s">
        <v>184</v>
      </c>
      <c r="D983" s="69" t="s">
        <v>39</v>
      </c>
      <c r="E983" s="441" t="s">
        <v>1419</v>
      </c>
      <c r="F983" s="389">
        <f t="shared" si="86"/>
        <v>436.83</v>
      </c>
      <c r="G983" s="386">
        <f t="shared" si="93"/>
        <v>436.83</v>
      </c>
      <c r="H983" s="387">
        <v>1</v>
      </c>
      <c r="K983" s="391">
        <f t="shared" si="95"/>
        <v>286.83</v>
      </c>
      <c r="L983" s="388">
        <f t="shared" si="95"/>
        <v>150</v>
      </c>
      <c r="O983" s="346"/>
      <c r="P983" s="346"/>
    </row>
    <row r="984" spans="1:16" outlineLevel="1">
      <c r="A984" t="str">
        <f t="shared" si="90"/>
        <v>MiscellanousNema-1 Large</v>
      </c>
      <c r="B984" s="32" t="s">
        <v>235</v>
      </c>
      <c r="C984" s="89" t="s">
        <v>185</v>
      </c>
      <c r="D984" s="69" t="s">
        <v>39</v>
      </c>
      <c r="E984" s="484" t="s">
        <v>1443</v>
      </c>
      <c r="F984" s="389">
        <f t="shared" si="86"/>
        <v>823.71</v>
      </c>
      <c r="G984" s="386">
        <f t="shared" si="93"/>
        <v>823.71</v>
      </c>
      <c r="H984" s="387">
        <v>1</v>
      </c>
      <c r="K984" s="391">
        <f t="shared" si="95"/>
        <v>548.71</v>
      </c>
      <c r="L984" s="388">
        <f t="shared" si="95"/>
        <v>275</v>
      </c>
      <c r="O984" s="346"/>
      <c r="P984" s="346"/>
    </row>
    <row r="985" spans="1:16" outlineLevel="1">
      <c r="A985" t="str">
        <f t="shared" si="90"/>
        <v>MiscellanousNema-1 X-Large</v>
      </c>
      <c r="B985" s="32" t="s">
        <v>235</v>
      </c>
      <c r="C985" s="89" t="s">
        <v>1163</v>
      </c>
      <c r="D985" s="69" t="s">
        <v>39</v>
      </c>
      <c r="E985" s="441" t="s">
        <v>1185</v>
      </c>
      <c r="F985" s="389">
        <f t="shared" si="86"/>
        <v>1667.99</v>
      </c>
      <c r="G985" s="386">
        <f t="shared" si="93"/>
        <v>1667.99</v>
      </c>
      <c r="H985" s="387">
        <v>1</v>
      </c>
      <c r="K985" s="391">
        <f t="shared" si="95"/>
        <v>1067.99</v>
      </c>
      <c r="L985" s="388">
        <f t="shared" si="95"/>
        <v>600</v>
      </c>
      <c r="O985" s="346"/>
      <c r="P985" s="346"/>
    </row>
    <row r="986" spans="1:16" outlineLevel="1">
      <c r="A986" t="str">
        <f t="shared" si="90"/>
        <v>MiscellanousNema-4 Small</v>
      </c>
      <c r="B986" s="32" t="s">
        <v>235</v>
      </c>
      <c r="C986" s="89" t="s">
        <v>186</v>
      </c>
      <c r="D986" s="69" t="s">
        <v>39</v>
      </c>
      <c r="E986" s="441" t="s">
        <v>108</v>
      </c>
      <c r="F986" s="389">
        <f t="shared" si="86"/>
        <v>717.37</v>
      </c>
      <c r="G986" s="386">
        <f t="shared" si="93"/>
        <v>717.37</v>
      </c>
      <c r="H986" s="387">
        <v>1</v>
      </c>
      <c r="K986" s="391">
        <f t="shared" si="95"/>
        <v>592.37</v>
      </c>
      <c r="L986" s="388">
        <f t="shared" si="95"/>
        <v>125</v>
      </c>
      <c r="O986" s="346"/>
      <c r="P986" s="346"/>
    </row>
    <row r="987" spans="1:16" outlineLevel="1">
      <c r="A987" t="str">
        <f t="shared" si="90"/>
        <v>MiscellanousNema-4 Medium</v>
      </c>
      <c r="B987" s="32" t="s">
        <v>235</v>
      </c>
      <c r="C987" s="89" t="s">
        <v>187</v>
      </c>
      <c r="D987" s="69" t="s">
        <v>39</v>
      </c>
      <c r="E987" s="441" t="s">
        <v>109</v>
      </c>
      <c r="F987" s="389">
        <f t="shared" si="86"/>
        <v>1124.58</v>
      </c>
      <c r="G987" s="386">
        <f t="shared" si="93"/>
        <v>1124.58</v>
      </c>
      <c r="H987" s="387">
        <v>1</v>
      </c>
      <c r="K987" s="391">
        <f t="shared" si="95"/>
        <v>974.58</v>
      </c>
      <c r="L987" s="388">
        <f t="shared" si="95"/>
        <v>150</v>
      </c>
      <c r="O987" s="346"/>
      <c r="P987" s="346"/>
    </row>
    <row r="988" spans="1:16" outlineLevel="1">
      <c r="A988" t="str">
        <f t="shared" si="90"/>
        <v>MiscellanousNema-4 Large</v>
      </c>
      <c r="B988" s="32" t="s">
        <v>235</v>
      </c>
      <c r="C988" s="89" t="s">
        <v>188</v>
      </c>
      <c r="D988" s="69" t="s">
        <v>39</v>
      </c>
      <c r="E988" s="441" t="s">
        <v>110</v>
      </c>
      <c r="F988" s="389">
        <f t="shared" si="86"/>
        <v>1512.98</v>
      </c>
      <c r="G988" s="386">
        <f t="shared" si="93"/>
        <v>1512.98</v>
      </c>
      <c r="H988" s="387">
        <v>1</v>
      </c>
      <c r="K988" s="391">
        <f t="shared" si="95"/>
        <v>1237.98</v>
      </c>
      <c r="L988" s="388">
        <f t="shared" si="95"/>
        <v>275</v>
      </c>
      <c r="O988" s="346"/>
      <c r="P988" s="346"/>
    </row>
    <row r="989" spans="1:16" outlineLevel="1">
      <c r="A989" t="str">
        <f t="shared" si="90"/>
        <v>MiscellanousNema-12 Small</v>
      </c>
      <c r="B989" s="32" t="s">
        <v>235</v>
      </c>
      <c r="C989" s="89" t="s">
        <v>458</v>
      </c>
      <c r="D989" s="69" t="s">
        <v>39</v>
      </c>
      <c r="E989" s="33" t="s">
        <v>461</v>
      </c>
      <c r="F989" s="389">
        <f t="shared" si="86"/>
        <v>677.78</v>
      </c>
      <c r="G989" s="386">
        <f t="shared" si="93"/>
        <v>677.78</v>
      </c>
      <c r="H989" s="387">
        <v>1</v>
      </c>
      <c r="K989" s="391">
        <f t="shared" si="95"/>
        <v>552.78</v>
      </c>
      <c r="L989" s="388">
        <f t="shared" si="95"/>
        <v>125</v>
      </c>
      <c r="O989" s="346"/>
      <c r="P989" s="346"/>
    </row>
    <row r="990" spans="1:16" outlineLevel="1">
      <c r="A990" t="str">
        <f t="shared" si="90"/>
        <v>MiscellanousNema-12 Medium</v>
      </c>
      <c r="B990" s="32" t="s">
        <v>235</v>
      </c>
      <c r="C990" s="89" t="s">
        <v>459</v>
      </c>
      <c r="D990" s="69" t="s">
        <v>39</v>
      </c>
      <c r="E990" s="442" t="s">
        <v>462</v>
      </c>
      <c r="F990" s="389">
        <f t="shared" si="86"/>
        <v>979.91</v>
      </c>
      <c r="G990" s="386">
        <f t="shared" si="93"/>
        <v>979.91</v>
      </c>
      <c r="H990" s="387">
        <v>1</v>
      </c>
      <c r="K990" s="391">
        <f t="shared" si="95"/>
        <v>829.91</v>
      </c>
      <c r="L990" s="388">
        <f t="shared" si="95"/>
        <v>150</v>
      </c>
      <c r="O990" s="346"/>
      <c r="P990" s="346"/>
    </row>
    <row r="991" spans="1:16" outlineLevel="1">
      <c r="A991" t="str">
        <f t="shared" si="90"/>
        <v>MiscellanousNema-12 Large</v>
      </c>
      <c r="B991" s="32" t="s">
        <v>235</v>
      </c>
      <c r="C991" s="89" t="s">
        <v>460</v>
      </c>
      <c r="D991" s="69" t="s">
        <v>39</v>
      </c>
      <c r="E991" s="442" t="s">
        <v>463</v>
      </c>
      <c r="F991" s="389">
        <f t="shared" si="86"/>
        <v>1306.19</v>
      </c>
      <c r="G991" s="386">
        <f t="shared" si="93"/>
        <v>1306.19</v>
      </c>
      <c r="H991" s="387">
        <v>1</v>
      </c>
      <c r="K991" s="391">
        <f t="shared" si="95"/>
        <v>1031.19</v>
      </c>
      <c r="L991" s="388">
        <f t="shared" si="95"/>
        <v>275</v>
      </c>
      <c r="O991" s="346"/>
      <c r="P991" s="346"/>
    </row>
    <row r="992" spans="1:16" outlineLevel="1">
      <c r="A992" t="str">
        <f t="shared" si="90"/>
        <v>MiscellanousMicro Spyder Enclosure</v>
      </c>
      <c r="B992" s="32" t="s">
        <v>235</v>
      </c>
      <c r="C992" s="89" t="s">
        <v>257</v>
      </c>
      <c r="D992" s="69" t="s">
        <v>34</v>
      </c>
      <c r="E992" s="71" t="s">
        <v>258</v>
      </c>
      <c r="F992" s="389">
        <f t="shared" si="86"/>
        <v>0</v>
      </c>
      <c r="G992" s="386">
        <f t="shared" si="93"/>
        <v>0</v>
      </c>
      <c r="H992" s="387">
        <v>1</v>
      </c>
      <c r="K992" s="388"/>
      <c r="O992" s="346"/>
      <c r="P992" s="346"/>
    </row>
    <row r="993" spans="1:16" outlineLevel="1">
      <c r="A993" t="str">
        <f t="shared" si="90"/>
        <v>MiscellanousOne Hole Pushbutton/PL Enclosure</v>
      </c>
      <c r="B993" s="32" t="s">
        <v>235</v>
      </c>
      <c r="C993" s="89" t="s">
        <v>1091</v>
      </c>
      <c r="D993" s="69" t="s">
        <v>39</v>
      </c>
      <c r="E993" s="71" t="s">
        <v>1092</v>
      </c>
      <c r="F993" s="389">
        <f t="shared" si="86"/>
        <v>114.33</v>
      </c>
      <c r="G993" s="386">
        <f t="shared" si="93"/>
        <v>114.33</v>
      </c>
      <c r="H993" s="387">
        <v>1</v>
      </c>
      <c r="K993" s="388"/>
      <c r="O993" s="346"/>
      <c r="P993" s="346"/>
    </row>
    <row r="994" spans="1:16" outlineLevel="1">
      <c r="A994" t="str">
        <f t="shared" si="90"/>
        <v>MiscellanousTwo Hole Pushbutton/PL Enclosure</v>
      </c>
      <c r="B994" s="32" t="s">
        <v>235</v>
      </c>
      <c r="C994" s="89" t="s">
        <v>1093</v>
      </c>
      <c r="D994" s="69" t="s">
        <v>39</v>
      </c>
      <c r="E994" s="71" t="s">
        <v>1094</v>
      </c>
      <c r="F994" s="389">
        <f t="shared" si="86"/>
        <v>131.35</v>
      </c>
      <c r="G994" s="386">
        <f t="shared" si="93"/>
        <v>131.35</v>
      </c>
      <c r="H994" s="387">
        <v>1</v>
      </c>
      <c r="K994" s="388"/>
      <c r="O994" s="346"/>
      <c r="P994" s="346"/>
    </row>
    <row r="995" spans="1:16" outlineLevel="1">
      <c r="A995" t="str">
        <f t="shared" si="90"/>
        <v>MiscellanousThree Hole Pushbutton/PL Enclosure</v>
      </c>
      <c r="B995" s="32" t="s">
        <v>235</v>
      </c>
      <c r="C995" s="89" t="s">
        <v>1095</v>
      </c>
      <c r="D995" s="69" t="s">
        <v>39</v>
      </c>
      <c r="E995" s="71" t="s">
        <v>1096</v>
      </c>
      <c r="F995" s="389">
        <f t="shared" si="86"/>
        <v>150.96</v>
      </c>
      <c r="G995" s="386">
        <f t="shared" si="93"/>
        <v>150.96</v>
      </c>
      <c r="H995" s="387">
        <v>1</v>
      </c>
      <c r="K995" s="388"/>
      <c r="O995" s="346"/>
      <c r="P995" s="346"/>
    </row>
    <row r="996" spans="1:16" outlineLevel="1">
      <c r="A996" t="str">
        <f t="shared" si="90"/>
        <v>MiscellanousFour Hole Pushbutton/PL Enclosure</v>
      </c>
      <c r="B996" s="32" t="s">
        <v>235</v>
      </c>
      <c r="C996" s="89" t="s">
        <v>1097</v>
      </c>
      <c r="D996" s="69" t="s">
        <v>39</v>
      </c>
      <c r="E996" s="71" t="s">
        <v>1098</v>
      </c>
      <c r="F996" s="389">
        <f t="shared" si="86"/>
        <v>164.28</v>
      </c>
      <c r="G996" s="386">
        <f t="shared" si="93"/>
        <v>164.28</v>
      </c>
      <c r="H996" s="387">
        <v>1</v>
      </c>
      <c r="K996" s="388" t="s">
        <v>1004</v>
      </c>
      <c r="L996" s="20" t="s">
        <v>1186</v>
      </c>
      <c r="O996" s="346"/>
      <c r="P996" s="346"/>
    </row>
    <row r="997" spans="1:16" outlineLevel="1">
      <c r="A997" t="str">
        <f t="shared" si="90"/>
        <v>MiscellanousSmall Nema-1 Enclosure</v>
      </c>
      <c r="B997" s="32" t="s">
        <v>235</v>
      </c>
      <c r="C997" s="89" t="s">
        <v>1171</v>
      </c>
      <c r="D997" s="69" t="s">
        <v>39</v>
      </c>
      <c r="E997" s="71" t="s">
        <v>1187</v>
      </c>
      <c r="F997" s="389">
        <f t="shared" si="86"/>
        <v>107.51</v>
      </c>
      <c r="G997" s="386">
        <f t="shared" si="93"/>
        <v>107.51</v>
      </c>
      <c r="H997" s="387">
        <v>1</v>
      </c>
      <c r="K997" s="388">
        <f>K291</f>
        <v>85.2</v>
      </c>
      <c r="L997" s="388">
        <f>L291</f>
        <v>22.31</v>
      </c>
      <c r="O997" s="346"/>
      <c r="P997" s="346"/>
    </row>
    <row r="998" spans="1:16" outlineLevel="1">
      <c r="A998" t="str">
        <f t="shared" si="90"/>
        <v>MiscellanousOutdoor Aspirator Cabinet - Needs 24VDC</v>
      </c>
      <c r="B998" s="32" t="s">
        <v>235</v>
      </c>
      <c r="C998" s="123" t="s">
        <v>1580</v>
      </c>
      <c r="D998" s="69" t="s">
        <v>39</v>
      </c>
      <c r="E998" s="71" t="s">
        <v>1579</v>
      </c>
      <c r="F998" s="389">
        <f t="shared" si="86"/>
        <v>398.46</v>
      </c>
      <c r="G998" s="386">
        <f t="shared" si="93"/>
        <v>398.46</v>
      </c>
      <c r="H998" s="387">
        <v>1</v>
      </c>
      <c r="K998" s="388"/>
      <c r="L998" s="362"/>
      <c r="O998" s="346"/>
      <c r="P998" s="346"/>
    </row>
    <row r="999" spans="1:16" outlineLevel="1">
      <c r="A999" t="str">
        <f t="shared" si="90"/>
        <v>MiscellanousPilot Light - Green</v>
      </c>
      <c r="B999" s="32" t="s">
        <v>235</v>
      </c>
      <c r="C999" s="298" t="s">
        <v>1550</v>
      </c>
      <c r="D999" s="69" t="s">
        <v>39</v>
      </c>
      <c r="E999" s="71" t="s">
        <v>111</v>
      </c>
      <c r="F999" s="389">
        <f t="shared" si="86"/>
        <v>46.65</v>
      </c>
      <c r="G999" s="386">
        <f t="shared" si="93"/>
        <v>46.65</v>
      </c>
      <c r="H999" s="387">
        <v>1</v>
      </c>
      <c r="K999" s="388"/>
      <c r="O999" s="346"/>
      <c r="P999" s="346"/>
    </row>
    <row r="1000" spans="1:16" outlineLevel="1">
      <c r="A1000" t="str">
        <f t="shared" si="90"/>
        <v>MiscellanousPilot Light - Red</v>
      </c>
      <c r="B1000" s="32" t="s">
        <v>235</v>
      </c>
      <c r="C1000" s="298" t="s">
        <v>1551</v>
      </c>
      <c r="D1000" s="69" t="s">
        <v>39</v>
      </c>
      <c r="E1000" s="71" t="s">
        <v>1553</v>
      </c>
      <c r="F1000" s="389">
        <f t="shared" si="86"/>
        <v>46.65</v>
      </c>
      <c r="G1000" s="386">
        <f t="shared" si="93"/>
        <v>46.65</v>
      </c>
      <c r="H1000" s="387">
        <v>1</v>
      </c>
      <c r="K1000" s="388"/>
      <c r="O1000" s="346"/>
      <c r="P1000" s="346"/>
    </row>
    <row r="1001" spans="1:16" outlineLevel="1">
      <c r="A1001" t="str">
        <f t="shared" si="90"/>
        <v>MiscellanousPilot Light - Amber</v>
      </c>
      <c r="B1001" s="32" t="s">
        <v>235</v>
      </c>
      <c r="C1001" s="298" t="s">
        <v>1552</v>
      </c>
      <c r="D1001" s="69" t="s">
        <v>39</v>
      </c>
      <c r="E1001" s="471" t="s">
        <v>1554</v>
      </c>
      <c r="F1001" s="389">
        <f t="shared" si="86"/>
        <v>46.65</v>
      </c>
      <c r="G1001" s="386">
        <f t="shared" si="93"/>
        <v>46.65</v>
      </c>
      <c r="H1001" s="387">
        <v>1</v>
      </c>
      <c r="K1001" s="388"/>
      <c r="O1001" s="346"/>
      <c r="P1001" s="346"/>
    </row>
    <row r="1002" spans="1:16" outlineLevel="1">
      <c r="A1002" t="str">
        <f t="shared" si="90"/>
        <v>MiscellanousElectronic Pressure Transducer</v>
      </c>
      <c r="B1002" s="32" t="s">
        <v>235</v>
      </c>
      <c r="C1002" s="281" t="s">
        <v>268</v>
      </c>
      <c r="D1002" s="69" t="s">
        <v>39</v>
      </c>
      <c r="E1002" s="71" t="s">
        <v>1099</v>
      </c>
      <c r="F1002" s="389">
        <f t="shared" si="86"/>
        <v>178.79</v>
      </c>
      <c r="G1002" s="386">
        <f t="shared" si="93"/>
        <v>178.79</v>
      </c>
      <c r="H1002" s="387">
        <v>1</v>
      </c>
      <c r="K1002" s="388"/>
      <c r="O1002" s="346"/>
      <c r="P1002" s="346"/>
    </row>
    <row r="1003" spans="1:16" outlineLevel="1">
      <c r="A1003" t="str">
        <f t="shared" si="90"/>
        <v>MiscellanousSolenoid Air Valve - 24V</v>
      </c>
      <c r="B1003" s="32" t="s">
        <v>235</v>
      </c>
      <c r="C1003" s="282" t="s">
        <v>670</v>
      </c>
      <c r="D1003" s="69" t="s">
        <v>995</v>
      </c>
      <c r="E1003" s="71" t="s">
        <v>499</v>
      </c>
      <c r="F1003" s="389">
        <f t="shared" si="86"/>
        <v>277.27</v>
      </c>
      <c r="G1003" s="386">
        <f t="shared" si="93"/>
        <v>277.27</v>
      </c>
      <c r="H1003" s="387">
        <v>1</v>
      </c>
      <c r="K1003" s="388"/>
      <c r="O1003" s="346"/>
      <c r="P1003" s="346"/>
    </row>
    <row r="1004" spans="1:16" outlineLevel="1">
      <c r="A1004" t="str">
        <f t="shared" si="90"/>
        <v>MiscellanousSolenoid Air Valve - 120V</v>
      </c>
      <c r="B1004" s="32" t="s">
        <v>235</v>
      </c>
      <c r="C1004" s="282" t="s">
        <v>671</v>
      </c>
      <c r="D1004" s="69" t="s">
        <v>995</v>
      </c>
      <c r="E1004" s="71" t="s">
        <v>669</v>
      </c>
      <c r="F1004" s="389">
        <f t="shared" si="86"/>
        <v>260.33999999999997</v>
      </c>
      <c r="G1004" s="386">
        <f t="shared" si="93"/>
        <v>260.33999999999997</v>
      </c>
      <c r="H1004" s="387">
        <v>1</v>
      </c>
      <c r="K1004" s="388"/>
      <c r="O1004" s="346"/>
      <c r="P1004" s="346"/>
    </row>
    <row r="1005" spans="1:16" outlineLevel="1">
      <c r="A1005" t="str">
        <f t="shared" si="90"/>
        <v>MiscellanousPressure Electric Switch</v>
      </c>
      <c r="B1005" s="32" t="s">
        <v>235</v>
      </c>
      <c r="C1005" s="282" t="s">
        <v>1572</v>
      </c>
      <c r="D1005" s="69" t="s">
        <v>995</v>
      </c>
      <c r="E1005" s="71" t="s">
        <v>1573</v>
      </c>
      <c r="F1005" s="389">
        <f t="shared" si="86"/>
        <v>123.75</v>
      </c>
      <c r="G1005" s="386">
        <f t="shared" si="93"/>
        <v>123.75</v>
      </c>
      <c r="H1005" s="387">
        <v>1</v>
      </c>
      <c r="K1005" s="388"/>
      <c r="O1005" s="346"/>
      <c r="P1005" s="346"/>
    </row>
    <row r="1006" spans="1:16" outlineLevel="1">
      <c r="A1006" t="str">
        <f t="shared" si="90"/>
        <v>Miscellanous24VDC Panel Mounted - 1.3 A</v>
      </c>
      <c r="B1006" s="32" t="s">
        <v>235</v>
      </c>
      <c r="C1006" s="194" t="s">
        <v>418</v>
      </c>
      <c r="D1006" s="347" t="s">
        <v>39</v>
      </c>
      <c r="E1006" s="71" t="s">
        <v>1005</v>
      </c>
      <c r="F1006" s="389">
        <f t="shared" si="86"/>
        <v>50.96</v>
      </c>
      <c r="G1006" s="386">
        <f t="shared" si="93"/>
        <v>50.96</v>
      </c>
      <c r="H1006" s="387">
        <v>1</v>
      </c>
      <c r="K1006" s="388"/>
      <c r="O1006" s="346"/>
      <c r="P1006" s="346"/>
    </row>
    <row r="1007" spans="1:16" outlineLevel="1">
      <c r="A1007" t="str">
        <f t="shared" si="90"/>
        <v>Miscellanous24VDC Field Mounted - 250 mA</v>
      </c>
      <c r="B1007" s="32" t="s">
        <v>235</v>
      </c>
      <c r="C1007" s="194" t="s">
        <v>419</v>
      </c>
      <c r="D1007" s="347" t="s">
        <v>39</v>
      </c>
      <c r="E1007" s="71" t="s">
        <v>417</v>
      </c>
      <c r="F1007" s="389">
        <f t="shared" si="86"/>
        <v>73.08</v>
      </c>
      <c r="G1007" s="386">
        <f t="shared" si="93"/>
        <v>73.08</v>
      </c>
      <c r="H1007" s="387">
        <v>1</v>
      </c>
      <c r="K1007" s="388"/>
      <c r="O1007" s="346"/>
      <c r="P1007" s="346"/>
    </row>
    <row r="1008" spans="1:16" outlineLevel="1">
      <c r="A1008" t="str">
        <f t="shared" si="90"/>
        <v>Miscellanous24VDC 150 Watt - 6.5 Amp</v>
      </c>
      <c r="B1008" s="32" t="s">
        <v>235</v>
      </c>
      <c r="C1008" s="422" t="s">
        <v>1225</v>
      </c>
      <c r="D1008" s="347" t="s">
        <v>995</v>
      </c>
      <c r="E1008" s="71" t="s">
        <v>1245</v>
      </c>
      <c r="F1008" s="389">
        <f t="shared" si="86"/>
        <v>632.65</v>
      </c>
      <c r="G1008" s="386">
        <f t="shared" si="93"/>
        <v>632.65</v>
      </c>
      <c r="H1008" s="387">
        <v>1</v>
      </c>
      <c r="K1008" s="388"/>
      <c r="O1008" s="346"/>
      <c r="P1008" s="346"/>
    </row>
    <row r="1009" spans="1:16" outlineLevel="1">
      <c r="A1009" t="str">
        <f t="shared" si="90"/>
        <v>MiscellanousPhoenix 30W 24V</v>
      </c>
      <c r="B1009" s="32" t="s">
        <v>235</v>
      </c>
      <c r="C1009" s="422" t="s">
        <v>2135</v>
      </c>
      <c r="D1009" s="347" t="s">
        <v>995</v>
      </c>
      <c r="E1009" s="568" t="s">
        <v>2143</v>
      </c>
      <c r="F1009" s="389">
        <f t="shared" si="86"/>
        <v>23.05</v>
      </c>
      <c r="G1009" s="386">
        <f t="shared" si="93"/>
        <v>23.05</v>
      </c>
      <c r="H1009" s="387">
        <v>1</v>
      </c>
      <c r="K1009" s="388"/>
      <c r="O1009" s="346"/>
      <c r="P1009" s="346"/>
    </row>
    <row r="1010" spans="1:16" outlineLevel="1">
      <c r="A1010" t="str">
        <f t="shared" si="90"/>
        <v>MiscellanousPhoenix 60W 24V</v>
      </c>
      <c r="B1010" s="32" t="s">
        <v>235</v>
      </c>
      <c r="C1010" s="422" t="s">
        <v>2136</v>
      </c>
      <c r="D1010" s="347" t="s">
        <v>995</v>
      </c>
      <c r="E1010" s="568" t="s">
        <v>2144</v>
      </c>
      <c r="F1010" s="389">
        <f t="shared" si="86"/>
        <v>55.08</v>
      </c>
      <c r="G1010" s="386">
        <f t="shared" si="93"/>
        <v>55.08</v>
      </c>
      <c r="H1010" s="387">
        <v>1</v>
      </c>
      <c r="K1010" s="388"/>
      <c r="O1010" s="346"/>
      <c r="P1010" s="346"/>
    </row>
    <row r="1011" spans="1:16" outlineLevel="1">
      <c r="A1011" t="str">
        <f t="shared" si="90"/>
        <v>MiscellanousPhoenix 100W 24V</v>
      </c>
      <c r="B1011" s="32" t="s">
        <v>235</v>
      </c>
      <c r="C1011" s="422" t="s">
        <v>2137</v>
      </c>
      <c r="D1011" s="347" t="s">
        <v>995</v>
      </c>
      <c r="E1011" s="568" t="s">
        <v>2145</v>
      </c>
      <c r="F1011" s="389">
        <f t="shared" si="86"/>
        <v>87.64</v>
      </c>
      <c r="G1011" s="386">
        <f t="shared" si="93"/>
        <v>87.64</v>
      </c>
      <c r="H1011" s="387">
        <v>1</v>
      </c>
      <c r="K1011" s="388"/>
      <c r="O1011" s="346"/>
      <c r="P1011" s="346"/>
    </row>
    <row r="1012" spans="1:16" outlineLevel="1">
      <c r="A1012" t="str">
        <f t="shared" si="90"/>
        <v>MiscellanousPhoenix 90W 24V</v>
      </c>
      <c r="B1012" s="32" t="s">
        <v>235</v>
      </c>
      <c r="C1012" s="422" t="s">
        <v>2138</v>
      </c>
      <c r="D1012" s="347" t="s">
        <v>995</v>
      </c>
      <c r="E1012" s="568" t="s">
        <v>2146</v>
      </c>
      <c r="F1012" s="389">
        <f t="shared" si="86"/>
        <v>99.86</v>
      </c>
      <c r="G1012" s="386">
        <f t="shared" si="93"/>
        <v>99.86</v>
      </c>
      <c r="H1012" s="387">
        <v>1</v>
      </c>
      <c r="K1012" s="388"/>
      <c r="O1012" s="346"/>
      <c r="P1012" s="346"/>
    </row>
    <row r="1013" spans="1:16" outlineLevel="1">
      <c r="A1013" t="str">
        <f t="shared" si="90"/>
        <v>MiscellanousPhoenix 2.5A 24V</v>
      </c>
      <c r="B1013" s="32" t="s">
        <v>235</v>
      </c>
      <c r="C1013" s="422" t="s">
        <v>2139</v>
      </c>
      <c r="D1013" s="347" t="s">
        <v>995</v>
      </c>
      <c r="E1013" s="568" t="s">
        <v>2147</v>
      </c>
      <c r="F1013" s="389">
        <f t="shared" si="86"/>
        <v>100.45</v>
      </c>
      <c r="G1013" s="386">
        <f t="shared" si="93"/>
        <v>100.45</v>
      </c>
      <c r="H1013" s="387">
        <v>1</v>
      </c>
      <c r="K1013" s="388"/>
      <c r="O1013" s="346"/>
      <c r="P1013" s="346"/>
    </row>
    <row r="1014" spans="1:16" outlineLevel="1">
      <c r="A1014" t="str">
        <f t="shared" si="90"/>
        <v>MiscellanousPhoenix 150W 24V</v>
      </c>
      <c r="B1014" s="32" t="s">
        <v>235</v>
      </c>
      <c r="C1014" s="422" t="s">
        <v>2140</v>
      </c>
      <c r="D1014" s="347" t="s">
        <v>995</v>
      </c>
      <c r="E1014" s="568" t="s">
        <v>2148</v>
      </c>
      <c r="F1014" s="389">
        <f t="shared" si="86"/>
        <v>31.07</v>
      </c>
      <c r="G1014" s="386">
        <f t="shared" si="93"/>
        <v>31.07</v>
      </c>
      <c r="H1014" s="387">
        <v>1</v>
      </c>
      <c r="K1014" s="388"/>
      <c r="O1014" s="346"/>
      <c r="P1014" s="346"/>
    </row>
    <row r="1015" spans="1:16" outlineLevel="1">
      <c r="A1015" t="str">
        <f t="shared" si="90"/>
        <v>MiscellanousPhoenix Surge Protector</v>
      </c>
      <c r="B1015" s="32" t="s">
        <v>235</v>
      </c>
      <c r="C1015" s="422" t="s">
        <v>2141</v>
      </c>
      <c r="D1015" s="347" t="s">
        <v>995</v>
      </c>
      <c r="E1015" s="568" t="s">
        <v>2149</v>
      </c>
      <c r="F1015" s="389">
        <f t="shared" si="86"/>
        <v>181.05</v>
      </c>
      <c r="G1015" s="386">
        <f t="shared" si="93"/>
        <v>181.05</v>
      </c>
      <c r="H1015" s="387">
        <v>1</v>
      </c>
      <c r="K1015" s="388"/>
      <c r="O1015" s="346"/>
      <c r="P1015" s="346"/>
    </row>
    <row r="1016" spans="1:16" outlineLevel="1">
      <c r="A1016" t="str">
        <f t="shared" si="90"/>
        <v>MiscellanousPhoenix 24VDC UPS</v>
      </c>
      <c r="B1016" s="32" t="s">
        <v>235</v>
      </c>
      <c r="C1016" s="422" t="s">
        <v>2142</v>
      </c>
      <c r="D1016" s="347" t="s">
        <v>995</v>
      </c>
      <c r="E1016" s="568" t="s">
        <v>2150</v>
      </c>
      <c r="F1016" s="389">
        <f t="shared" si="86"/>
        <v>316.2</v>
      </c>
      <c r="G1016" s="386">
        <f t="shared" si="93"/>
        <v>316.2</v>
      </c>
      <c r="H1016" s="387">
        <v>1</v>
      </c>
      <c r="K1016" s="388"/>
      <c r="O1016" s="346"/>
      <c r="P1016" s="346"/>
    </row>
    <row r="1017" spans="1:16" outlineLevel="1">
      <c r="A1017" t="str">
        <f t="shared" si="90"/>
        <v>MiscellanousHigh Static Limit Switch</v>
      </c>
      <c r="B1017" s="32" t="s">
        <v>235</v>
      </c>
      <c r="C1017" s="94" t="s">
        <v>948</v>
      </c>
      <c r="D1017" s="347" t="s">
        <v>39</v>
      </c>
      <c r="E1017" s="71" t="s">
        <v>133</v>
      </c>
      <c r="F1017" s="389">
        <f t="shared" si="86"/>
        <v>111.93</v>
      </c>
      <c r="G1017" s="386">
        <f t="shared" si="93"/>
        <v>111.93</v>
      </c>
      <c r="H1017" s="387">
        <v>1</v>
      </c>
      <c r="K1017" s="388"/>
      <c r="O1017" s="346"/>
      <c r="P1017" s="346"/>
    </row>
    <row r="1018" spans="1:16" outlineLevel="1">
      <c r="A1018" t="str">
        <f t="shared" si="90"/>
        <v>MiscellanousDuct Static Air</v>
      </c>
      <c r="B1018" s="32" t="s">
        <v>235</v>
      </c>
      <c r="C1018" s="94" t="s">
        <v>191</v>
      </c>
      <c r="D1018" s="347" t="s">
        <v>123</v>
      </c>
      <c r="E1018" s="71" t="s">
        <v>1013</v>
      </c>
      <c r="F1018" s="389">
        <f t="shared" si="86"/>
        <v>130.12</v>
      </c>
      <c r="G1018" s="386">
        <f t="shared" si="93"/>
        <v>130.12</v>
      </c>
      <c r="H1018" s="387">
        <v>1</v>
      </c>
      <c r="K1018" s="388"/>
      <c r="O1018" s="346"/>
      <c r="P1018" s="346"/>
    </row>
    <row r="1019" spans="1:16" outlineLevel="1">
      <c r="A1019" t="str">
        <f t="shared" si="90"/>
        <v>Miscellanous0 - 50 PSI Wet</v>
      </c>
      <c r="B1019" s="32" t="s">
        <v>235</v>
      </c>
      <c r="C1019" s="94" t="s">
        <v>189</v>
      </c>
      <c r="D1019" s="347" t="s">
        <v>123</v>
      </c>
      <c r="E1019" s="71" t="s">
        <v>150</v>
      </c>
      <c r="F1019" s="389">
        <f t="shared" si="86"/>
        <v>228.2</v>
      </c>
      <c r="G1019" s="386">
        <f t="shared" si="93"/>
        <v>228.2</v>
      </c>
      <c r="H1019" s="387">
        <v>1</v>
      </c>
      <c r="K1019" s="388"/>
      <c r="O1019" s="346"/>
      <c r="P1019" s="346"/>
    </row>
    <row r="1020" spans="1:16" outlineLevel="1">
      <c r="A1020" t="str">
        <f t="shared" si="90"/>
        <v>Miscellanous0 - 50 PSI Wet with Display</v>
      </c>
      <c r="B1020" s="32" t="s">
        <v>235</v>
      </c>
      <c r="C1020" s="94" t="s">
        <v>947</v>
      </c>
      <c r="D1020" s="347" t="s">
        <v>39</v>
      </c>
      <c r="E1020" s="71" t="s">
        <v>1421</v>
      </c>
      <c r="F1020" s="389">
        <f t="shared" si="86"/>
        <v>1397.22</v>
      </c>
      <c r="G1020" s="386">
        <f t="shared" si="93"/>
        <v>1397.22</v>
      </c>
      <c r="H1020" s="387">
        <v>1</v>
      </c>
      <c r="K1020" s="388"/>
      <c r="O1020" s="346"/>
      <c r="P1020" s="346"/>
    </row>
    <row r="1021" spans="1:16" outlineLevel="1">
      <c r="A1021" t="str">
        <f t="shared" si="90"/>
        <v>MiscellanousDiff, Wet-Wet</v>
      </c>
      <c r="B1021" s="32" t="s">
        <v>235</v>
      </c>
      <c r="C1021" s="94" t="s">
        <v>190</v>
      </c>
      <c r="D1021" s="347" t="s">
        <v>123</v>
      </c>
      <c r="E1021" s="71" t="s">
        <v>128</v>
      </c>
      <c r="F1021" s="389">
        <f t="shared" si="86"/>
        <v>399.25</v>
      </c>
      <c r="G1021" s="386">
        <f t="shared" si="93"/>
        <v>399.25</v>
      </c>
      <c r="H1021" s="387">
        <v>1</v>
      </c>
      <c r="K1021" s="388"/>
      <c r="O1021" s="346"/>
      <c r="P1021" s="346"/>
    </row>
    <row r="1022" spans="1:16" outlineLevel="1">
      <c r="A1022" t="str">
        <f t="shared" si="90"/>
        <v>Miscellanous3 Valve Manifold</v>
      </c>
      <c r="B1022" s="32" t="s">
        <v>235</v>
      </c>
      <c r="C1022" s="94" t="s">
        <v>56</v>
      </c>
      <c r="D1022" s="347" t="s">
        <v>123</v>
      </c>
      <c r="E1022" s="71" t="s">
        <v>1321</v>
      </c>
      <c r="F1022" s="389">
        <f t="shared" si="86"/>
        <v>321.32</v>
      </c>
      <c r="G1022" s="386">
        <f t="shared" si="93"/>
        <v>321.32</v>
      </c>
      <c r="H1022" s="387">
        <v>1</v>
      </c>
      <c r="K1022" s="388"/>
      <c r="O1022" s="346"/>
      <c r="P1022" s="346"/>
    </row>
    <row r="1023" spans="1:16" outlineLevel="1">
      <c r="A1023" t="str">
        <f t="shared" si="90"/>
        <v>MiscellanousSteam Pigtail</v>
      </c>
      <c r="B1023" s="32" t="s">
        <v>235</v>
      </c>
      <c r="C1023" s="94" t="s">
        <v>1564</v>
      </c>
      <c r="D1023" s="347" t="s">
        <v>123</v>
      </c>
      <c r="E1023" s="71" t="s">
        <v>1563</v>
      </c>
      <c r="F1023" s="389">
        <f t="shared" si="86"/>
        <v>13.27</v>
      </c>
      <c r="G1023" s="386">
        <f t="shared" si="93"/>
        <v>13.27</v>
      </c>
      <c r="H1023" s="387">
        <v>1</v>
      </c>
      <c r="K1023" s="388"/>
      <c r="O1023" s="346"/>
      <c r="P1023" s="346"/>
    </row>
    <row r="1024" spans="1:16" outlineLevel="1">
      <c r="A1024" t="str">
        <f t="shared" si="90"/>
        <v>Miscellanous0-50 PSI with 2 Remote Sensors w 10' cables</v>
      </c>
      <c r="B1024" s="32" t="s">
        <v>235</v>
      </c>
      <c r="C1024" s="94" t="s">
        <v>1167</v>
      </c>
      <c r="D1024" s="347" t="s">
        <v>123</v>
      </c>
      <c r="E1024" s="71" t="s">
        <v>1188</v>
      </c>
      <c r="F1024" s="389">
        <f t="shared" si="86"/>
        <v>592.30999999999995</v>
      </c>
      <c r="G1024" s="386">
        <f t="shared" si="93"/>
        <v>592.30999999999995</v>
      </c>
      <c r="H1024" s="387">
        <v>1</v>
      </c>
      <c r="K1024" s="388"/>
      <c r="O1024" s="346"/>
      <c r="P1024" s="346"/>
    </row>
    <row r="1025" spans="1:16" outlineLevel="1">
      <c r="A1025" t="str">
        <f t="shared" si="90"/>
        <v>Miscellanous0-100 PSI with 2 Remote Sensors w 10' cables</v>
      </c>
      <c r="B1025" s="32" t="s">
        <v>235</v>
      </c>
      <c r="C1025" s="94" t="s">
        <v>1168</v>
      </c>
      <c r="D1025" s="347" t="s">
        <v>123</v>
      </c>
      <c r="E1025" s="71" t="s">
        <v>1189</v>
      </c>
      <c r="F1025" s="389">
        <f t="shared" si="86"/>
        <v>592.30999999999995</v>
      </c>
      <c r="G1025" s="386">
        <f t="shared" si="93"/>
        <v>592.30999999999995</v>
      </c>
      <c r="H1025" s="387">
        <v>1</v>
      </c>
      <c r="K1025" s="388"/>
      <c r="O1025" s="346"/>
      <c r="P1025" s="346"/>
    </row>
    <row r="1026" spans="1:16" outlineLevel="1">
      <c r="A1026" t="str">
        <f t="shared" si="90"/>
        <v>Miscellanous0-250 PSI with 2 Remote Sensors w 10' cables</v>
      </c>
      <c r="B1026" s="32" t="s">
        <v>235</v>
      </c>
      <c r="C1026" s="94" t="s">
        <v>1169</v>
      </c>
      <c r="D1026" s="347" t="s">
        <v>123</v>
      </c>
      <c r="E1026" s="71" t="s">
        <v>1190</v>
      </c>
      <c r="F1026" s="389">
        <f t="shared" si="86"/>
        <v>592.30999999999995</v>
      </c>
      <c r="G1026" s="386">
        <f t="shared" si="93"/>
        <v>592.30999999999995</v>
      </c>
      <c r="H1026" s="387">
        <v>1</v>
      </c>
      <c r="J1026" s="331"/>
      <c r="K1026" s="388"/>
      <c r="O1026" s="346"/>
      <c r="P1026" s="346"/>
    </row>
    <row r="1027" spans="1:16" outlineLevel="1">
      <c r="A1027" t="str">
        <f t="shared" si="90"/>
        <v>MiscellanousSetra Space Pressure - Analog out</v>
      </c>
      <c r="B1027" s="32" t="s">
        <v>235</v>
      </c>
      <c r="C1027" s="94" t="s">
        <v>403</v>
      </c>
      <c r="D1027" s="347" t="s">
        <v>39</v>
      </c>
      <c r="E1027" s="71" t="s">
        <v>1015</v>
      </c>
      <c r="F1027" s="389">
        <f t="shared" ref="F1027" si="96">G1027*H1027</f>
        <v>282.25</v>
      </c>
      <c r="G1027" s="386">
        <f t="shared" si="93"/>
        <v>282.25</v>
      </c>
      <c r="H1027" s="387">
        <v>1</v>
      </c>
      <c r="K1027" s="388"/>
      <c r="O1027" s="346"/>
      <c r="P1027" s="346"/>
    </row>
    <row r="1028" spans="1:16" outlineLevel="1">
      <c r="A1028" t="str">
        <f t="shared" si="90"/>
        <v>MiscellanousSetra Low DP Pressure - Analog out</v>
      </c>
      <c r="B1028" s="32" t="s">
        <v>235</v>
      </c>
      <c r="C1028" s="94" t="s">
        <v>942</v>
      </c>
      <c r="D1028" s="347" t="s">
        <v>39</v>
      </c>
      <c r="E1028" s="69" t="s">
        <v>1014</v>
      </c>
      <c r="F1028" s="389">
        <f>G1028*H1028</f>
        <v>1397.66</v>
      </c>
      <c r="G1028" s="386">
        <f t="shared" si="93"/>
        <v>1397.66</v>
      </c>
      <c r="H1028" s="387">
        <v>1</v>
      </c>
      <c r="K1028" s="388"/>
      <c r="O1028" s="346"/>
      <c r="P1028" s="346"/>
    </row>
    <row r="1029" spans="1:16" outlineLevel="1">
      <c r="A1029" t="str">
        <f t="shared" si="90"/>
        <v>MiscellanousSetra 1 Room Monitor - Voltage out</v>
      </c>
      <c r="B1029" s="32" t="s">
        <v>235</v>
      </c>
      <c r="C1029" s="94" t="s">
        <v>943</v>
      </c>
      <c r="D1029" s="347" t="s">
        <v>39</v>
      </c>
      <c r="E1029" s="71" t="s">
        <v>1006</v>
      </c>
      <c r="F1029" s="389">
        <f t="shared" ref="F1029:F1108" si="97">G1029*H1029</f>
        <v>1976.64</v>
      </c>
      <c r="G1029" s="386">
        <f t="shared" si="93"/>
        <v>1976.64</v>
      </c>
      <c r="H1029" s="387">
        <v>1</v>
      </c>
      <c r="K1029" s="388"/>
      <c r="O1029" s="346"/>
      <c r="P1029" s="346"/>
    </row>
    <row r="1030" spans="1:16" outlineLevel="1">
      <c r="A1030" t="str">
        <f t="shared" si="90"/>
        <v>MiscellanousSetra 1 Room Monitor - BACNet</v>
      </c>
      <c r="B1030" s="32" t="s">
        <v>235</v>
      </c>
      <c r="C1030" s="94" t="s">
        <v>944</v>
      </c>
      <c r="D1030" s="347" t="s">
        <v>39</v>
      </c>
      <c r="E1030" s="71" t="s">
        <v>1007</v>
      </c>
      <c r="F1030" s="389">
        <f t="shared" si="97"/>
        <v>1967.07</v>
      </c>
      <c r="G1030" s="386">
        <f t="shared" si="93"/>
        <v>1967.07</v>
      </c>
      <c r="H1030" s="387">
        <v>1</v>
      </c>
      <c r="K1030" s="388"/>
      <c r="O1030" s="346"/>
      <c r="P1030" s="346"/>
    </row>
    <row r="1031" spans="1:16" outlineLevel="1">
      <c r="A1031" t="str">
        <f t="shared" si="90"/>
        <v>MiscellanousSetra Remote Annunciator</v>
      </c>
      <c r="B1031" s="32" t="s">
        <v>235</v>
      </c>
      <c r="C1031" s="94" t="s">
        <v>945</v>
      </c>
      <c r="D1031" s="347" t="s">
        <v>39</v>
      </c>
      <c r="E1031" s="71" t="s">
        <v>946</v>
      </c>
      <c r="F1031" s="389">
        <f t="shared" si="97"/>
        <v>249.92</v>
      </c>
      <c r="G1031" s="386">
        <f t="shared" si="93"/>
        <v>249.92</v>
      </c>
      <c r="H1031" s="387">
        <v>1</v>
      </c>
      <c r="K1031" s="388"/>
      <c r="O1031" s="346"/>
      <c r="P1031" s="346"/>
    </row>
    <row r="1032" spans="1:16" outlineLevel="1">
      <c r="A1032" t="str">
        <f t="shared" si="90"/>
        <v>MiscellanousSetra FLEX Room Monitor</v>
      </c>
      <c r="B1032" s="32" t="s">
        <v>235</v>
      </c>
      <c r="C1032" s="94" t="s">
        <v>1489</v>
      </c>
      <c r="D1032" s="347" t="s">
        <v>1487</v>
      </c>
      <c r="E1032" s="71" t="s">
        <v>1488</v>
      </c>
      <c r="F1032" s="389">
        <f t="shared" si="97"/>
        <v>2464.4499999999998</v>
      </c>
      <c r="G1032" s="386">
        <f t="shared" si="93"/>
        <v>2464.4499999999998</v>
      </c>
      <c r="H1032" s="387">
        <v>1</v>
      </c>
      <c r="K1032" s="388"/>
      <c r="O1032" s="346"/>
      <c r="P1032" s="346"/>
    </row>
    <row r="1033" spans="1:16" outlineLevel="1">
      <c r="A1033" t="str">
        <f t="shared" si="90"/>
        <v>MiscellanousPressura 1 Room Monitor - BACNet</v>
      </c>
      <c r="B1033" s="32" t="s">
        <v>235</v>
      </c>
      <c r="C1033" s="94" t="s">
        <v>939</v>
      </c>
      <c r="D1033" s="347" t="s">
        <v>396</v>
      </c>
      <c r="E1033" s="71" t="s">
        <v>932</v>
      </c>
      <c r="F1033" s="389">
        <f t="shared" si="97"/>
        <v>1972.45</v>
      </c>
      <c r="G1033" s="386">
        <f t="shared" si="93"/>
        <v>1972.45</v>
      </c>
      <c r="H1033" s="387">
        <v>1</v>
      </c>
      <c r="K1033" s="388"/>
      <c r="O1033" s="346"/>
      <c r="P1033" s="346"/>
    </row>
    <row r="1034" spans="1:16" outlineLevel="1">
      <c r="A1034" t="str">
        <f t="shared" si="90"/>
        <v>MiscellanousPressura 2 Rm + Ante Rm Monitor - BACNET</v>
      </c>
      <c r="B1034" s="32" t="s">
        <v>235</v>
      </c>
      <c r="C1034" s="94" t="s">
        <v>940</v>
      </c>
      <c r="D1034" s="347" t="s">
        <v>396</v>
      </c>
      <c r="E1034" s="71" t="s">
        <v>933</v>
      </c>
      <c r="F1034" s="389">
        <f t="shared" si="97"/>
        <v>2322.65</v>
      </c>
      <c r="G1034" s="386">
        <f t="shared" si="93"/>
        <v>2322.65</v>
      </c>
      <c r="H1034" s="387">
        <v>1</v>
      </c>
      <c r="K1034" s="388"/>
      <c r="O1034" s="346"/>
      <c r="P1034" s="346"/>
    </row>
    <row r="1035" spans="1:16" outlineLevel="1">
      <c r="A1035" t="str">
        <f t="shared" si="90"/>
        <v>MiscellanousPressura RPM20 Remote Monitor - Up to 2 Additional for RPM20</v>
      </c>
      <c r="B1035" s="32" t="s">
        <v>235</v>
      </c>
      <c r="C1035" s="94" t="s">
        <v>1409</v>
      </c>
      <c r="D1035" s="347" t="s">
        <v>396</v>
      </c>
      <c r="E1035" s="448">
        <v>800243</v>
      </c>
      <c r="F1035" s="389">
        <f t="shared" si="97"/>
        <v>618</v>
      </c>
      <c r="G1035" s="386">
        <f t="shared" si="93"/>
        <v>618</v>
      </c>
      <c r="H1035" s="387">
        <v>1</v>
      </c>
      <c r="K1035" s="388"/>
      <c r="O1035" s="346"/>
      <c r="P1035" s="346"/>
    </row>
    <row r="1036" spans="1:16" outlineLevel="1">
      <c r="A1036" t="str">
        <f t="shared" si="90"/>
        <v>MiscellanousPressura 2 Rm + Ante Rm Monitor - LON</v>
      </c>
      <c r="B1036" s="32" t="s">
        <v>235</v>
      </c>
      <c r="C1036" s="94" t="s">
        <v>934</v>
      </c>
      <c r="D1036" s="347" t="s">
        <v>396</v>
      </c>
      <c r="E1036" s="71" t="s">
        <v>935</v>
      </c>
      <c r="F1036" s="389">
        <f t="shared" si="97"/>
        <v>2914.9</v>
      </c>
      <c r="G1036" s="386">
        <f t="shared" si="93"/>
        <v>2914.9</v>
      </c>
      <c r="H1036" s="387">
        <v>1</v>
      </c>
      <c r="K1036" s="388" t="s">
        <v>1191</v>
      </c>
      <c r="O1036" s="346"/>
      <c r="P1036" s="346"/>
    </row>
    <row r="1037" spans="1:16" outlineLevel="1">
      <c r="A1037" t="str">
        <f t="shared" ref="A1037:A1116" si="98">B1037&amp;C1037</f>
        <v>MiscellanousPressura 1 Room Controller - BACNet</v>
      </c>
      <c r="B1037" s="32" t="s">
        <v>235</v>
      </c>
      <c r="C1037" s="94" t="s">
        <v>941</v>
      </c>
      <c r="D1037" s="347" t="s">
        <v>396</v>
      </c>
      <c r="E1037" s="71" t="s">
        <v>936</v>
      </c>
      <c r="F1037" s="389">
        <f t="shared" si="97"/>
        <v>3203.3</v>
      </c>
      <c r="G1037" s="386">
        <f t="shared" si="93"/>
        <v>3203.3</v>
      </c>
      <c r="H1037" s="387">
        <v>1</v>
      </c>
      <c r="K1037" s="388"/>
      <c r="O1037" s="346"/>
      <c r="P1037" s="346"/>
    </row>
    <row r="1038" spans="1:16" outlineLevel="1">
      <c r="A1038" t="str">
        <f t="shared" si="98"/>
        <v>MiscellanousPressura 1 Room Controller - LON</v>
      </c>
      <c r="B1038" s="32" t="s">
        <v>235</v>
      </c>
      <c r="C1038" s="94" t="s">
        <v>938</v>
      </c>
      <c r="D1038" s="347" t="s">
        <v>396</v>
      </c>
      <c r="E1038" s="71" t="s">
        <v>937</v>
      </c>
      <c r="F1038" s="389">
        <f t="shared" si="97"/>
        <v>3780.1</v>
      </c>
      <c r="G1038" s="386">
        <f t="shared" si="93"/>
        <v>3780.1</v>
      </c>
      <c r="H1038" s="387">
        <v>1</v>
      </c>
      <c r="K1038" s="388"/>
      <c r="O1038" s="346"/>
      <c r="P1038" s="346"/>
    </row>
    <row r="1039" spans="1:16" outlineLevel="1">
      <c r="A1039" t="str">
        <f t="shared" si="98"/>
        <v>MiscellanousPressura Nurses Station Monitor for 8 Sensors</v>
      </c>
      <c r="B1039" s="32" t="s">
        <v>235</v>
      </c>
      <c r="C1039" s="94" t="s">
        <v>986</v>
      </c>
      <c r="D1039" s="347" t="s">
        <v>396</v>
      </c>
      <c r="E1039" s="71" t="s">
        <v>1008</v>
      </c>
      <c r="F1039" s="389">
        <f t="shared" si="97"/>
        <v>2693.45</v>
      </c>
      <c r="G1039" s="386">
        <f t="shared" si="93"/>
        <v>2693.45</v>
      </c>
      <c r="H1039" s="387">
        <v>1</v>
      </c>
      <c r="K1039" s="388"/>
      <c r="O1039" s="346"/>
      <c r="P1039" s="346"/>
    </row>
    <row r="1040" spans="1:16" outlineLevel="1">
      <c r="A1040" t="str">
        <f t="shared" si="98"/>
        <v>MiscellanousIso-Tek Space Pressure</v>
      </c>
      <c r="B1040" s="32" t="s">
        <v>235</v>
      </c>
      <c r="C1040" s="94" t="s">
        <v>397</v>
      </c>
      <c r="D1040" s="347" t="s">
        <v>400</v>
      </c>
      <c r="E1040" s="71" t="s">
        <v>398</v>
      </c>
      <c r="F1040" s="389">
        <f t="shared" si="97"/>
        <v>0</v>
      </c>
      <c r="G1040" s="386">
        <f t="shared" si="93"/>
        <v>0</v>
      </c>
      <c r="H1040" s="387">
        <v>1</v>
      </c>
      <c r="K1040" s="388"/>
      <c r="O1040" s="346"/>
      <c r="P1040" s="346"/>
    </row>
    <row r="1041" spans="1:16" outlineLevel="1">
      <c r="A1041" t="str">
        <f t="shared" si="98"/>
        <v>MiscellanousIso-Tek Monitor Setup Tool</v>
      </c>
      <c r="B1041" s="32" t="s">
        <v>235</v>
      </c>
      <c r="C1041" s="94" t="s">
        <v>399</v>
      </c>
      <c r="D1041" s="347" t="s">
        <v>400</v>
      </c>
      <c r="E1041" s="71" t="s">
        <v>401</v>
      </c>
      <c r="F1041" s="389">
        <f t="shared" si="97"/>
        <v>0</v>
      </c>
      <c r="G1041" s="386">
        <f t="shared" si="93"/>
        <v>0</v>
      </c>
      <c r="H1041" s="387">
        <v>1</v>
      </c>
      <c r="K1041" s="388"/>
      <c r="O1041" s="346"/>
      <c r="P1041" s="346"/>
    </row>
    <row r="1042" spans="1:16" outlineLevel="1">
      <c r="A1042" t="str">
        <f t="shared" si="98"/>
        <v>MiscellanousTriatek Bacnet Space Pressure</v>
      </c>
      <c r="B1042" s="32" t="s">
        <v>235</v>
      </c>
      <c r="C1042" s="94" t="s">
        <v>406</v>
      </c>
      <c r="D1042" s="347" t="s">
        <v>407</v>
      </c>
      <c r="E1042" s="71" t="s">
        <v>408</v>
      </c>
      <c r="F1042" s="389">
        <f t="shared" si="97"/>
        <v>0</v>
      </c>
      <c r="G1042" s="386">
        <f t="shared" si="93"/>
        <v>0</v>
      </c>
      <c r="H1042" s="387">
        <v>1</v>
      </c>
      <c r="K1042" s="388"/>
      <c r="O1042" s="346"/>
      <c r="P1042" s="346"/>
    </row>
    <row r="1043" spans="1:16" outlineLevel="1">
      <c r="A1043" t="str">
        <f t="shared" si="98"/>
        <v>MiscellanousExtended Head</v>
      </c>
      <c r="B1043" s="32" t="s">
        <v>235</v>
      </c>
      <c r="C1043" s="84" t="s">
        <v>193</v>
      </c>
      <c r="D1043" s="347" t="s">
        <v>39</v>
      </c>
      <c r="E1043" s="71" t="s">
        <v>143</v>
      </c>
      <c r="F1043" s="389">
        <f t="shared" si="97"/>
        <v>22.11</v>
      </c>
      <c r="G1043" s="386">
        <f t="shared" ref="G1043:G1066" si="99">G337</f>
        <v>22.11</v>
      </c>
      <c r="H1043" s="387">
        <v>1</v>
      </c>
      <c r="K1043" s="388"/>
      <c r="O1043" s="346"/>
      <c r="P1043" s="346"/>
    </row>
    <row r="1044" spans="1:16" outlineLevel="1">
      <c r="A1044" t="str">
        <f t="shared" si="98"/>
        <v>MiscellanousFlush Head</v>
      </c>
      <c r="B1044" s="32" t="s">
        <v>235</v>
      </c>
      <c r="C1044" s="84" t="s">
        <v>194</v>
      </c>
      <c r="D1044" s="347" t="s">
        <v>39</v>
      </c>
      <c r="E1044" s="71" t="s">
        <v>144</v>
      </c>
      <c r="F1044" s="389">
        <f t="shared" si="97"/>
        <v>19.32</v>
      </c>
      <c r="G1044" s="386">
        <f t="shared" si="99"/>
        <v>19.32</v>
      </c>
      <c r="H1044" s="387">
        <v>1</v>
      </c>
      <c r="K1044" s="388"/>
      <c r="O1044" s="346"/>
      <c r="P1044" s="346"/>
    </row>
    <row r="1045" spans="1:16" outlineLevel="1">
      <c r="A1045" t="str">
        <f t="shared" si="98"/>
        <v>MiscellanousRed Indoor</v>
      </c>
      <c r="B1045" s="32" t="s">
        <v>235</v>
      </c>
      <c r="C1045" s="98" t="s">
        <v>467</v>
      </c>
      <c r="D1045" s="347" t="s">
        <v>39</v>
      </c>
      <c r="E1045" s="71" t="s">
        <v>145</v>
      </c>
      <c r="F1045" s="389">
        <f t="shared" si="97"/>
        <v>395.1</v>
      </c>
      <c r="G1045" s="386">
        <f t="shared" si="99"/>
        <v>395.1</v>
      </c>
      <c r="H1045" s="387">
        <v>1</v>
      </c>
      <c r="K1045" s="388"/>
      <c r="O1045" s="346"/>
      <c r="P1045" s="346"/>
    </row>
    <row r="1046" spans="1:16" outlineLevel="1">
      <c r="A1046" t="str">
        <f t="shared" si="98"/>
        <v>MiscellanousRed Outdoor</v>
      </c>
      <c r="B1046" s="32" t="s">
        <v>235</v>
      </c>
      <c r="C1046" s="98" t="s">
        <v>468</v>
      </c>
      <c r="D1046" s="347" t="s">
        <v>39</v>
      </c>
      <c r="E1046" s="21" t="s">
        <v>466</v>
      </c>
      <c r="F1046" s="389">
        <f t="shared" si="97"/>
        <v>516.35</v>
      </c>
      <c r="G1046" s="386">
        <f t="shared" si="99"/>
        <v>516.35</v>
      </c>
      <c r="H1046" s="387">
        <v>1</v>
      </c>
      <c r="K1046" s="388"/>
      <c r="L1046" s="20"/>
      <c r="O1046" s="346"/>
      <c r="P1046" s="346"/>
    </row>
    <row r="1047" spans="1:16" outlineLevel="1">
      <c r="A1047" t="str">
        <f t="shared" si="98"/>
        <v>MiscellanousSonalert 24VAC/DC Horn Only</v>
      </c>
      <c r="B1047" s="32" t="s">
        <v>235</v>
      </c>
      <c r="C1047" s="98" t="s">
        <v>898</v>
      </c>
      <c r="D1047" s="347" t="s">
        <v>39</v>
      </c>
      <c r="E1047" s="71" t="s">
        <v>897</v>
      </c>
      <c r="F1047" s="389">
        <f t="shared" si="97"/>
        <v>55.68</v>
      </c>
      <c r="G1047" s="386">
        <f t="shared" si="99"/>
        <v>55.68</v>
      </c>
      <c r="H1047" s="387">
        <v>1</v>
      </c>
      <c r="K1047" s="388"/>
      <c r="L1047" s="20"/>
      <c r="O1047" s="346"/>
      <c r="P1047" s="346"/>
    </row>
    <row r="1048" spans="1:16" outlineLevel="1">
      <c r="A1048" t="str">
        <f t="shared" si="98"/>
        <v>MiscellanousWhite Horn and Strobe</v>
      </c>
      <c r="B1048" s="32" t="s">
        <v>235</v>
      </c>
      <c r="C1048" s="423" t="s">
        <v>1231</v>
      </c>
      <c r="D1048" s="425" t="s">
        <v>39</v>
      </c>
      <c r="E1048" s="425" t="s">
        <v>1246</v>
      </c>
      <c r="F1048" s="389">
        <f t="shared" si="97"/>
        <v>172.26</v>
      </c>
      <c r="G1048" s="386">
        <f t="shared" si="99"/>
        <v>172.26</v>
      </c>
      <c r="H1048" s="387">
        <v>1</v>
      </c>
      <c r="K1048" s="388" t="s">
        <v>48</v>
      </c>
      <c r="L1048" s="20" t="s">
        <v>1009</v>
      </c>
      <c r="O1048" s="346"/>
      <c r="P1048" s="346"/>
    </row>
    <row r="1049" spans="1:16" outlineLevel="1">
      <c r="A1049" t="str">
        <f t="shared" si="98"/>
        <v>MiscellanousTower Light - Green/Amber/Red with Horn, 24VAC/DC</v>
      </c>
      <c r="B1049" s="32" t="s">
        <v>235</v>
      </c>
      <c r="C1049" s="423" t="s">
        <v>1491</v>
      </c>
      <c r="D1049" s="425" t="s">
        <v>39</v>
      </c>
      <c r="E1049" s="21" t="s">
        <v>1490</v>
      </c>
      <c r="F1049" s="389">
        <f t="shared" si="97"/>
        <v>351.05</v>
      </c>
      <c r="G1049" s="386">
        <f t="shared" si="99"/>
        <v>351.05</v>
      </c>
      <c r="H1049" s="387">
        <v>1</v>
      </c>
      <c r="K1049" s="388"/>
      <c r="L1049" s="20"/>
      <c r="O1049" s="346"/>
      <c r="P1049" s="346"/>
    </row>
    <row r="1050" spans="1:16" outlineLevel="1">
      <c r="A1050" t="str">
        <f t="shared" si="98"/>
        <v>Miscellanous24VAC SPDT with Base</v>
      </c>
      <c r="B1050" s="32" t="s">
        <v>235</v>
      </c>
      <c r="C1050" s="103" t="s">
        <v>1548</v>
      </c>
      <c r="D1050" s="347" t="s">
        <v>39</v>
      </c>
      <c r="E1050" s="71" t="s">
        <v>1549</v>
      </c>
      <c r="F1050" s="389">
        <f t="shared" si="97"/>
        <v>6.9499999999999993</v>
      </c>
      <c r="G1050" s="386">
        <f t="shared" si="99"/>
        <v>6.9499999999999993</v>
      </c>
      <c r="H1050" s="387">
        <v>1</v>
      </c>
      <c r="K1050" s="391">
        <v>7.43</v>
      </c>
      <c r="L1050" s="332">
        <v>5.29</v>
      </c>
      <c r="O1050" s="346"/>
      <c r="P1050" s="346"/>
    </row>
    <row r="1051" spans="1:16" outlineLevel="1">
      <c r="A1051" t="str">
        <f t="shared" si="98"/>
        <v>Miscellanous24VAC DPDT with Base</v>
      </c>
      <c r="B1051" s="32" t="s">
        <v>235</v>
      </c>
      <c r="C1051" s="103" t="s">
        <v>195</v>
      </c>
      <c r="D1051" s="347" t="s">
        <v>39</v>
      </c>
      <c r="E1051" s="71" t="s">
        <v>146</v>
      </c>
      <c r="F1051" s="389">
        <f t="shared" si="97"/>
        <v>8.120000000000001</v>
      </c>
      <c r="G1051" s="386">
        <f t="shared" si="99"/>
        <v>8.120000000000001</v>
      </c>
      <c r="H1051" s="387">
        <v>1</v>
      </c>
      <c r="K1051" s="391">
        <v>8.4</v>
      </c>
      <c r="L1051" s="332">
        <v>5.67</v>
      </c>
      <c r="O1051" s="346"/>
      <c r="P1051" s="346"/>
    </row>
    <row r="1052" spans="1:16" outlineLevel="1">
      <c r="A1052" t="str">
        <f t="shared" si="98"/>
        <v>Miscellanous24VAC DPDT w OR/LED &amp; Base</v>
      </c>
      <c r="B1052" s="32" t="s">
        <v>235</v>
      </c>
      <c r="C1052" s="103" t="s">
        <v>451</v>
      </c>
      <c r="D1052" s="347" t="s">
        <v>39</v>
      </c>
      <c r="E1052" s="71" t="s">
        <v>1247</v>
      </c>
      <c r="F1052" s="389">
        <f t="shared" si="97"/>
        <v>33.270000000000003</v>
      </c>
      <c r="G1052" s="386">
        <f t="shared" si="99"/>
        <v>33.270000000000003</v>
      </c>
      <c r="H1052" s="387">
        <v>1</v>
      </c>
      <c r="K1052" s="388"/>
      <c r="L1052" s="346"/>
      <c r="O1052" s="346"/>
      <c r="P1052" s="346"/>
    </row>
    <row r="1053" spans="1:16" outlineLevel="1">
      <c r="A1053" t="str">
        <f t="shared" si="98"/>
        <v>MiscellanousRIB Pilot Relay</v>
      </c>
      <c r="B1053" s="32" t="s">
        <v>235</v>
      </c>
      <c r="C1053" s="103" t="s">
        <v>196</v>
      </c>
      <c r="D1053" s="347" t="s">
        <v>995</v>
      </c>
      <c r="E1053" s="71" t="s">
        <v>197</v>
      </c>
      <c r="F1053" s="389">
        <f t="shared" si="97"/>
        <v>14.36</v>
      </c>
      <c r="G1053" s="386">
        <f t="shared" si="99"/>
        <v>14.36</v>
      </c>
      <c r="H1053" s="387">
        <v>1</v>
      </c>
      <c r="K1053" s="388"/>
      <c r="L1053" s="346"/>
      <c r="O1053" s="346"/>
      <c r="P1053" s="346"/>
    </row>
    <row r="1054" spans="1:16" outlineLevel="1">
      <c r="A1054" t="str">
        <f t="shared" si="98"/>
        <v>MiscellanousRIB Pilot Relay with HOA</v>
      </c>
      <c r="B1054" s="32" t="s">
        <v>235</v>
      </c>
      <c r="C1054" s="103" t="s">
        <v>198</v>
      </c>
      <c r="D1054" s="347" t="s">
        <v>995</v>
      </c>
      <c r="E1054" s="71" t="s">
        <v>199</v>
      </c>
      <c r="F1054" s="389">
        <f t="shared" si="97"/>
        <v>30.01</v>
      </c>
      <c r="G1054" s="386">
        <f t="shared" si="99"/>
        <v>30.01</v>
      </c>
      <c r="H1054" s="387">
        <v>1</v>
      </c>
      <c r="K1054" s="388"/>
      <c r="L1054" s="346"/>
      <c r="O1054" s="346"/>
      <c r="P1054" s="346"/>
    </row>
    <row r="1055" spans="1:16" outlineLevel="1">
      <c r="A1055" t="str">
        <f t="shared" si="98"/>
        <v>MiscellanousRIB Power Relay DPDT</v>
      </c>
      <c r="B1055" s="32" t="s">
        <v>235</v>
      </c>
      <c r="C1055" s="103" t="s">
        <v>200</v>
      </c>
      <c r="D1055" s="347" t="s">
        <v>995</v>
      </c>
      <c r="E1055" s="71" t="s">
        <v>33</v>
      </c>
      <c r="F1055" s="389">
        <f t="shared" si="97"/>
        <v>63.98</v>
      </c>
      <c r="G1055" s="386">
        <f t="shared" si="99"/>
        <v>63.98</v>
      </c>
      <c r="H1055" s="387">
        <v>1</v>
      </c>
      <c r="K1055" s="388"/>
      <c r="L1055" s="346"/>
      <c r="O1055" s="346"/>
      <c r="P1055" s="346"/>
    </row>
    <row r="1056" spans="1:16" outlineLevel="1">
      <c r="A1056" t="str">
        <f t="shared" si="98"/>
        <v>MiscellanousRIB Power Relay, HOA, SPST</v>
      </c>
      <c r="B1056" s="32" t="s">
        <v>235</v>
      </c>
      <c r="C1056" s="103" t="s">
        <v>201</v>
      </c>
      <c r="D1056" s="347" t="s">
        <v>995</v>
      </c>
      <c r="E1056" s="71" t="s">
        <v>202</v>
      </c>
      <c r="F1056" s="389">
        <f t="shared" si="97"/>
        <v>37.5</v>
      </c>
      <c r="G1056" s="386">
        <f t="shared" si="99"/>
        <v>37.5</v>
      </c>
      <c r="H1056" s="387">
        <v>1</v>
      </c>
      <c r="K1056" s="388"/>
      <c r="L1056" s="346"/>
      <c r="O1056" s="346"/>
      <c r="P1056" s="346"/>
    </row>
    <row r="1057" spans="1:16" outlineLevel="1">
      <c r="A1057" t="str">
        <f t="shared" si="98"/>
        <v>MiscellanousRIB BACnet SPDT Relay with 1 Input - Needs 24VAC</v>
      </c>
      <c r="B1057" s="32" t="s">
        <v>235</v>
      </c>
      <c r="C1057" s="478" t="s">
        <v>1526</v>
      </c>
      <c r="D1057" s="347" t="s">
        <v>995</v>
      </c>
      <c r="E1057" s="21" t="s">
        <v>1528</v>
      </c>
      <c r="F1057" s="389">
        <f t="shared" si="97"/>
        <v>113.99</v>
      </c>
      <c r="G1057" s="386">
        <f t="shared" si="99"/>
        <v>113.99</v>
      </c>
      <c r="H1057" s="387">
        <v>1</v>
      </c>
      <c r="K1057" s="388"/>
      <c r="L1057" s="346"/>
      <c r="O1057" s="346"/>
      <c r="P1057" s="346"/>
    </row>
    <row r="1058" spans="1:16" outlineLevel="1">
      <c r="A1058" t="str">
        <f t="shared" si="98"/>
        <v>MiscellanousSherlock Refrigerant Monitor Panel, MODBUS &amp; A/O KIT SHLK404</v>
      </c>
      <c r="B1058" s="32" t="s">
        <v>235</v>
      </c>
      <c r="C1058" s="205" t="s">
        <v>2287</v>
      </c>
      <c r="D1058" s="347" t="s">
        <v>2282</v>
      </c>
      <c r="E1058" s="71" t="s">
        <v>2283</v>
      </c>
      <c r="F1058" s="389">
        <f>G1058*H1058</f>
        <v>3213.61</v>
      </c>
      <c r="G1058" s="386">
        <f t="shared" si="99"/>
        <v>3213.61</v>
      </c>
      <c r="H1058" s="387">
        <f t="shared" ref="H1058:H1070" si="100">$R$2</f>
        <v>1</v>
      </c>
      <c r="K1058" s="388"/>
      <c r="L1058" s="346"/>
      <c r="O1058" s="346"/>
      <c r="P1058" s="346"/>
    </row>
    <row r="1059" spans="1:16" outlineLevel="1">
      <c r="A1059" t="str">
        <f t="shared" si="98"/>
        <v>MiscellanousSherlock R-123 Room Sensor IR SNR R-123</v>
      </c>
      <c r="B1059" s="32" t="s">
        <v>235</v>
      </c>
      <c r="C1059" s="205" t="s">
        <v>2288</v>
      </c>
      <c r="D1059" s="347" t="s">
        <v>2282</v>
      </c>
      <c r="E1059" s="71" t="s">
        <v>2284</v>
      </c>
      <c r="F1059" s="389">
        <f t="shared" ref="F1059:F1070" si="101">G1059*H1059</f>
        <v>1427.14</v>
      </c>
      <c r="G1059" s="386">
        <f t="shared" si="99"/>
        <v>1427.14</v>
      </c>
      <c r="H1059" s="387">
        <f t="shared" si="100"/>
        <v>1</v>
      </c>
      <c r="K1059" s="388"/>
      <c r="L1059" s="346"/>
      <c r="O1059" s="346"/>
      <c r="P1059" s="346"/>
    </row>
    <row r="1060" spans="1:16" outlineLevel="1">
      <c r="A1060" t="str">
        <f t="shared" si="98"/>
        <v>MiscellanousSherlock R-513A Room Sensor IR SNR R-513A</v>
      </c>
      <c r="B1060" s="32" t="s">
        <v>235</v>
      </c>
      <c r="C1060" s="205" t="s">
        <v>2289</v>
      </c>
      <c r="D1060" s="347" t="s">
        <v>2282</v>
      </c>
      <c r="E1060" s="71" t="s">
        <v>2285</v>
      </c>
      <c r="F1060" s="389">
        <f t="shared" si="101"/>
        <v>1261.6099999999999</v>
      </c>
      <c r="G1060" s="386">
        <f t="shared" si="99"/>
        <v>1261.6099999999999</v>
      </c>
      <c r="H1060" s="387">
        <f t="shared" si="100"/>
        <v>1</v>
      </c>
      <c r="K1060" s="388"/>
      <c r="L1060" s="346"/>
      <c r="O1060" s="346"/>
      <c r="P1060" s="346"/>
    </row>
    <row r="1061" spans="1:16" outlineLevel="1">
      <c r="A1061" t="str">
        <f t="shared" si="98"/>
        <v>MiscellanousSherlock Blue Alarm Strobe</v>
      </c>
      <c r="B1061" s="32" t="s">
        <v>235</v>
      </c>
      <c r="C1061" s="205" t="s">
        <v>2290</v>
      </c>
      <c r="D1061" s="347" t="s">
        <v>2282</v>
      </c>
      <c r="E1061" s="71" t="s">
        <v>2286</v>
      </c>
      <c r="F1061" s="389">
        <f t="shared" si="101"/>
        <v>267.3</v>
      </c>
      <c r="G1061" s="386">
        <f t="shared" si="99"/>
        <v>267.3</v>
      </c>
      <c r="H1061" s="387">
        <f t="shared" si="100"/>
        <v>1</v>
      </c>
      <c r="K1061" s="388"/>
      <c r="L1061" s="346"/>
      <c r="O1061" s="346"/>
      <c r="P1061" s="346"/>
    </row>
    <row r="1062" spans="1:16" outlineLevel="1">
      <c r="A1062" t="str">
        <f t="shared" si="98"/>
        <v>MiscellanousBelimo Refrigerant Gas Detector w CANbus for accessories below</v>
      </c>
      <c r="B1062" s="32" t="s">
        <v>235</v>
      </c>
      <c r="C1062" s="205" t="s">
        <v>2299</v>
      </c>
      <c r="D1062" s="347" t="s">
        <v>995</v>
      </c>
      <c r="E1062" s="71" t="s">
        <v>2291</v>
      </c>
      <c r="F1062" s="389">
        <f t="shared" si="101"/>
        <v>1945.1</v>
      </c>
      <c r="G1062" s="386">
        <f t="shared" si="99"/>
        <v>1945.1</v>
      </c>
      <c r="H1062" s="387">
        <f t="shared" si="100"/>
        <v>1</v>
      </c>
      <c r="K1062" s="388"/>
      <c r="L1062" s="346"/>
      <c r="O1062" s="346"/>
      <c r="P1062" s="346"/>
    </row>
    <row r="1063" spans="1:16" outlineLevel="1">
      <c r="A1063" t="str">
        <f t="shared" si="98"/>
        <v>MiscellanousBelimo Audible Alarm</v>
      </c>
      <c r="B1063" s="32" t="s">
        <v>235</v>
      </c>
      <c r="C1063" s="205" t="s">
        <v>2292</v>
      </c>
      <c r="D1063" s="347" t="s">
        <v>995</v>
      </c>
      <c r="E1063" s="71" t="s">
        <v>2293</v>
      </c>
      <c r="F1063" s="389">
        <f t="shared" si="101"/>
        <v>312.17</v>
      </c>
      <c r="G1063" s="386">
        <f t="shared" si="99"/>
        <v>312.17</v>
      </c>
      <c r="H1063" s="387">
        <f t="shared" si="100"/>
        <v>1</v>
      </c>
      <c r="K1063" s="388"/>
      <c r="L1063" s="346"/>
      <c r="O1063" s="346"/>
      <c r="P1063" s="346"/>
    </row>
    <row r="1064" spans="1:16" outlineLevel="1">
      <c r="A1064" t="str">
        <f t="shared" si="98"/>
        <v>MiscellanousBelimo Visual Alarm</v>
      </c>
      <c r="B1064" s="32" t="s">
        <v>235</v>
      </c>
      <c r="C1064" s="205" t="s">
        <v>2294</v>
      </c>
      <c r="D1064" s="347" t="s">
        <v>995</v>
      </c>
      <c r="E1064" s="71" t="s">
        <v>2295</v>
      </c>
      <c r="F1064" s="389">
        <f t="shared" si="101"/>
        <v>143.22</v>
      </c>
      <c r="G1064" s="386">
        <f t="shared" si="99"/>
        <v>143.22</v>
      </c>
      <c r="H1064" s="387">
        <f t="shared" si="100"/>
        <v>1</v>
      </c>
      <c r="K1064" s="388"/>
      <c r="L1064" s="346"/>
      <c r="O1064" s="346"/>
      <c r="P1064" s="346"/>
    </row>
    <row r="1065" spans="1:16" outlineLevel="1">
      <c r="A1065" t="str">
        <f t="shared" si="98"/>
        <v>MiscellanousBelimo Relay Module w 4 SPDT Relays</v>
      </c>
      <c r="B1065" s="32" t="s">
        <v>235</v>
      </c>
      <c r="C1065" s="205" t="s">
        <v>2297</v>
      </c>
      <c r="D1065" s="347" t="s">
        <v>995</v>
      </c>
      <c r="E1065" s="71" t="s">
        <v>2296</v>
      </c>
      <c r="F1065" s="389">
        <f t="shared" si="101"/>
        <v>181.04</v>
      </c>
      <c r="G1065" s="386">
        <f t="shared" si="99"/>
        <v>181.04</v>
      </c>
      <c r="H1065" s="387">
        <f t="shared" si="100"/>
        <v>1</v>
      </c>
      <c r="K1065" s="388"/>
      <c r="L1065" s="346"/>
      <c r="O1065" s="346"/>
      <c r="P1065" s="346"/>
    </row>
    <row r="1066" spans="1:16" outlineLevel="1">
      <c r="A1066" t="str">
        <f t="shared" si="98"/>
        <v>MiscellanousBelimo Communication Module, 2 Relays, BACnet, CANbus</v>
      </c>
      <c r="B1066" s="32" t="s">
        <v>235</v>
      </c>
      <c r="C1066" s="205" t="s">
        <v>2298</v>
      </c>
      <c r="D1066" s="347" t="s">
        <v>995</v>
      </c>
      <c r="E1066" s="71" t="s">
        <v>2296</v>
      </c>
      <c r="F1066" s="389">
        <f t="shared" si="101"/>
        <v>256.06</v>
      </c>
      <c r="G1066" s="386">
        <f t="shared" si="99"/>
        <v>256.06</v>
      </c>
      <c r="H1066" s="387">
        <f t="shared" si="100"/>
        <v>1</v>
      </c>
      <c r="K1066" s="388"/>
      <c r="L1066" s="346"/>
      <c r="O1066" s="346"/>
      <c r="P1066" s="346"/>
    </row>
    <row r="1067" spans="1:16" outlineLevel="1">
      <c r="A1067" t="str">
        <f t="shared" si="98"/>
        <v>MiscellanousSen Tech 1, 2 or 3 Zone Refrigerant Monitor</v>
      </c>
      <c r="B1067" s="32" t="s">
        <v>235</v>
      </c>
      <c r="C1067" s="205" t="s">
        <v>2304</v>
      </c>
      <c r="D1067" s="347" t="s">
        <v>2305</v>
      </c>
      <c r="E1067" s="71" t="s">
        <v>2306</v>
      </c>
      <c r="F1067" s="389">
        <f t="shared" si="101"/>
        <v>0</v>
      </c>
      <c r="G1067" s="386"/>
      <c r="H1067" s="387">
        <f t="shared" si="100"/>
        <v>1</v>
      </c>
      <c r="K1067" s="388"/>
      <c r="L1067" s="346"/>
      <c r="O1067" s="346"/>
      <c r="P1067" s="346"/>
    </row>
    <row r="1068" spans="1:16" outlineLevel="1">
      <c r="A1068" t="str">
        <f t="shared" si="98"/>
        <v>MiscellanousSen Tech 4 Zone Refrigerant Monitor</v>
      </c>
      <c r="B1068" s="32" t="s">
        <v>235</v>
      </c>
      <c r="C1068" s="205" t="s">
        <v>2308</v>
      </c>
      <c r="D1068" s="347" t="s">
        <v>2305</v>
      </c>
      <c r="E1068" s="71" t="s">
        <v>2307</v>
      </c>
      <c r="F1068" s="389">
        <f t="shared" si="101"/>
        <v>0</v>
      </c>
      <c r="G1068" s="386"/>
      <c r="H1068" s="387">
        <f t="shared" si="100"/>
        <v>1</v>
      </c>
      <c r="K1068" s="388"/>
      <c r="L1068" s="346"/>
      <c r="O1068" s="346"/>
      <c r="P1068" s="346"/>
    </row>
    <row r="1069" spans="1:16" outlineLevel="1">
      <c r="A1069" t="str">
        <f t="shared" si="98"/>
        <v>MiscellanousSen Tech Combo Horn Strobe</v>
      </c>
      <c r="B1069" s="32" t="s">
        <v>235</v>
      </c>
      <c r="C1069" s="205" t="s">
        <v>2310</v>
      </c>
      <c r="D1069" s="347" t="s">
        <v>2305</v>
      </c>
      <c r="E1069" s="71" t="s">
        <v>2309</v>
      </c>
      <c r="F1069" s="389">
        <f t="shared" si="101"/>
        <v>0</v>
      </c>
      <c r="G1069" s="386"/>
      <c r="H1069" s="387">
        <f t="shared" si="100"/>
        <v>1</v>
      </c>
      <c r="K1069" s="388"/>
      <c r="L1069" s="346"/>
      <c r="O1069" s="346"/>
      <c r="P1069" s="346"/>
    </row>
    <row r="1070" spans="1:16" outlineLevel="1">
      <c r="A1070" t="str">
        <f t="shared" si="98"/>
        <v>MiscellanousRefrigerant Sensor, R134A w Alarm Horn,1 Relay and 1 AO</v>
      </c>
      <c r="B1070" s="32" t="s">
        <v>235</v>
      </c>
      <c r="C1070" s="595" t="s">
        <v>2301</v>
      </c>
      <c r="D1070" s="347" t="s">
        <v>39</v>
      </c>
      <c r="E1070" s="71" t="s">
        <v>2300</v>
      </c>
      <c r="F1070" s="389">
        <f t="shared" si="101"/>
        <v>1292.3900000000001</v>
      </c>
      <c r="G1070" s="386">
        <f t="shared" ref="G1070:G1133" si="102">G364</f>
        <v>1292.3900000000001</v>
      </c>
      <c r="H1070" s="387">
        <f t="shared" si="100"/>
        <v>1</v>
      </c>
      <c r="K1070" s="388"/>
      <c r="L1070" s="346"/>
      <c r="O1070" s="346"/>
      <c r="P1070" s="346"/>
    </row>
    <row r="1071" spans="1:16" outlineLevel="1">
      <c r="A1071" t="str">
        <f t="shared" si="98"/>
        <v>MiscellanousCO Modbus w/ Relay</v>
      </c>
      <c r="B1071" s="32" t="s">
        <v>235</v>
      </c>
      <c r="C1071" s="421" t="s">
        <v>1219</v>
      </c>
      <c r="D1071" s="347" t="s">
        <v>34</v>
      </c>
      <c r="E1071" s="71" t="s">
        <v>1248</v>
      </c>
      <c r="F1071" s="389">
        <f t="shared" si="97"/>
        <v>1012.11385</v>
      </c>
      <c r="G1071" s="386">
        <f t="shared" si="102"/>
        <v>968.53</v>
      </c>
      <c r="H1071" s="392">
        <f t="shared" ref="H1071:H1080" si="103">$M$2</f>
        <v>1.0449999999999999</v>
      </c>
      <c r="K1071" s="388"/>
      <c r="L1071" s="346"/>
      <c r="O1071" s="346"/>
      <c r="P1071" s="346"/>
    </row>
    <row r="1072" spans="1:16" outlineLevel="1">
      <c r="A1072" t="str">
        <f t="shared" si="98"/>
        <v>MiscellanousCO Modbus w/o Relay</v>
      </c>
      <c r="B1072" s="32" t="s">
        <v>235</v>
      </c>
      <c r="C1072" s="421" t="s">
        <v>1223</v>
      </c>
      <c r="D1072" s="347" t="s">
        <v>34</v>
      </c>
      <c r="E1072" s="71" t="s">
        <v>1249</v>
      </c>
      <c r="F1072" s="389">
        <f t="shared" si="97"/>
        <v>865.79294999999991</v>
      </c>
      <c r="G1072" s="386">
        <f t="shared" si="102"/>
        <v>828.51</v>
      </c>
      <c r="H1072" s="392">
        <f t="shared" si="103"/>
        <v>1.0449999999999999</v>
      </c>
      <c r="K1072" s="388"/>
      <c r="L1072" s="346"/>
      <c r="O1072" s="346"/>
      <c r="P1072" s="346"/>
    </row>
    <row r="1073" spans="1:16" outlineLevel="1">
      <c r="A1073" t="str">
        <f t="shared" si="98"/>
        <v>MiscellanousCO 4-20mA w/ Relay</v>
      </c>
      <c r="B1073" s="32" t="s">
        <v>235</v>
      </c>
      <c r="C1073" s="421" t="s">
        <v>1229</v>
      </c>
      <c r="D1073" s="347" t="s">
        <v>34</v>
      </c>
      <c r="E1073" s="71" t="s">
        <v>1250</v>
      </c>
      <c r="F1073" s="389">
        <f t="shared" si="97"/>
        <v>845.03924999999992</v>
      </c>
      <c r="G1073" s="386">
        <f t="shared" si="102"/>
        <v>808.65</v>
      </c>
      <c r="H1073" s="392">
        <f t="shared" si="103"/>
        <v>1.0449999999999999</v>
      </c>
      <c r="K1073" s="388"/>
      <c r="L1073" s="346"/>
      <c r="O1073" s="346"/>
      <c r="P1073" s="346"/>
    </row>
    <row r="1074" spans="1:16" outlineLevel="1">
      <c r="A1074" t="str">
        <f t="shared" si="98"/>
        <v>MiscellanousCO 4-20mA w/o Relay</v>
      </c>
      <c r="B1074" s="32" t="s">
        <v>235</v>
      </c>
      <c r="C1074" s="421" t="s">
        <v>1233</v>
      </c>
      <c r="D1074" s="347" t="s">
        <v>34</v>
      </c>
      <c r="E1074" s="71" t="s">
        <v>1251</v>
      </c>
      <c r="F1074" s="389">
        <f t="shared" si="97"/>
        <v>845.03924999999992</v>
      </c>
      <c r="G1074" s="386">
        <f t="shared" si="102"/>
        <v>808.65</v>
      </c>
      <c r="H1074" s="392">
        <f t="shared" si="103"/>
        <v>1.0449999999999999</v>
      </c>
      <c r="K1074" s="388"/>
      <c r="L1074" s="346"/>
      <c r="O1074" s="346"/>
      <c r="P1074" s="346"/>
    </row>
    <row r="1075" spans="1:16" outlineLevel="1">
      <c r="A1075" t="str">
        <f t="shared" si="98"/>
        <v>MiscellanousNO2 Modbus w/ Relay</v>
      </c>
      <c r="B1075" s="32" t="s">
        <v>235</v>
      </c>
      <c r="C1075" s="421" t="s">
        <v>1235</v>
      </c>
      <c r="D1075" s="347" t="s">
        <v>34</v>
      </c>
      <c r="E1075" s="71" t="s">
        <v>1252</v>
      </c>
      <c r="F1075" s="389">
        <f t="shared" si="97"/>
        <v>1012.11385</v>
      </c>
      <c r="G1075" s="386">
        <f t="shared" si="102"/>
        <v>968.53</v>
      </c>
      <c r="H1075" s="392">
        <f t="shared" si="103"/>
        <v>1.0449999999999999</v>
      </c>
      <c r="K1075" s="388"/>
      <c r="L1075" s="346"/>
      <c r="O1075" s="346"/>
      <c r="P1075" s="346"/>
    </row>
    <row r="1076" spans="1:16" outlineLevel="1">
      <c r="A1076" t="str">
        <f t="shared" si="98"/>
        <v>MiscellanousNO2 Modbus w/o Relay</v>
      </c>
      <c r="B1076" s="32" t="s">
        <v>235</v>
      </c>
      <c r="C1076" s="421" t="s">
        <v>1236</v>
      </c>
      <c r="D1076" s="347" t="s">
        <v>34</v>
      </c>
      <c r="E1076" s="71" t="s">
        <v>1253</v>
      </c>
      <c r="F1076" s="389">
        <f t="shared" si="97"/>
        <v>865.79294999999991</v>
      </c>
      <c r="G1076" s="386">
        <f t="shared" si="102"/>
        <v>828.51</v>
      </c>
      <c r="H1076" s="392">
        <f t="shared" si="103"/>
        <v>1.0449999999999999</v>
      </c>
      <c r="K1076" s="388"/>
      <c r="L1076" s="346"/>
      <c r="O1076" s="346"/>
      <c r="P1076" s="346"/>
    </row>
    <row r="1077" spans="1:16" outlineLevel="1">
      <c r="A1077" t="str">
        <f t="shared" si="98"/>
        <v>MiscellanousNO2 4-20mA w/ Relay</v>
      </c>
      <c r="B1077" s="32" t="s">
        <v>235</v>
      </c>
      <c r="C1077" s="421" t="s">
        <v>1237</v>
      </c>
      <c r="D1077" s="347" t="s">
        <v>34</v>
      </c>
      <c r="E1077" s="71" t="s">
        <v>1254</v>
      </c>
      <c r="F1077" s="389">
        <f t="shared" si="97"/>
        <v>1012.11385</v>
      </c>
      <c r="G1077" s="386">
        <f t="shared" si="102"/>
        <v>968.53</v>
      </c>
      <c r="H1077" s="392">
        <f t="shared" si="103"/>
        <v>1.0449999999999999</v>
      </c>
      <c r="K1077" s="388"/>
      <c r="L1077" s="346"/>
      <c r="O1077" s="346"/>
      <c r="P1077" s="346"/>
    </row>
    <row r="1078" spans="1:16" outlineLevel="1">
      <c r="A1078" t="str">
        <f t="shared" si="98"/>
        <v>MiscellanousNO2 4-20mA w/o Relay</v>
      </c>
      <c r="B1078" s="32" t="s">
        <v>235</v>
      </c>
      <c r="C1078" s="421" t="s">
        <v>1238</v>
      </c>
      <c r="D1078" s="347" t="s">
        <v>34</v>
      </c>
      <c r="E1078" s="71" t="s">
        <v>1255</v>
      </c>
      <c r="F1078" s="389">
        <f t="shared" si="97"/>
        <v>1315.0907</v>
      </c>
      <c r="G1078" s="386">
        <f t="shared" si="102"/>
        <v>1258.46</v>
      </c>
      <c r="H1078" s="392">
        <f t="shared" si="103"/>
        <v>1.0449999999999999</v>
      </c>
      <c r="K1078" s="388"/>
      <c r="L1078" s="346"/>
      <c r="O1078" s="346"/>
      <c r="P1078" s="346"/>
    </row>
    <row r="1079" spans="1:16" outlineLevel="1">
      <c r="A1079" t="str">
        <f t="shared" si="98"/>
        <v>MiscellanousCO and NO2 Modbus Bundle</v>
      </c>
      <c r="B1079" s="32" t="s">
        <v>235</v>
      </c>
      <c r="C1079" s="421" t="s">
        <v>1239</v>
      </c>
      <c r="D1079" s="347" t="s">
        <v>34</v>
      </c>
      <c r="E1079" s="71" t="s">
        <v>1256</v>
      </c>
      <c r="F1079" s="389">
        <f t="shared" si="97"/>
        <v>2438.7791999999999</v>
      </c>
      <c r="G1079" s="386">
        <f t="shared" si="102"/>
        <v>2333.7600000000002</v>
      </c>
      <c r="H1079" s="392">
        <f t="shared" si="103"/>
        <v>1.0449999999999999</v>
      </c>
      <c r="K1079" s="388"/>
      <c r="L1079" s="346"/>
      <c r="O1079" s="346"/>
      <c r="P1079" s="346"/>
    </row>
    <row r="1080" spans="1:16" outlineLevel="1">
      <c r="A1080" t="str">
        <f t="shared" si="98"/>
        <v>MiscellanousCO and NO2 4-20mA Bundle</v>
      </c>
      <c r="B1080" s="32" t="s">
        <v>235</v>
      </c>
      <c r="C1080" s="421" t="s">
        <v>1240</v>
      </c>
      <c r="D1080" s="347" t="s">
        <v>34</v>
      </c>
      <c r="E1080" s="21" t="s">
        <v>1257</v>
      </c>
      <c r="F1080" s="389">
        <f t="shared" si="97"/>
        <v>2170.6008499999998</v>
      </c>
      <c r="G1080" s="386">
        <f t="shared" si="102"/>
        <v>2077.13</v>
      </c>
      <c r="H1080" s="392">
        <f t="shared" si="103"/>
        <v>1.0449999999999999</v>
      </c>
      <c r="K1080" s="388"/>
      <c r="L1080" s="346"/>
      <c r="O1080" s="346"/>
      <c r="P1080" s="346"/>
    </row>
    <row r="1081" spans="1:16" outlineLevel="1">
      <c r="A1081" t="str">
        <f t="shared" si="98"/>
        <v>Miscellanous2 Position</v>
      </c>
      <c r="B1081" s="32" t="s">
        <v>235</v>
      </c>
      <c r="C1081" s="104" t="s">
        <v>203</v>
      </c>
      <c r="D1081" s="347" t="s">
        <v>39</v>
      </c>
      <c r="E1081" s="71" t="s">
        <v>148</v>
      </c>
      <c r="F1081" s="389">
        <f t="shared" si="97"/>
        <v>25.15</v>
      </c>
      <c r="G1081" s="386">
        <f t="shared" si="102"/>
        <v>25.15</v>
      </c>
      <c r="H1081" s="387">
        <v>1</v>
      </c>
      <c r="K1081" s="388"/>
      <c r="L1081" s="346"/>
      <c r="O1081" s="346"/>
      <c r="P1081" s="346"/>
    </row>
    <row r="1082" spans="1:16" outlineLevel="1">
      <c r="A1082" t="str">
        <f t="shared" si="98"/>
        <v>Miscellanous3 Position</v>
      </c>
      <c r="B1082" s="32" t="s">
        <v>235</v>
      </c>
      <c r="C1082" s="104" t="s">
        <v>204</v>
      </c>
      <c r="D1082" s="347" t="s">
        <v>39</v>
      </c>
      <c r="E1082" s="71" t="s">
        <v>147</v>
      </c>
      <c r="F1082" s="389">
        <f t="shared" si="97"/>
        <v>25.54</v>
      </c>
      <c r="G1082" s="386">
        <f t="shared" si="102"/>
        <v>25.54</v>
      </c>
      <c r="H1082" s="387">
        <v>1</v>
      </c>
      <c r="K1082" s="388"/>
      <c r="L1082" s="346"/>
      <c r="O1082" s="346"/>
      <c r="P1082" s="346"/>
    </row>
    <row r="1083" spans="1:16" outlineLevel="1">
      <c r="A1083" t="str">
        <f t="shared" si="98"/>
        <v>MiscellanousSmoke Dmpr Disconnect with PL</v>
      </c>
      <c r="B1083" s="32" t="s">
        <v>235</v>
      </c>
      <c r="C1083" s="104" t="s">
        <v>893</v>
      </c>
      <c r="D1083" s="347" t="s">
        <v>39</v>
      </c>
      <c r="E1083" s="71" t="s">
        <v>491</v>
      </c>
      <c r="F1083" s="386">
        <f t="shared" si="97"/>
        <v>76.56</v>
      </c>
      <c r="G1083" s="386">
        <f t="shared" si="102"/>
        <v>76.56</v>
      </c>
      <c r="H1083" s="387">
        <v>1</v>
      </c>
      <c r="K1083" s="388"/>
      <c r="L1083" s="346"/>
      <c r="O1083" s="346"/>
      <c r="P1083" s="346"/>
    </row>
    <row r="1084" spans="1:16" outlineLevel="1">
      <c r="A1084" t="str">
        <f t="shared" si="98"/>
        <v>MiscellanousDoor Switch</v>
      </c>
      <c r="B1084" s="32" t="s">
        <v>235</v>
      </c>
      <c r="C1084" s="104" t="s">
        <v>251</v>
      </c>
      <c r="D1084" s="347"/>
      <c r="E1084" s="71" t="s">
        <v>251</v>
      </c>
      <c r="F1084" s="386">
        <f t="shared" si="97"/>
        <v>25</v>
      </c>
      <c r="G1084" s="386">
        <f t="shared" si="102"/>
        <v>25</v>
      </c>
      <c r="H1084" s="387">
        <v>1</v>
      </c>
      <c r="K1084" s="388"/>
      <c r="L1084" s="346"/>
      <c r="O1084" s="346"/>
      <c r="P1084" s="346"/>
    </row>
    <row r="1085" spans="1:16" outlineLevel="1">
      <c r="A1085" t="str">
        <f t="shared" si="98"/>
        <v>MiscellanousOverhead Door Switch</v>
      </c>
      <c r="B1085" s="32" t="s">
        <v>235</v>
      </c>
      <c r="C1085" s="104" t="s">
        <v>1524</v>
      </c>
      <c r="D1085" s="347" t="s">
        <v>39</v>
      </c>
      <c r="E1085" s="71" t="s">
        <v>1525</v>
      </c>
      <c r="F1085" s="386">
        <f t="shared" si="97"/>
        <v>25.04</v>
      </c>
      <c r="G1085" s="386">
        <f t="shared" si="102"/>
        <v>25.04</v>
      </c>
      <c r="H1085" s="387">
        <v>1</v>
      </c>
      <c r="K1085" s="388"/>
      <c r="L1085" s="346"/>
      <c r="O1085" s="346"/>
      <c r="P1085" s="346"/>
    </row>
    <row r="1086" spans="1:16" outlineLevel="1">
      <c r="A1086" t="str">
        <f t="shared" si="98"/>
        <v>MiscellanousAir Flow Switch</v>
      </c>
      <c r="B1086" s="32" t="s">
        <v>235</v>
      </c>
      <c r="C1086" s="104" t="s">
        <v>1281</v>
      </c>
      <c r="D1086" s="347" t="s">
        <v>39</v>
      </c>
      <c r="E1086" s="71" t="s">
        <v>1322</v>
      </c>
      <c r="F1086" s="386">
        <f t="shared" si="97"/>
        <v>36</v>
      </c>
      <c r="G1086" s="386">
        <f t="shared" si="102"/>
        <v>36</v>
      </c>
      <c r="H1086" s="387">
        <v>1</v>
      </c>
      <c r="K1086" s="388"/>
      <c r="L1086" s="346"/>
      <c r="O1086" s="346"/>
      <c r="P1086" s="346"/>
    </row>
    <row r="1087" spans="1:16" outlineLevel="1">
      <c r="A1087" t="str">
        <f t="shared" si="98"/>
        <v>MiscellanousSmall - AX 3 Stations</v>
      </c>
      <c r="B1087" s="32" t="s">
        <v>235</v>
      </c>
      <c r="C1087" s="90" t="s">
        <v>206</v>
      </c>
      <c r="D1087" s="69" t="s">
        <v>34</v>
      </c>
      <c r="E1087" s="71" t="s">
        <v>112</v>
      </c>
      <c r="F1087" s="389">
        <f t="shared" si="97"/>
        <v>0</v>
      </c>
      <c r="G1087" s="386">
        <f t="shared" si="102"/>
        <v>0</v>
      </c>
      <c r="H1087" s="392">
        <f t="shared" ref="H1087:H1145" si="104">$M$2</f>
        <v>1.0449999999999999</v>
      </c>
      <c r="K1087" s="388"/>
      <c r="O1087" s="346"/>
      <c r="P1087" s="346"/>
    </row>
    <row r="1088" spans="1:16" outlineLevel="1">
      <c r="A1088" t="str">
        <f t="shared" si="98"/>
        <v>MiscellanousMedium - AX 100 Stations</v>
      </c>
      <c r="B1088" s="32" t="s">
        <v>235</v>
      </c>
      <c r="C1088" s="90" t="s">
        <v>205</v>
      </c>
      <c r="D1088" s="69" t="s">
        <v>34</v>
      </c>
      <c r="E1088" s="71" t="s">
        <v>113</v>
      </c>
      <c r="F1088" s="389">
        <f t="shared" si="97"/>
        <v>0</v>
      </c>
      <c r="G1088" s="386">
        <f t="shared" si="102"/>
        <v>0</v>
      </c>
      <c r="H1088" s="392">
        <f t="shared" si="104"/>
        <v>1.0449999999999999</v>
      </c>
      <c r="K1088" s="388"/>
      <c r="O1088" s="346"/>
      <c r="P1088" s="346"/>
    </row>
    <row r="1089" spans="1:16" outlineLevel="1">
      <c r="A1089" t="str">
        <f t="shared" si="98"/>
        <v>MiscellanousLarge - AX Unlimited</v>
      </c>
      <c r="B1089" s="32" t="s">
        <v>235</v>
      </c>
      <c r="C1089" s="90" t="s">
        <v>207</v>
      </c>
      <c r="D1089" s="69" t="s">
        <v>34</v>
      </c>
      <c r="E1089" s="71" t="s">
        <v>114</v>
      </c>
      <c r="F1089" s="389">
        <f t="shared" si="97"/>
        <v>0</v>
      </c>
      <c r="G1089" s="386">
        <f t="shared" si="102"/>
        <v>0</v>
      </c>
      <c r="H1089" s="392">
        <f t="shared" si="104"/>
        <v>1.0449999999999999</v>
      </c>
      <c r="K1089" s="388"/>
      <c r="O1089" s="346"/>
      <c r="P1089" s="346"/>
    </row>
    <row r="1090" spans="1:16" outlineLevel="1">
      <c r="A1090" t="str">
        <f t="shared" si="98"/>
        <v>MiscellanousN4 Supervisor-for 0 Network - (SoftJace)</v>
      </c>
      <c r="B1090" s="32" t="s">
        <v>235</v>
      </c>
      <c r="C1090" s="90" t="s">
        <v>835</v>
      </c>
      <c r="D1090" s="69" t="s">
        <v>34</v>
      </c>
      <c r="E1090" s="71" t="s">
        <v>726</v>
      </c>
      <c r="F1090" s="389">
        <f t="shared" si="97"/>
        <v>590.68624999999997</v>
      </c>
      <c r="G1090" s="386">
        <f t="shared" si="102"/>
        <v>565.25</v>
      </c>
      <c r="H1090" s="392">
        <f t="shared" si="104"/>
        <v>1.0449999999999999</v>
      </c>
      <c r="K1090" s="388"/>
      <c r="O1090" s="346"/>
      <c r="P1090" s="346"/>
    </row>
    <row r="1091" spans="1:16" outlineLevel="1">
      <c r="A1091" t="str">
        <f t="shared" si="98"/>
        <v>MiscellanousN4 Supervisor for 1 Network</v>
      </c>
      <c r="B1091" s="32" t="s">
        <v>235</v>
      </c>
      <c r="C1091" s="90" t="s">
        <v>781</v>
      </c>
      <c r="D1091" s="69" t="s">
        <v>34</v>
      </c>
      <c r="E1091" s="71" t="s">
        <v>727</v>
      </c>
      <c r="F1091" s="389">
        <f t="shared" si="97"/>
        <v>811.76644999999985</v>
      </c>
      <c r="G1091" s="386">
        <f t="shared" si="102"/>
        <v>776.81</v>
      </c>
      <c r="H1091" s="392">
        <f t="shared" si="104"/>
        <v>1.0449999999999999</v>
      </c>
      <c r="K1091" s="388"/>
      <c r="O1091" s="346"/>
      <c r="P1091" s="346"/>
    </row>
    <row r="1092" spans="1:16" outlineLevel="1">
      <c r="A1092" t="str">
        <f t="shared" si="98"/>
        <v>MiscellanousN4 Supervisor for 2 Network</v>
      </c>
      <c r="B1092" s="32" t="s">
        <v>235</v>
      </c>
      <c r="C1092" s="90" t="s">
        <v>782</v>
      </c>
      <c r="D1092" s="69" t="s">
        <v>34</v>
      </c>
      <c r="E1092" s="71" t="s">
        <v>728</v>
      </c>
      <c r="F1092" s="389">
        <f t="shared" si="97"/>
        <v>968.02530000000002</v>
      </c>
      <c r="G1092" s="386">
        <f t="shared" si="102"/>
        <v>926.34</v>
      </c>
      <c r="H1092" s="392">
        <f t="shared" si="104"/>
        <v>1.0449999999999999</v>
      </c>
      <c r="K1092" s="388"/>
      <c r="O1092" s="346"/>
      <c r="P1092" s="346"/>
    </row>
    <row r="1093" spans="1:16" outlineLevel="1">
      <c r="A1093" t="str">
        <f t="shared" si="98"/>
        <v>MiscellanousN4 Supervisor for 3 Network</v>
      </c>
      <c r="B1093" s="32" t="s">
        <v>235</v>
      </c>
      <c r="C1093" s="90" t="s">
        <v>783</v>
      </c>
      <c r="D1093" s="69" t="s">
        <v>34</v>
      </c>
      <c r="E1093" s="71" t="s">
        <v>729</v>
      </c>
      <c r="F1093" s="389">
        <f t="shared" si="97"/>
        <v>1137.61835</v>
      </c>
      <c r="G1093" s="386">
        <f t="shared" si="102"/>
        <v>1088.6300000000001</v>
      </c>
      <c r="H1093" s="392">
        <f t="shared" si="104"/>
        <v>1.0449999999999999</v>
      </c>
      <c r="K1093" s="388"/>
      <c r="O1093" s="346"/>
      <c r="P1093" s="346"/>
    </row>
    <row r="1094" spans="1:16" outlineLevel="1">
      <c r="A1094" t="str">
        <f t="shared" si="98"/>
        <v>MiscellanousN4 Supervisor for 10 Network</v>
      </c>
      <c r="B1094" s="32" t="s">
        <v>235</v>
      </c>
      <c r="C1094" s="90" t="s">
        <v>784</v>
      </c>
      <c r="D1094" s="69" t="s">
        <v>34</v>
      </c>
      <c r="E1094" s="71" t="s">
        <v>730</v>
      </c>
      <c r="F1094" s="389">
        <f t="shared" si="97"/>
        <v>2589.6562999999996</v>
      </c>
      <c r="G1094" s="386">
        <f t="shared" si="102"/>
        <v>2478.14</v>
      </c>
      <c r="H1094" s="392">
        <f t="shared" si="104"/>
        <v>1.0449999999999999</v>
      </c>
      <c r="K1094" s="388"/>
      <c r="O1094" s="346"/>
      <c r="P1094" s="346"/>
    </row>
    <row r="1095" spans="1:16" outlineLevel="1">
      <c r="A1095" t="str">
        <f t="shared" si="98"/>
        <v>MiscellanousN4 Supervisor for 100 Network</v>
      </c>
      <c r="B1095" s="32" t="s">
        <v>235</v>
      </c>
      <c r="C1095" s="90" t="s">
        <v>785</v>
      </c>
      <c r="D1095" s="69" t="s">
        <v>34</v>
      </c>
      <c r="E1095" s="71" t="s">
        <v>731</v>
      </c>
      <c r="F1095" s="389">
        <f t="shared" si="97"/>
        <v>3839.6957499999999</v>
      </c>
      <c r="G1095" s="386">
        <f t="shared" si="102"/>
        <v>3674.35</v>
      </c>
      <c r="H1095" s="392">
        <f t="shared" si="104"/>
        <v>1.0449999999999999</v>
      </c>
      <c r="K1095" s="388"/>
      <c r="O1095" s="346"/>
      <c r="P1095" s="346"/>
    </row>
    <row r="1096" spans="1:16" outlineLevel="1">
      <c r="A1096" t="str">
        <f t="shared" si="98"/>
        <v>MiscellanousN4 Supervisor Unlimited</v>
      </c>
      <c r="B1096" s="32" t="s">
        <v>235</v>
      </c>
      <c r="C1096" s="90" t="s">
        <v>786</v>
      </c>
      <c r="D1096" s="69" t="s">
        <v>34</v>
      </c>
      <c r="E1096" s="71" t="s">
        <v>732</v>
      </c>
      <c r="F1096" s="389">
        <f t="shared" si="97"/>
        <v>7875.6738499999992</v>
      </c>
      <c r="G1096" s="386">
        <f t="shared" si="102"/>
        <v>7536.53</v>
      </c>
      <c r="H1096" s="392">
        <f t="shared" si="104"/>
        <v>1.0449999999999999</v>
      </c>
      <c r="K1096" s="388"/>
      <c r="O1096" s="346"/>
      <c r="P1096" s="346"/>
    </row>
    <row r="1097" spans="1:16" outlineLevel="1">
      <c r="A1097" t="str">
        <f t="shared" si="98"/>
        <v>MiscellanousN4 Add 1 Network Connectin</v>
      </c>
      <c r="B1097" s="32" t="s">
        <v>235</v>
      </c>
      <c r="C1097" s="90" t="s">
        <v>742</v>
      </c>
      <c r="D1097" s="69" t="s">
        <v>34</v>
      </c>
      <c r="E1097" s="71" t="s">
        <v>743</v>
      </c>
      <c r="F1097" s="389">
        <f t="shared" si="97"/>
        <v>295.35879999999997</v>
      </c>
      <c r="G1097" s="386">
        <f t="shared" si="102"/>
        <v>282.64</v>
      </c>
      <c r="H1097" s="392">
        <f t="shared" si="104"/>
        <v>1.0449999999999999</v>
      </c>
      <c r="K1097" s="388"/>
      <c r="O1097" s="346"/>
      <c r="P1097" s="346"/>
    </row>
    <row r="1098" spans="1:16" outlineLevel="1">
      <c r="A1098" t="str">
        <f t="shared" si="98"/>
        <v>MiscellanousN4 Add 100 Network Connectin</v>
      </c>
      <c r="B1098" s="32" t="s">
        <v>235</v>
      </c>
      <c r="C1098" s="90" t="s">
        <v>745</v>
      </c>
      <c r="D1098" s="69" t="s">
        <v>34</v>
      </c>
      <c r="E1098" s="71" t="s">
        <v>744</v>
      </c>
      <c r="F1098" s="389">
        <f t="shared" si="97"/>
        <v>4091.2272499999999</v>
      </c>
      <c r="G1098" s="386">
        <f t="shared" si="102"/>
        <v>3915.05</v>
      </c>
      <c r="H1098" s="392">
        <f t="shared" si="104"/>
        <v>1.0449999999999999</v>
      </c>
      <c r="K1098" s="388"/>
      <c r="O1098" s="346"/>
      <c r="P1098" s="346"/>
    </row>
    <row r="1099" spans="1:16" outlineLevel="1">
      <c r="A1099" t="str">
        <f t="shared" si="98"/>
        <v>MiscellanousN4 Upgrades Supervisor 100 to Unlimited</v>
      </c>
      <c r="B1099" s="32" t="s">
        <v>235</v>
      </c>
      <c r="C1099" s="90" t="s">
        <v>787</v>
      </c>
      <c r="D1099" s="69" t="s">
        <v>34</v>
      </c>
      <c r="E1099" s="71" t="s">
        <v>821</v>
      </c>
      <c r="F1099" s="389">
        <f t="shared" si="97"/>
        <v>4409.4610999999995</v>
      </c>
      <c r="G1099" s="386">
        <f t="shared" si="102"/>
        <v>4219.58</v>
      </c>
      <c r="H1099" s="392">
        <f t="shared" si="104"/>
        <v>1.0449999999999999</v>
      </c>
      <c r="K1099" s="388"/>
      <c r="O1099" s="346"/>
      <c r="P1099" s="346"/>
    </row>
    <row r="1100" spans="1:16" outlineLevel="1">
      <c r="A1100" t="str">
        <f t="shared" si="98"/>
        <v>MiscellanousJCI FX80 Server - 0 Network License</v>
      </c>
      <c r="B1100" s="32" t="s">
        <v>235</v>
      </c>
      <c r="C1100" s="90" t="s">
        <v>1100</v>
      </c>
      <c r="D1100" s="69" t="s">
        <v>1025</v>
      </c>
      <c r="E1100" s="71" t="s">
        <v>1101</v>
      </c>
      <c r="F1100" s="389">
        <f t="shared" si="97"/>
        <v>683.42399999999998</v>
      </c>
      <c r="G1100" s="386">
        <f t="shared" si="102"/>
        <v>650.88</v>
      </c>
      <c r="H1100" s="439">
        <f>$O$2</f>
        <v>1.05</v>
      </c>
      <c r="K1100" s="388"/>
      <c r="O1100" s="346"/>
      <c r="P1100" s="346"/>
    </row>
    <row r="1101" spans="1:16" outlineLevel="1">
      <c r="A1101" t="str">
        <f t="shared" si="98"/>
        <v>MiscellanousJCI FX80 Server - 1 Network License</v>
      </c>
      <c r="B1101" s="32" t="s">
        <v>235</v>
      </c>
      <c r="C1101" s="90" t="s">
        <v>1102</v>
      </c>
      <c r="D1101" s="69" t="s">
        <v>1025</v>
      </c>
      <c r="E1101" s="71" t="s">
        <v>1103</v>
      </c>
      <c r="F1101" s="389">
        <f t="shared" si="97"/>
        <v>849.31350000000009</v>
      </c>
      <c r="G1101" s="386">
        <f t="shared" si="102"/>
        <v>808.87</v>
      </c>
      <c r="H1101" s="439">
        <f t="shared" ref="H1101:H1112" si="105">$O$2</f>
        <v>1.05</v>
      </c>
      <c r="K1101" s="388"/>
      <c r="O1101" s="346"/>
      <c r="P1101" s="346"/>
    </row>
    <row r="1102" spans="1:16" outlineLevel="1">
      <c r="A1102" t="str">
        <f t="shared" si="98"/>
        <v>MiscellanousJCI FX80 Server - 2 Network License</v>
      </c>
      <c r="B1102" s="32" t="s">
        <v>235</v>
      </c>
      <c r="C1102" s="90" t="s">
        <v>1104</v>
      </c>
      <c r="D1102" s="69" t="s">
        <v>1025</v>
      </c>
      <c r="E1102" s="71" t="s">
        <v>1105</v>
      </c>
      <c r="F1102" s="389">
        <f t="shared" si="97"/>
        <v>1014.2895000000001</v>
      </c>
      <c r="G1102" s="386">
        <f t="shared" si="102"/>
        <v>965.99</v>
      </c>
      <c r="H1102" s="439">
        <f t="shared" si="105"/>
        <v>1.05</v>
      </c>
      <c r="K1102" s="388"/>
      <c r="O1102" s="346"/>
      <c r="P1102" s="346"/>
    </row>
    <row r="1103" spans="1:16" outlineLevel="1">
      <c r="A1103" t="str">
        <f t="shared" si="98"/>
        <v>MiscellanousJCI FX80 Server - 3 Network License</v>
      </c>
      <c r="B1103" s="32" t="s">
        <v>235</v>
      </c>
      <c r="C1103" s="90" t="s">
        <v>1106</v>
      </c>
      <c r="D1103" s="69" t="s">
        <v>1025</v>
      </c>
      <c r="E1103" s="71" t="s">
        <v>1107</v>
      </c>
      <c r="F1103" s="389">
        <f t="shared" si="97"/>
        <v>1321.2674999999999</v>
      </c>
      <c r="G1103" s="386">
        <f t="shared" si="102"/>
        <v>1258.3499999999999</v>
      </c>
      <c r="H1103" s="439">
        <f t="shared" si="105"/>
        <v>1.05</v>
      </c>
      <c r="K1103" s="388"/>
      <c r="O1103" s="346"/>
      <c r="P1103" s="346"/>
    </row>
    <row r="1104" spans="1:16" outlineLevel="1">
      <c r="A1104" t="str">
        <f t="shared" si="98"/>
        <v>MiscellanousJCI FX80 Server - 10 Network License</v>
      </c>
      <c r="B1104" s="32" t="s">
        <v>235</v>
      </c>
      <c r="C1104" s="90" t="s">
        <v>1108</v>
      </c>
      <c r="D1104" s="69" t="s">
        <v>1025</v>
      </c>
      <c r="E1104" s="71" t="s">
        <v>1109</v>
      </c>
      <c r="F1104" s="389">
        <f t="shared" si="97"/>
        <v>3011.2215000000001</v>
      </c>
      <c r="G1104" s="386">
        <f t="shared" si="102"/>
        <v>2867.83</v>
      </c>
      <c r="H1104" s="439">
        <f t="shared" si="105"/>
        <v>1.05</v>
      </c>
      <c r="K1104" s="388"/>
      <c r="O1104" s="346"/>
      <c r="P1104" s="346"/>
    </row>
    <row r="1105" spans="1:16" outlineLevel="1">
      <c r="A1105" t="str">
        <f t="shared" si="98"/>
        <v>MiscellanousJCI FX80 Server - 100 Network License</v>
      </c>
      <c r="B1105" s="32" t="s">
        <v>235</v>
      </c>
      <c r="C1105" s="90" t="s">
        <v>1110</v>
      </c>
      <c r="D1105" s="69" t="s">
        <v>1025</v>
      </c>
      <c r="E1105" s="71" t="s">
        <v>1111</v>
      </c>
      <c r="F1105" s="389">
        <f t="shared" si="97"/>
        <v>4468.6425000000008</v>
      </c>
      <c r="G1105" s="386">
        <f t="shared" si="102"/>
        <v>4255.8500000000004</v>
      </c>
      <c r="H1105" s="439">
        <f t="shared" si="105"/>
        <v>1.05</v>
      </c>
      <c r="K1105" s="388"/>
      <c r="O1105" s="346"/>
      <c r="P1105" s="346"/>
    </row>
    <row r="1106" spans="1:16" outlineLevel="1">
      <c r="A1106" t="str">
        <f t="shared" si="98"/>
        <v>MiscellanousJCI FX80 Server - Unlimited Network Licenses</v>
      </c>
      <c r="B1106" s="32" t="s">
        <v>235</v>
      </c>
      <c r="C1106" s="90" t="s">
        <v>1112</v>
      </c>
      <c r="D1106" s="69" t="s">
        <v>1025</v>
      </c>
      <c r="E1106" s="71" t="s">
        <v>1113</v>
      </c>
      <c r="F1106" s="389">
        <f t="shared" si="97"/>
        <v>8243.4135000000006</v>
      </c>
      <c r="G1106" s="386">
        <f t="shared" si="102"/>
        <v>7850.87</v>
      </c>
      <c r="H1106" s="439">
        <f t="shared" si="105"/>
        <v>1.05</v>
      </c>
      <c r="K1106" s="388"/>
      <c r="O1106" s="346"/>
      <c r="P1106" s="346"/>
    </row>
    <row r="1107" spans="1:16" outlineLevel="1">
      <c r="A1107" t="str">
        <f t="shared" si="98"/>
        <v>MiscellanousJCI FX80 Server Add 1 Device License</v>
      </c>
      <c r="B1107" s="32" t="s">
        <v>235</v>
      </c>
      <c r="C1107" s="90" t="s">
        <v>1114</v>
      </c>
      <c r="D1107" s="69" t="s">
        <v>1025</v>
      </c>
      <c r="E1107" s="71" t="s">
        <v>1115</v>
      </c>
      <c r="F1107" s="389">
        <f t="shared" si="97"/>
        <v>316.24950000000001</v>
      </c>
      <c r="G1107" s="386">
        <f t="shared" si="102"/>
        <v>301.19</v>
      </c>
      <c r="H1107" s="439">
        <f t="shared" si="105"/>
        <v>1.05</v>
      </c>
      <c r="K1107" s="388"/>
      <c r="O1107" s="346"/>
      <c r="P1107" s="346"/>
    </row>
    <row r="1108" spans="1:16" outlineLevel="1">
      <c r="A1108" t="str">
        <f t="shared" si="98"/>
        <v>MiscellanousJCI FX80 Server Add 10 Device License</v>
      </c>
      <c r="B1108" s="32" t="s">
        <v>235</v>
      </c>
      <c r="C1108" s="90" t="s">
        <v>1116</v>
      </c>
      <c r="D1108" s="69" t="s">
        <v>1025</v>
      </c>
      <c r="E1108" s="71" t="s">
        <v>1117</v>
      </c>
      <c r="F1108" s="389">
        <f t="shared" si="97"/>
        <v>1242.192</v>
      </c>
      <c r="G1108" s="386">
        <f t="shared" si="102"/>
        <v>1183.04</v>
      </c>
      <c r="H1108" s="439">
        <f t="shared" si="105"/>
        <v>1.05</v>
      </c>
      <c r="K1108" s="388"/>
      <c r="O1108" s="346"/>
      <c r="P1108" s="346"/>
    </row>
    <row r="1109" spans="1:16" outlineLevel="1">
      <c r="A1109" t="str">
        <f t="shared" si="98"/>
        <v>MiscellanousJCI FX80 Server Add 25 Device License</v>
      </c>
      <c r="B1109" s="32" t="s">
        <v>235</v>
      </c>
      <c r="C1109" s="90" t="s">
        <v>1118</v>
      </c>
      <c r="D1109" s="69" t="s">
        <v>1025</v>
      </c>
      <c r="E1109" s="71" t="s">
        <v>1119</v>
      </c>
      <c r="F1109" s="389">
        <f t="shared" ref="F1109:F1145" si="106">G1109*H1109</f>
        <v>1943.7285000000002</v>
      </c>
      <c r="G1109" s="386">
        <f t="shared" si="102"/>
        <v>1851.17</v>
      </c>
      <c r="H1109" s="439">
        <f t="shared" si="105"/>
        <v>1.05</v>
      </c>
      <c r="K1109" s="388"/>
      <c r="O1109" s="346"/>
      <c r="P1109" s="346"/>
    </row>
    <row r="1110" spans="1:16" outlineLevel="1">
      <c r="A1110" t="str">
        <f t="shared" si="98"/>
        <v>MiscellanousJCI FX80 Server Add 50 Device License</v>
      </c>
      <c r="B1110" s="32" t="s">
        <v>235</v>
      </c>
      <c r="C1110" s="90" t="s">
        <v>1120</v>
      </c>
      <c r="D1110" s="69" t="s">
        <v>1025</v>
      </c>
      <c r="E1110" s="71" t="s">
        <v>1121</v>
      </c>
      <c r="F1110" s="389">
        <f t="shared" si="106"/>
        <v>2917.9500000000003</v>
      </c>
      <c r="G1110" s="386">
        <f t="shared" si="102"/>
        <v>2779</v>
      </c>
      <c r="H1110" s="439">
        <f t="shared" si="105"/>
        <v>1.05</v>
      </c>
      <c r="K1110" s="388"/>
      <c r="O1110" s="346"/>
      <c r="P1110" s="346"/>
    </row>
    <row r="1111" spans="1:16" outlineLevel="1">
      <c r="A1111" t="str">
        <f t="shared" si="98"/>
        <v>MiscellanousJCI FX80 Server Add 100 Device License</v>
      </c>
      <c r="B1111" s="32" t="s">
        <v>235</v>
      </c>
      <c r="C1111" s="90" t="s">
        <v>1122</v>
      </c>
      <c r="D1111" s="69" t="s">
        <v>1025</v>
      </c>
      <c r="E1111" s="71" t="s">
        <v>1123</v>
      </c>
      <c r="F1111" s="389">
        <f t="shared" si="106"/>
        <v>4371.2445000000007</v>
      </c>
      <c r="G1111" s="386">
        <f t="shared" si="102"/>
        <v>4163.09</v>
      </c>
      <c r="H1111" s="439">
        <f t="shared" si="105"/>
        <v>1.05</v>
      </c>
      <c r="K1111" s="388"/>
      <c r="O1111" s="346"/>
      <c r="P1111" s="346"/>
    </row>
    <row r="1112" spans="1:16" outlineLevel="1">
      <c r="A1112" t="str">
        <f t="shared" si="98"/>
        <v>MiscellanousJCI FX80 Server Add 200 Device License</v>
      </c>
      <c r="B1112" s="32" t="s">
        <v>235</v>
      </c>
      <c r="C1112" s="90" t="s">
        <v>1124</v>
      </c>
      <c r="D1112" s="69" t="s">
        <v>1025</v>
      </c>
      <c r="E1112" s="71" t="s">
        <v>1125</v>
      </c>
      <c r="F1112" s="389">
        <f t="shared" si="106"/>
        <v>6089.4750000000004</v>
      </c>
      <c r="G1112" s="386">
        <f t="shared" si="102"/>
        <v>5799.5</v>
      </c>
      <c r="H1112" s="439">
        <f t="shared" si="105"/>
        <v>1.05</v>
      </c>
      <c r="K1112" s="388"/>
      <c r="O1112" s="346"/>
      <c r="P1112" s="346"/>
    </row>
    <row r="1113" spans="1:16" outlineLevel="1">
      <c r="A1113" t="str">
        <f t="shared" si="98"/>
        <v>MiscellanousN4 Supervisor (10) Field Device Pack</v>
      </c>
      <c r="B1113" s="32" t="s">
        <v>235</v>
      </c>
      <c r="C1113" s="90" t="s">
        <v>788</v>
      </c>
      <c r="D1113" s="69" t="s">
        <v>34</v>
      </c>
      <c r="E1113" s="71" t="s">
        <v>822</v>
      </c>
      <c r="F1113" s="389">
        <f t="shared" si="106"/>
        <v>1023.2849</v>
      </c>
      <c r="G1113" s="386">
        <f t="shared" si="102"/>
        <v>979.22</v>
      </c>
      <c r="H1113" s="392">
        <f t="shared" si="104"/>
        <v>1.0449999999999999</v>
      </c>
      <c r="K1113" s="388"/>
      <c r="O1113" s="346"/>
      <c r="P1113" s="346"/>
    </row>
    <row r="1114" spans="1:16" outlineLevel="1">
      <c r="A1114" t="str">
        <f t="shared" si="98"/>
        <v>MiscellanousN4 Supervisor (25) Field Device Pack</v>
      </c>
      <c r="B1114" s="32" t="s">
        <v>235</v>
      </c>
      <c r="C1114" s="90" t="s">
        <v>789</v>
      </c>
      <c r="D1114" s="69" t="s">
        <v>34</v>
      </c>
      <c r="E1114" s="71" t="s">
        <v>737</v>
      </c>
      <c r="F1114" s="389">
        <f t="shared" si="106"/>
        <v>1600.6682999999998</v>
      </c>
      <c r="G1114" s="386">
        <f t="shared" si="102"/>
        <v>1531.74</v>
      </c>
      <c r="H1114" s="392">
        <f t="shared" si="104"/>
        <v>1.0449999999999999</v>
      </c>
      <c r="K1114" s="388"/>
      <c r="O1114" s="346"/>
      <c r="P1114" s="346"/>
    </row>
    <row r="1115" spans="1:16" outlineLevel="1">
      <c r="A1115" t="str">
        <f t="shared" si="98"/>
        <v>MiscellanousN4 Supervisor (50) Field Device Pack</v>
      </c>
      <c r="B1115" s="32" t="s">
        <v>235</v>
      </c>
      <c r="C1115" s="90" t="s">
        <v>790</v>
      </c>
      <c r="D1115" s="69" t="s">
        <v>34</v>
      </c>
      <c r="E1115" s="71" t="s">
        <v>735</v>
      </c>
      <c r="F1115" s="389">
        <f t="shared" si="106"/>
        <v>2671.5947500000002</v>
      </c>
      <c r="G1115" s="386">
        <f t="shared" si="102"/>
        <v>2556.5500000000002</v>
      </c>
      <c r="H1115" s="392">
        <f t="shared" si="104"/>
        <v>1.0449999999999999</v>
      </c>
      <c r="K1115" s="388"/>
      <c r="O1115" s="346"/>
      <c r="P1115" s="346"/>
    </row>
    <row r="1116" spans="1:16" outlineLevel="1">
      <c r="A1116" t="str">
        <f t="shared" si="98"/>
        <v>MiscellanousN4 Supervisor (100) Field Device Pack</v>
      </c>
      <c r="B1116" s="32" t="s">
        <v>235</v>
      </c>
      <c r="C1116" s="90" t="s">
        <v>791</v>
      </c>
      <c r="D1116" s="69" t="s">
        <v>34</v>
      </c>
      <c r="E1116" s="71" t="s">
        <v>738</v>
      </c>
      <c r="F1116" s="389">
        <f t="shared" si="106"/>
        <v>3567.2015499999998</v>
      </c>
      <c r="G1116" s="386">
        <f t="shared" si="102"/>
        <v>3413.59</v>
      </c>
      <c r="H1116" s="392">
        <f t="shared" si="104"/>
        <v>1.0449999999999999</v>
      </c>
      <c r="K1116" s="388"/>
      <c r="O1116" s="346"/>
      <c r="P1116" s="346"/>
    </row>
    <row r="1117" spans="1:16" outlineLevel="1">
      <c r="A1117" t="str">
        <f t="shared" ref="A1117:A1180" si="107">B1117&amp;C1117</f>
        <v>MiscellanousN4 Supervisor (200) Field Device Pack</v>
      </c>
      <c r="B1117" s="32" t="s">
        <v>235</v>
      </c>
      <c r="C1117" s="90" t="s">
        <v>792</v>
      </c>
      <c r="D1117" s="69" t="s">
        <v>34</v>
      </c>
      <c r="E1117" s="71" t="s">
        <v>739</v>
      </c>
      <c r="F1117" s="389">
        <f t="shared" si="106"/>
        <v>4960.165649999999</v>
      </c>
      <c r="G1117" s="386">
        <f t="shared" si="102"/>
        <v>4746.57</v>
      </c>
      <c r="H1117" s="392">
        <f t="shared" si="104"/>
        <v>1.0449999999999999</v>
      </c>
      <c r="K1117" s="388"/>
      <c r="O1117" s="346"/>
      <c r="P1117" s="346"/>
    </row>
    <row r="1118" spans="1:16" outlineLevel="1">
      <c r="A1118" t="str">
        <f t="shared" si="107"/>
        <v>MiscellanousN4 Supervisor 0 Initial 18 Month Maintenance</v>
      </c>
      <c r="B1118" s="32" t="s">
        <v>235</v>
      </c>
      <c r="C1118" s="90" t="s">
        <v>793</v>
      </c>
      <c r="D1118" s="69" t="s">
        <v>34</v>
      </c>
      <c r="E1118" s="21" t="s">
        <v>1323</v>
      </c>
      <c r="F1118" s="389">
        <f t="shared" si="106"/>
        <v>125.64035</v>
      </c>
      <c r="G1118" s="386">
        <f t="shared" si="102"/>
        <v>120.23</v>
      </c>
      <c r="H1118" s="392">
        <f t="shared" si="104"/>
        <v>1.0449999999999999</v>
      </c>
      <c r="K1118" s="388"/>
      <c r="O1118" s="346"/>
      <c r="P1118" s="346"/>
    </row>
    <row r="1119" spans="1:16" outlineLevel="1">
      <c r="A1119" t="str">
        <f t="shared" si="107"/>
        <v>MiscellanousN4 Supervisor 1 Initial 18 Month Maintenance</v>
      </c>
      <c r="B1119" s="32" t="s">
        <v>235</v>
      </c>
      <c r="C1119" s="90" t="s">
        <v>794</v>
      </c>
      <c r="D1119" s="69" t="s">
        <v>34</v>
      </c>
      <c r="E1119" s="21" t="s">
        <v>823</v>
      </c>
      <c r="F1119" s="389">
        <f t="shared" si="106"/>
        <v>193.4922</v>
      </c>
      <c r="G1119" s="386">
        <f t="shared" si="102"/>
        <v>185.16</v>
      </c>
      <c r="H1119" s="392">
        <f t="shared" si="104"/>
        <v>1.0449999999999999</v>
      </c>
      <c r="K1119" s="388"/>
      <c r="O1119" s="346"/>
      <c r="P1119" s="346"/>
    </row>
    <row r="1120" spans="1:16" outlineLevel="1">
      <c r="A1120" t="str">
        <f t="shared" si="107"/>
        <v>MiscellanousN4 Supervisor 2 Initial 18 Month Maintenance</v>
      </c>
      <c r="B1120" s="32" t="s">
        <v>235</v>
      </c>
      <c r="C1120" s="90" t="s">
        <v>795</v>
      </c>
      <c r="D1120" s="69" t="s">
        <v>34</v>
      </c>
      <c r="E1120" s="21" t="s">
        <v>824</v>
      </c>
      <c r="F1120" s="389">
        <f t="shared" si="106"/>
        <v>228.66689999999997</v>
      </c>
      <c r="G1120" s="386">
        <f t="shared" si="102"/>
        <v>218.82</v>
      </c>
      <c r="H1120" s="392">
        <f t="shared" si="104"/>
        <v>1.0449999999999999</v>
      </c>
      <c r="K1120" s="388"/>
      <c r="O1120" s="346"/>
      <c r="P1120" s="346"/>
    </row>
    <row r="1121" spans="1:16" outlineLevel="1">
      <c r="A1121" t="str">
        <f t="shared" si="107"/>
        <v>MiscellanousN4 Supervisor 3 Initial 18 Month Maintenance</v>
      </c>
      <c r="B1121" s="32" t="s">
        <v>235</v>
      </c>
      <c r="C1121" s="90" t="s">
        <v>796</v>
      </c>
      <c r="D1121" s="69" t="s">
        <v>34</v>
      </c>
      <c r="E1121" s="21" t="s">
        <v>825</v>
      </c>
      <c r="F1121" s="389">
        <f t="shared" si="106"/>
        <v>268.87849999999997</v>
      </c>
      <c r="G1121" s="386">
        <f t="shared" si="102"/>
        <v>257.3</v>
      </c>
      <c r="H1121" s="392">
        <f t="shared" si="104"/>
        <v>1.0449999999999999</v>
      </c>
      <c r="K1121" s="388"/>
      <c r="O1121" s="346"/>
      <c r="P1121" s="346"/>
    </row>
    <row r="1122" spans="1:16" ht="12.9" outlineLevel="1" thickBot="1">
      <c r="A1122" t="str">
        <f t="shared" si="107"/>
        <v>MiscellanousN4 Supervisor 10 Initial 18 Month Maintenance</v>
      </c>
      <c r="B1122" s="32" t="s">
        <v>235</v>
      </c>
      <c r="C1122" s="90" t="s">
        <v>797</v>
      </c>
      <c r="D1122" s="69" t="s">
        <v>34</v>
      </c>
      <c r="E1122" s="21" t="s">
        <v>826</v>
      </c>
      <c r="F1122" s="389">
        <f t="shared" si="106"/>
        <v>545.29144999999994</v>
      </c>
      <c r="G1122" s="386">
        <f t="shared" si="102"/>
        <v>521.80999999999995</v>
      </c>
      <c r="H1122" s="392">
        <f t="shared" si="104"/>
        <v>1.0449999999999999</v>
      </c>
      <c r="K1122" s="388"/>
      <c r="O1122" s="346"/>
      <c r="P1122" s="346"/>
    </row>
    <row r="1123" spans="1:16" ht="15" outlineLevel="1">
      <c r="A1123" t="str">
        <f t="shared" si="107"/>
        <v>MiscellanousN4 Supervisor 100 Initial 18 Month Maintenance</v>
      </c>
      <c r="B1123" s="32" t="s">
        <v>235</v>
      </c>
      <c r="C1123" s="90" t="s">
        <v>798</v>
      </c>
      <c r="D1123" s="69" t="s">
        <v>34</v>
      </c>
      <c r="E1123" s="21" t="s">
        <v>827</v>
      </c>
      <c r="F1123" s="389">
        <f t="shared" si="106"/>
        <v>809.1539499999999</v>
      </c>
      <c r="G1123" s="386">
        <f t="shared" si="102"/>
        <v>774.31</v>
      </c>
      <c r="H1123" s="392">
        <f t="shared" si="104"/>
        <v>1.0449999999999999</v>
      </c>
      <c r="K1123" s="388"/>
      <c r="L1123" s="348" t="s">
        <v>1179</v>
      </c>
      <c r="M1123" s="349" t="s">
        <v>1180</v>
      </c>
      <c r="O1123" s="346"/>
      <c r="P1123" s="346"/>
    </row>
    <row r="1124" spans="1:16" ht="12.9" outlineLevel="1" thickBot="1">
      <c r="A1124" t="str">
        <f t="shared" si="107"/>
        <v>MiscellanousN4 Supervisor Unlimited Initial 18 Month Maintenance</v>
      </c>
      <c r="B1124" s="32" t="s">
        <v>235</v>
      </c>
      <c r="C1124" s="90" t="s">
        <v>799</v>
      </c>
      <c r="D1124" s="69" t="s">
        <v>34</v>
      </c>
      <c r="E1124" s="21" t="s">
        <v>828</v>
      </c>
      <c r="F1124" s="389">
        <f t="shared" si="106"/>
        <v>1384.1756499999999</v>
      </c>
      <c r="G1124" s="386">
        <f t="shared" si="102"/>
        <v>1324.57</v>
      </c>
      <c r="H1124" s="392">
        <f t="shared" si="104"/>
        <v>1.0449999999999999</v>
      </c>
      <c r="K1124" s="388"/>
      <c r="L1124" s="350">
        <v>117.22</v>
      </c>
      <c r="M1124" s="351">
        <v>252.66</v>
      </c>
      <c r="O1124" s="346"/>
      <c r="P1124" s="346"/>
    </row>
    <row r="1125" spans="1:16" outlineLevel="1">
      <c r="A1125" t="str">
        <f t="shared" si="107"/>
        <v>MiscellanousN4 Supervisor 0 Additional 1 Year Maintenance</v>
      </c>
      <c r="B1125" s="32" t="s">
        <v>235</v>
      </c>
      <c r="C1125" s="90" t="s">
        <v>800</v>
      </c>
      <c r="D1125" s="69" t="s">
        <v>34</v>
      </c>
      <c r="E1125" s="71" t="s">
        <v>711</v>
      </c>
      <c r="F1125" s="389">
        <f t="shared" si="106"/>
        <v>150.77259999999998</v>
      </c>
      <c r="G1125" s="386">
        <f t="shared" si="102"/>
        <v>144.28</v>
      </c>
      <c r="H1125" s="392">
        <f t="shared" si="104"/>
        <v>1.0449999999999999</v>
      </c>
      <c r="K1125" s="388"/>
      <c r="O1125" s="346"/>
      <c r="P1125" s="346"/>
    </row>
    <row r="1126" spans="1:16" outlineLevel="1">
      <c r="A1126" t="str">
        <f t="shared" si="107"/>
        <v>MiscellanousN4 Supervisor 0 Additional 3 Year Maintenance</v>
      </c>
      <c r="B1126" s="32" t="s">
        <v>235</v>
      </c>
      <c r="C1126" s="90" t="s">
        <v>801</v>
      </c>
      <c r="D1126" s="69" t="s">
        <v>34</v>
      </c>
      <c r="E1126" s="71" t="s">
        <v>712</v>
      </c>
      <c r="F1126" s="389">
        <f t="shared" si="106"/>
        <v>329.18544999999995</v>
      </c>
      <c r="G1126" s="386">
        <f t="shared" si="102"/>
        <v>315.01</v>
      </c>
      <c r="H1126" s="392">
        <f t="shared" si="104"/>
        <v>1.0449999999999999</v>
      </c>
      <c r="K1126" s="388"/>
      <c r="O1126" s="346"/>
      <c r="P1126" s="346"/>
    </row>
    <row r="1127" spans="1:16" outlineLevel="1">
      <c r="A1127" t="str">
        <f t="shared" si="107"/>
        <v>MiscellanousN4 Supervisor 0 Additional 5 Year Maintenance</v>
      </c>
      <c r="B1127" s="32" t="s">
        <v>235</v>
      </c>
      <c r="C1127" s="90" t="s">
        <v>802</v>
      </c>
      <c r="D1127" s="69" t="s">
        <v>34</v>
      </c>
      <c r="E1127" s="71" t="s">
        <v>713</v>
      </c>
      <c r="F1127" s="389">
        <f t="shared" si="106"/>
        <v>422.15909999999997</v>
      </c>
      <c r="G1127" s="386">
        <f t="shared" si="102"/>
        <v>403.98</v>
      </c>
      <c r="H1127" s="392">
        <f t="shared" si="104"/>
        <v>1.0449999999999999</v>
      </c>
      <c r="K1127" s="388"/>
      <c r="O1127" s="346"/>
      <c r="P1127" s="346"/>
    </row>
    <row r="1128" spans="1:16" outlineLevel="1">
      <c r="A1128" t="str">
        <f t="shared" si="107"/>
        <v>MiscellanousN4 Supervisor 1 Additional 1 Year Maintenance</v>
      </c>
      <c r="B1128" s="32" t="s">
        <v>235</v>
      </c>
      <c r="C1128" s="90" t="s">
        <v>803</v>
      </c>
      <c r="D1128" s="69" t="s">
        <v>34</v>
      </c>
      <c r="E1128" s="71" t="s">
        <v>714</v>
      </c>
      <c r="F1128" s="389">
        <f t="shared" si="106"/>
        <v>161.24350000000001</v>
      </c>
      <c r="G1128" s="386">
        <f t="shared" si="102"/>
        <v>154.30000000000001</v>
      </c>
      <c r="H1128" s="392">
        <f t="shared" si="104"/>
        <v>1.0449999999999999</v>
      </c>
      <c r="K1128" s="388"/>
      <c r="O1128" s="346"/>
      <c r="P1128" s="346"/>
    </row>
    <row r="1129" spans="1:16" outlineLevel="1">
      <c r="A1129" t="str">
        <f t="shared" si="107"/>
        <v>MiscellanousN4 Supervisor 1 Additional 3 Year Maintenance</v>
      </c>
      <c r="B1129" s="32" t="s">
        <v>235</v>
      </c>
      <c r="C1129" s="90" t="s">
        <v>804</v>
      </c>
      <c r="D1129" s="69" t="s">
        <v>34</v>
      </c>
      <c r="E1129" s="71" t="s">
        <v>715</v>
      </c>
      <c r="F1129" s="389">
        <f t="shared" si="106"/>
        <v>417.1431</v>
      </c>
      <c r="G1129" s="386">
        <f t="shared" si="102"/>
        <v>399.18</v>
      </c>
      <c r="H1129" s="392">
        <f t="shared" si="104"/>
        <v>1.0449999999999999</v>
      </c>
      <c r="K1129" s="388"/>
      <c r="O1129" s="346"/>
      <c r="P1129" s="346"/>
    </row>
    <row r="1130" spans="1:16" outlineLevel="1">
      <c r="A1130" t="str">
        <f t="shared" si="107"/>
        <v>MiscellanousN4 Supervisor 1 Additional 5 Year Maintenance</v>
      </c>
      <c r="B1130" s="32" t="s">
        <v>235</v>
      </c>
      <c r="C1130" s="90" t="s">
        <v>805</v>
      </c>
      <c r="D1130" s="69" t="s">
        <v>34</v>
      </c>
      <c r="E1130" s="71" t="s">
        <v>716</v>
      </c>
      <c r="F1130" s="389">
        <f t="shared" si="106"/>
        <v>535.24900000000002</v>
      </c>
      <c r="G1130" s="386">
        <f t="shared" si="102"/>
        <v>512.20000000000005</v>
      </c>
      <c r="H1130" s="392">
        <f t="shared" si="104"/>
        <v>1.0449999999999999</v>
      </c>
      <c r="K1130" s="388"/>
      <c r="O1130" s="346"/>
      <c r="P1130" s="346"/>
    </row>
    <row r="1131" spans="1:16" outlineLevel="1">
      <c r="A1131" t="str">
        <f t="shared" si="107"/>
        <v>MiscellanousN4 Supervisor 2 Additional 1 Year Maintenance</v>
      </c>
      <c r="B1131" s="32" t="s">
        <v>235</v>
      </c>
      <c r="C1131" s="90" t="s">
        <v>806</v>
      </c>
      <c r="D1131" s="69" t="s">
        <v>34</v>
      </c>
      <c r="E1131" s="71" t="s">
        <v>717</v>
      </c>
      <c r="F1131" s="389">
        <f t="shared" si="106"/>
        <v>228.66689999999997</v>
      </c>
      <c r="G1131" s="386">
        <f t="shared" si="102"/>
        <v>218.82</v>
      </c>
      <c r="H1131" s="392">
        <f t="shared" si="104"/>
        <v>1.0449999999999999</v>
      </c>
      <c r="K1131" s="388"/>
      <c r="O1131" s="346"/>
      <c r="P1131" s="346"/>
    </row>
    <row r="1132" spans="1:16" outlineLevel="1">
      <c r="A1132" t="str">
        <f t="shared" si="107"/>
        <v>MiscellanousN4 Supervisor 2 Additional 3 Year Maintenance</v>
      </c>
      <c r="B1132" s="32" t="s">
        <v>235</v>
      </c>
      <c r="C1132" s="90" t="s">
        <v>807</v>
      </c>
      <c r="D1132" s="69" t="s">
        <v>34</v>
      </c>
      <c r="E1132" s="71" t="s">
        <v>718</v>
      </c>
      <c r="F1132" s="389">
        <f t="shared" si="106"/>
        <v>497.54539999999997</v>
      </c>
      <c r="G1132" s="386">
        <f t="shared" si="102"/>
        <v>476.12</v>
      </c>
      <c r="H1132" s="392">
        <f t="shared" si="104"/>
        <v>1.0449999999999999</v>
      </c>
      <c r="K1132" s="388"/>
      <c r="O1132" s="346"/>
      <c r="P1132" s="346"/>
    </row>
    <row r="1133" spans="1:16" outlineLevel="1">
      <c r="A1133" t="str">
        <f t="shared" si="107"/>
        <v>MiscellanousN4 Supervisor 2 Additional 5 Year Maintenance</v>
      </c>
      <c r="B1133" s="32" t="s">
        <v>235</v>
      </c>
      <c r="C1133" s="90" t="s">
        <v>808</v>
      </c>
      <c r="D1133" s="69" t="s">
        <v>34</v>
      </c>
      <c r="E1133" s="71" t="s">
        <v>719</v>
      </c>
      <c r="F1133" s="389">
        <f t="shared" si="106"/>
        <v>638.26509999999996</v>
      </c>
      <c r="G1133" s="386">
        <f t="shared" si="102"/>
        <v>610.78</v>
      </c>
      <c r="H1133" s="392">
        <f t="shared" si="104"/>
        <v>1.0449999999999999</v>
      </c>
      <c r="K1133" s="388"/>
      <c r="O1133" s="346"/>
      <c r="P1133" s="346"/>
    </row>
    <row r="1134" spans="1:16" outlineLevel="1">
      <c r="A1134" t="str">
        <f t="shared" si="107"/>
        <v>MiscellanousN4 Supervisor 3 Additional 1 Year Maintenance</v>
      </c>
      <c r="B1134" s="32" t="s">
        <v>235</v>
      </c>
      <c r="C1134" s="90" t="s">
        <v>809</v>
      </c>
      <c r="D1134" s="69" t="s">
        <v>34</v>
      </c>
      <c r="E1134" s="71" t="s">
        <v>720</v>
      </c>
      <c r="F1134" s="389">
        <f t="shared" si="106"/>
        <v>268.87849999999997</v>
      </c>
      <c r="G1134" s="386">
        <f t="shared" ref="G1134:G1197" si="108">G428</f>
        <v>257.3</v>
      </c>
      <c r="H1134" s="392">
        <f t="shared" si="104"/>
        <v>1.0449999999999999</v>
      </c>
      <c r="K1134" s="388"/>
      <c r="O1134" s="346"/>
      <c r="P1134" s="346"/>
    </row>
    <row r="1135" spans="1:16" outlineLevel="1">
      <c r="A1135" t="str">
        <f t="shared" si="107"/>
        <v>MiscellanousN4 Supervisor 3 Additional 3 Year Maintenance</v>
      </c>
      <c r="B1135" s="32" t="s">
        <v>235</v>
      </c>
      <c r="C1135" s="90" t="s">
        <v>810</v>
      </c>
      <c r="D1135" s="69" t="s">
        <v>34</v>
      </c>
      <c r="E1135" s="71" t="s">
        <v>721</v>
      </c>
      <c r="F1135" s="389">
        <f t="shared" si="106"/>
        <v>585.50304999999992</v>
      </c>
      <c r="G1135" s="386">
        <f t="shared" si="108"/>
        <v>560.29</v>
      </c>
      <c r="H1135" s="392">
        <f t="shared" si="104"/>
        <v>1.0449999999999999</v>
      </c>
      <c r="K1135" s="388"/>
      <c r="O1135" s="346"/>
      <c r="P1135" s="346"/>
    </row>
    <row r="1136" spans="1:16" outlineLevel="1">
      <c r="A1136" t="str">
        <f t="shared" si="107"/>
        <v>MiscellanousN4 Supervisor 3 Additional 5 Year Maintenance</v>
      </c>
      <c r="B1136" s="32" t="s">
        <v>235</v>
      </c>
      <c r="C1136" s="90" t="s">
        <v>811</v>
      </c>
      <c r="D1136" s="69" t="s">
        <v>34</v>
      </c>
      <c r="E1136" s="71" t="s">
        <v>722</v>
      </c>
      <c r="F1136" s="389">
        <f t="shared" si="106"/>
        <v>751.3549999999999</v>
      </c>
      <c r="G1136" s="386">
        <f t="shared" si="108"/>
        <v>719</v>
      </c>
      <c r="H1136" s="392">
        <f t="shared" si="104"/>
        <v>1.0449999999999999</v>
      </c>
      <c r="K1136" s="388"/>
      <c r="O1136" s="346"/>
      <c r="P1136" s="346"/>
    </row>
    <row r="1137" spans="1:16" outlineLevel="1">
      <c r="A1137" t="str">
        <f t="shared" si="107"/>
        <v>MiscellanousN4 Supervisor 10 Additional 1 Year Maintenance</v>
      </c>
      <c r="B1137" s="32" t="s">
        <v>235</v>
      </c>
      <c r="C1137" s="90" t="s">
        <v>812</v>
      </c>
      <c r="D1137" s="69" t="s">
        <v>34</v>
      </c>
      <c r="E1137" s="71" t="s">
        <v>723</v>
      </c>
      <c r="F1137" s="389">
        <f t="shared" si="106"/>
        <v>535.88644999999985</v>
      </c>
      <c r="G1137" s="386">
        <f t="shared" si="108"/>
        <v>512.80999999999995</v>
      </c>
      <c r="H1137" s="392">
        <f t="shared" si="104"/>
        <v>1.0449999999999999</v>
      </c>
      <c r="K1137" s="388"/>
      <c r="O1137" s="346"/>
      <c r="P1137" s="346"/>
    </row>
    <row r="1138" spans="1:16" outlineLevel="1">
      <c r="A1138" t="str">
        <f t="shared" si="107"/>
        <v>MiscellanousN4 Supervisor 10 Additional 3 Year Maintenance</v>
      </c>
      <c r="B1138" s="32" t="s">
        <v>235</v>
      </c>
      <c r="C1138" s="90" t="s">
        <v>813</v>
      </c>
      <c r="D1138" s="69" t="s">
        <v>34</v>
      </c>
      <c r="E1138" s="71" t="s">
        <v>724</v>
      </c>
      <c r="F1138" s="389">
        <f t="shared" si="106"/>
        <v>1331.8316</v>
      </c>
      <c r="G1138" s="386">
        <f t="shared" si="108"/>
        <v>1274.48</v>
      </c>
      <c r="H1138" s="392">
        <f t="shared" si="104"/>
        <v>1.0449999999999999</v>
      </c>
      <c r="K1138" s="388"/>
      <c r="O1138" s="346"/>
      <c r="P1138" s="346"/>
    </row>
    <row r="1139" spans="1:16" outlineLevel="1">
      <c r="A1139" t="str">
        <f t="shared" si="107"/>
        <v>MiscellanousN4 Supervisor 10 Additional 5 Year Maintenance</v>
      </c>
      <c r="B1139" s="32" t="s">
        <v>235</v>
      </c>
      <c r="C1139" s="90" t="s">
        <v>814</v>
      </c>
      <c r="D1139" s="69" t="s">
        <v>34</v>
      </c>
      <c r="E1139" s="71" t="s">
        <v>725</v>
      </c>
      <c r="F1139" s="389">
        <f t="shared" si="106"/>
        <v>1708.7630999999999</v>
      </c>
      <c r="G1139" s="386">
        <f t="shared" si="108"/>
        <v>1635.18</v>
      </c>
      <c r="H1139" s="392">
        <f t="shared" si="104"/>
        <v>1.0449999999999999</v>
      </c>
      <c r="K1139" s="388"/>
      <c r="O1139" s="346"/>
      <c r="P1139" s="346"/>
    </row>
    <row r="1140" spans="1:16" outlineLevel="1">
      <c r="A1140" t="str">
        <f t="shared" si="107"/>
        <v>MiscellanousN4 Supervisor 100 Additional 1 Year Maintenance</v>
      </c>
      <c r="B1140" s="32" t="s">
        <v>235</v>
      </c>
      <c r="C1140" s="90" t="s">
        <v>815</v>
      </c>
      <c r="D1140" s="69" t="s">
        <v>34</v>
      </c>
      <c r="E1140" s="71" t="s">
        <v>829</v>
      </c>
      <c r="F1140" s="389">
        <f t="shared" si="106"/>
        <v>809.1539499999999</v>
      </c>
      <c r="G1140" s="386">
        <f t="shared" si="108"/>
        <v>774.31</v>
      </c>
      <c r="H1140" s="392">
        <f t="shared" si="104"/>
        <v>1.0449999999999999</v>
      </c>
      <c r="K1140" s="388"/>
      <c r="O1140" s="346"/>
      <c r="P1140" s="346"/>
    </row>
    <row r="1141" spans="1:16" outlineLevel="1">
      <c r="A1141" t="str">
        <f t="shared" si="107"/>
        <v>MiscellanousN4 Supervisor 100 Additional 3 Year Maintenance</v>
      </c>
      <c r="B1141" s="32" t="s">
        <v>235</v>
      </c>
      <c r="C1141" s="90" t="s">
        <v>816</v>
      </c>
      <c r="D1141" s="69" t="s">
        <v>34</v>
      </c>
      <c r="E1141" s="71" t="s">
        <v>830</v>
      </c>
      <c r="F1141" s="389">
        <f t="shared" si="106"/>
        <v>1975.1335999999999</v>
      </c>
      <c r="G1141" s="386">
        <f t="shared" si="108"/>
        <v>1890.08</v>
      </c>
      <c r="H1141" s="392">
        <f t="shared" si="104"/>
        <v>1.0449999999999999</v>
      </c>
      <c r="K1141" s="388"/>
      <c r="O1141" s="346"/>
      <c r="P1141" s="346"/>
    </row>
    <row r="1142" spans="1:16" outlineLevel="1">
      <c r="A1142" t="str">
        <f t="shared" si="107"/>
        <v>MiscellanousN4 Supervisor 100 Additional 5 Year Maintenance</v>
      </c>
      <c r="B1142" s="32" t="s">
        <v>235</v>
      </c>
      <c r="C1142" s="90" t="s">
        <v>817</v>
      </c>
      <c r="D1142" s="69" t="s">
        <v>34</v>
      </c>
      <c r="E1142" s="71" t="s">
        <v>831</v>
      </c>
      <c r="F1142" s="389">
        <f t="shared" si="106"/>
        <v>2532.9859499999998</v>
      </c>
      <c r="G1142" s="386">
        <f t="shared" si="108"/>
        <v>2423.91</v>
      </c>
      <c r="H1142" s="392">
        <f t="shared" si="104"/>
        <v>1.0449999999999999</v>
      </c>
      <c r="K1142" s="388"/>
      <c r="O1142" s="346"/>
      <c r="P1142" s="346"/>
    </row>
    <row r="1143" spans="1:16" outlineLevel="1">
      <c r="A1143" t="str">
        <f t="shared" si="107"/>
        <v>MiscellanousN4 Supervisor Unlimited Additional 1 Year Maintenance</v>
      </c>
      <c r="B1143" s="32" t="s">
        <v>235</v>
      </c>
      <c r="C1143" s="90" t="s">
        <v>818</v>
      </c>
      <c r="D1143" s="69" t="s">
        <v>34</v>
      </c>
      <c r="E1143" s="71" t="s">
        <v>832</v>
      </c>
      <c r="F1143" s="389">
        <f t="shared" si="106"/>
        <v>1661.0170499999999</v>
      </c>
      <c r="G1143" s="386">
        <f t="shared" si="108"/>
        <v>1589.49</v>
      </c>
      <c r="H1143" s="392">
        <f t="shared" si="104"/>
        <v>1.0449999999999999</v>
      </c>
      <c r="K1143" s="388"/>
      <c r="O1143" s="346"/>
      <c r="P1143" s="346"/>
    </row>
    <row r="1144" spans="1:16" outlineLevel="1">
      <c r="A1144" t="str">
        <f t="shared" si="107"/>
        <v>MiscellanousN4 Supervisor Unlimited Additional 3 Year Maintenance</v>
      </c>
      <c r="B1144" s="32" t="s">
        <v>235</v>
      </c>
      <c r="C1144" s="90" t="s">
        <v>819</v>
      </c>
      <c r="D1144" s="69" t="s">
        <v>34</v>
      </c>
      <c r="E1144" s="71" t="s">
        <v>833</v>
      </c>
      <c r="F1144" s="389">
        <f t="shared" si="106"/>
        <v>4050.7752999999998</v>
      </c>
      <c r="G1144" s="386">
        <f t="shared" si="108"/>
        <v>3876.34</v>
      </c>
      <c r="H1144" s="392">
        <f t="shared" si="104"/>
        <v>1.0449999999999999</v>
      </c>
      <c r="K1144" s="388"/>
      <c r="O1144" s="346"/>
      <c r="P1144" s="346"/>
    </row>
    <row r="1145" spans="1:16" outlineLevel="1">
      <c r="A1145" t="str">
        <f t="shared" si="107"/>
        <v>MiscellanousN4 Supervisor Unlimited Additional 5 Year Maintenance</v>
      </c>
      <c r="B1145" s="32" t="s">
        <v>235</v>
      </c>
      <c r="C1145" s="90" t="s">
        <v>820</v>
      </c>
      <c r="D1145" s="69" t="s">
        <v>34</v>
      </c>
      <c r="E1145" s="71" t="s">
        <v>834</v>
      </c>
      <c r="F1145" s="389">
        <f t="shared" si="106"/>
        <v>5194.1306999999997</v>
      </c>
      <c r="G1145" s="386">
        <f t="shared" si="108"/>
        <v>4970.46</v>
      </c>
      <c r="H1145" s="392">
        <f t="shared" si="104"/>
        <v>1.0449999999999999</v>
      </c>
      <c r="K1145" s="388"/>
      <c r="O1145" s="346"/>
      <c r="P1145" s="346"/>
    </row>
    <row r="1146" spans="1:16" outlineLevel="1">
      <c r="A1146" t="str">
        <f t="shared" si="107"/>
        <v>MiscellanousSpyder 5 w 4AO, 4UI, 0BI, 4 Relay BO, 2 Triac BO, w TC</v>
      </c>
      <c r="B1146" s="32" t="s">
        <v>235</v>
      </c>
      <c r="C1146" s="96" t="s">
        <v>1158</v>
      </c>
      <c r="D1146" s="347" t="s">
        <v>34</v>
      </c>
      <c r="E1146" s="71" t="s">
        <v>1192</v>
      </c>
      <c r="F1146" s="389">
        <f>G1146*H1146</f>
        <v>434.14524999999998</v>
      </c>
      <c r="G1146" s="386">
        <f t="shared" si="108"/>
        <v>415.45</v>
      </c>
      <c r="H1146" s="393">
        <f t="shared" ref="H1146:H1268" si="109">$L$2</f>
        <v>1.0449999999999999</v>
      </c>
      <c r="K1146" s="388"/>
      <c r="O1146" s="346"/>
      <c r="P1146" s="346"/>
    </row>
    <row r="1147" spans="1:16" outlineLevel="1">
      <c r="A1147" t="str">
        <f t="shared" si="107"/>
        <v>MiscellanousSpyder 6 w 6AO, 10UI, 0BI, 4 Relay BO, 4 Triac BO, w TC</v>
      </c>
      <c r="B1147" s="32" t="s">
        <v>235</v>
      </c>
      <c r="C1147" s="96" t="s">
        <v>1160</v>
      </c>
      <c r="D1147" s="347" t="s">
        <v>34</v>
      </c>
      <c r="E1147" s="71" t="s">
        <v>1193</v>
      </c>
      <c r="F1147" s="389">
        <f t="shared" ref="F1147:F1276" si="110">G1147*H1147</f>
        <v>614.29279999999994</v>
      </c>
      <c r="G1147" s="386">
        <f t="shared" si="108"/>
        <v>587.84</v>
      </c>
      <c r="H1147" s="393">
        <f t="shared" si="109"/>
        <v>1.0449999999999999</v>
      </c>
      <c r="J1147" s="20" t="s">
        <v>450</v>
      </c>
      <c r="K1147" s="388"/>
      <c r="O1147" s="346"/>
      <c r="P1147" s="346"/>
    </row>
    <row r="1148" spans="1:16" outlineLevel="1">
      <c r="A1148" t="str">
        <f t="shared" si="107"/>
        <v>MiscellanousSpyder Unitary 6438 wo Act or VP</v>
      </c>
      <c r="B1148" s="32" t="s">
        <v>235</v>
      </c>
      <c r="C1148" s="96" t="s">
        <v>218</v>
      </c>
      <c r="D1148" s="347" t="s">
        <v>34</v>
      </c>
      <c r="E1148" s="71" t="s">
        <v>41</v>
      </c>
      <c r="F1148" s="389">
        <f t="shared" si="110"/>
        <v>535.08179999999993</v>
      </c>
      <c r="G1148" s="386">
        <f t="shared" si="108"/>
        <v>512.04</v>
      </c>
      <c r="H1148" s="393">
        <f t="shared" si="109"/>
        <v>1.0449999999999999</v>
      </c>
      <c r="K1148" s="388"/>
      <c r="O1148" s="346"/>
      <c r="P1148" s="346"/>
    </row>
    <row r="1149" spans="1:16" outlineLevel="1">
      <c r="A1149" t="str">
        <f t="shared" si="107"/>
        <v>MiscellanousSpyder Relay 6438 wo Act or VP for SIO</v>
      </c>
      <c r="B1149" s="32" t="s">
        <v>235</v>
      </c>
      <c r="C1149" s="96" t="s">
        <v>438</v>
      </c>
      <c r="D1149" s="347" t="s">
        <v>34</v>
      </c>
      <c r="E1149" s="71" t="s">
        <v>115</v>
      </c>
      <c r="F1149" s="389">
        <f t="shared" si="110"/>
        <v>589.96519999999987</v>
      </c>
      <c r="G1149" s="386">
        <f t="shared" si="108"/>
        <v>564.55999999999995</v>
      </c>
      <c r="H1149" s="393">
        <f t="shared" si="109"/>
        <v>1.0449999999999999</v>
      </c>
      <c r="K1149" s="388"/>
      <c r="O1149" s="346"/>
      <c r="P1149" s="346"/>
    </row>
    <row r="1150" spans="1:16" outlineLevel="1">
      <c r="A1150" t="str">
        <f t="shared" si="107"/>
        <v>MiscellanousSpyder VAV 4024 w VP No Act</v>
      </c>
      <c r="B1150" s="32" t="s">
        <v>235</v>
      </c>
      <c r="C1150" s="97" t="s">
        <v>837</v>
      </c>
      <c r="D1150" s="69" t="s">
        <v>34</v>
      </c>
      <c r="E1150" s="71" t="s">
        <v>116</v>
      </c>
      <c r="F1150" s="389">
        <f t="shared" si="110"/>
        <v>377.29724999999996</v>
      </c>
      <c r="G1150" s="386">
        <f t="shared" si="108"/>
        <v>361.05</v>
      </c>
      <c r="H1150" s="393">
        <f t="shared" si="109"/>
        <v>1.0449999999999999</v>
      </c>
      <c r="K1150" s="388"/>
      <c r="O1150" s="346"/>
      <c r="P1150" s="346"/>
    </row>
    <row r="1151" spans="1:16" outlineLevel="1">
      <c r="A1151" t="str">
        <f t="shared" si="107"/>
        <v>MiscellanousSpyder Unitary 4024 wo Act or VP</v>
      </c>
      <c r="B1151" s="32" t="s">
        <v>235</v>
      </c>
      <c r="C1151" s="97" t="s">
        <v>219</v>
      </c>
      <c r="D1151" s="69" t="s">
        <v>34</v>
      </c>
      <c r="E1151" s="71" t="s">
        <v>43</v>
      </c>
      <c r="F1151" s="389">
        <f t="shared" si="110"/>
        <v>353.45035000000001</v>
      </c>
      <c r="G1151" s="386">
        <f t="shared" si="108"/>
        <v>338.23</v>
      </c>
      <c r="H1151" s="393">
        <f t="shared" si="109"/>
        <v>1.0449999999999999</v>
      </c>
      <c r="K1151" s="388"/>
      <c r="O1151" s="346"/>
      <c r="P1151" s="346"/>
    </row>
    <row r="1152" spans="1:16" outlineLevel="1">
      <c r="A1152" t="str">
        <f t="shared" si="107"/>
        <v>MiscellanousSpyder Unitary 1012 wo Act or VP</v>
      </c>
      <c r="B1152" s="32" t="s">
        <v>235</v>
      </c>
      <c r="C1152" s="97" t="s">
        <v>220</v>
      </c>
      <c r="D1152" s="69" t="s">
        <v>34</v>
      </c>
      <c r="E1152" s="71" t="s">
        <v>208</v>
      </c>
      <c r="F1152" s="389">
        <f t="shared" si="110"/>
        <v>267.54089999999997</v>
      </c>
      <c r="G1152" s="386">
        <f t="shared" si="108"/>
        <v>256.02</v>
      </c>
      <c r="H1152" s="393">
        <f t="shared" si="109"/>
        <v>1.0449999999999999</v>
      </c>
      <c r="K1152" s="388"/>
      <c r="O1152" s="346"/>
      <c r="P1152" s="346"/>
    </row>
    <row r="1153" spans="1:16" outlineLevel="1">
      <c r="A1153" t="str">
        <f t="shared" si="107"/>
        <v>MiscellanousSpyder VAV 0000 w Act &amp; VP</v>
      </c>
      <c r="B1153" s="32" t="s">
        <v>235</v>
      </c>
      <c r="C1153" s="97" t="s">
        <v>221</v>
      </c>
      <c r="D1153" s="69" t="s">
        <v>34</v>
      </c>
      <c r="E1153" s="71" t="s">
        <v>209</v>
      </c>
      <c r="F1153" s="389">
        <f t="shared" si="110"/>
        <v>315.55865</v>
      </c>
      <c r="G1153" s="386">
        <f t="shared" si="108"/>
        <v>301.97000000000003</v>
      </c>
      <c r="H1153" s="393">
        <f t="shared" si="109"/>
        <v>1.0449999999999999</v>
      </c>
      <c r="K1153" s="388"/>
      <c r="O1153" s="346"/>
      <c r="P1153" s="346"/>
    </row>
    <row r="1154" spans="1:16" outlineLevel="1">
      <c r="A1154" t="str">
        <f t="shared" si="107"/>
        <v>MiscellanousSpyder VAV 4022 w Act &amp; VP</v>
      </c>
      <c r="B1154" s="32" t="s">
        <v>235</v>
      </c>
      <c r="C1154" s="97" t="s">
        <v>222</v>
      </c>
      <c r="D1154" s="69" t="s">
        <v>34</v>
      </c>
      <c r="E1154" s="71" t="s">
        <v>210</v>
      </c>
      <c r="F1154" s="389">
        <f t="shared" si="110"/>
        <v>404.73894999999999</v>
      </c>
      <c r="G1154" s="386">
        <f t="shared" si="108"/>
        <v>387.31</v>
      </c>
      <c r="H1154" s="393">
        <f t="shared" si="109"/>
        <v>1.0449999999999999</v>
      </c>
      <c r="K1154" s="388"/>
      <c r="O1154" s="346"/>
      <c r="P1154" s="346"/>
    </row>
    <row r="1155" spans="1:16" outlineLevel="1">
      <c r="A1155" t="str">
        <f t="shared" si="107"/>
        <v>MiscellanousSpyder VAV 6436 w Act &amp; VP</v>
      </c>
      <c r="B1155" s="32" t="s">
        <v>235</v>
      </c>
      <c r="C1155" s="97" t="s">
        <v>223</v>
      </c>
      <c r="D1155" s="69" t="s">
        <v>34</v>
      </c>
      <c r="E1155" s="71" t="s">
        <v>211</v>
      </c>
      <c r="F1155" s="389">
        <f t="shared" si="110"/>
        <v>569.37869999999998</v>
      </c>
      <c r="G1155" s="386">
        <f t="shared" si="108"/>
        <v>544.86</v>
      </c>
      <c r="H1155" s="393">
        <f t="shared" si="109"/>
        <v>1.0449999999999999</v>
      </c>
      <c r="K1155" s="388"/>
      <c r="O1155" s="346"/>
      <c r="P1155" s="346"/>
    </row>
    <row r="1156" spans="1:16" outlineLevel="1">
      <c r="A1156" t="str">
        <f t="shared" si="107"/>
        <v>MiscellanousSpyder VAV 6438 w VP No Act</v>
      </c>
      <c r="B1156" s="32" t="s">
        <v>235</v>
      </c>
      <c r="C1156" s="97" t="s">
        <v>838</v>
      </c>
      <c r="D1156" s="69" t="s">
        <v>34</v>
      </c>
      <c r="E1156" s="71" t="s">
        <v>212</v>
      </c>
      <c r="F1156" s="389">
        <f t="shared" si="110"/>
        <v>648.43294999999989</v>
      </c>
      <c r="G1156" s="386">
        <f t="shared" si="108"/>
        <v>620.51</v>
      </c>
      <c r="H1156" s="393">
        <f t="shared" si="109"/>
        <v>1.0449999999999999</v>
      </c>
      <c r="K1156" s="388"/>
      <c r="O1156" s="346"/>
      <c r="P1156" s="346"/>
    </row>
    <row r="1157" spans="1:16" outlineLevel="1">
      <c r="A1157" t="str">
        <f t="shared" si="107"/>
        <v>MiscellanousStryker VAV 4022 w Act &amp; VP</v>
      </c>
      <c r="B1157" s="32" t="s">
        <v>235</v>
      </c>
      <c r="C1157" s="96" t="s">
        <v>380</v>
      </c>
      <c r="D1157" s="347" t="s">
        <v>34</v>
      </c>
      <c r="E1157" s="71" t="s">
        <v>149</v>
      </c>
      <c r="F1157" s="389">
        <f t="shared" si="110"/>
        <v>339.72949999999997</v>
      </c>
      <c r="G1157" s="386">
        <f t="shared" si="108"/>
        <v>325.10000000000002</v>
      </c>
      <c r="H1157" s="393">
        <f t="shared" si="109"/>
        <v>1.0449999999999999</v>
      </c>
      <c r="K1157" s="388"/>
      <c r="O1157" s="346"/>
      <c r="P1157" s="346"/>
    </row>
    <row r="1158" spans="1:16" outlineLevel="1">
      <c r="A1158" t="str">
        <f t="shared" si="107"/>
        <v>MiscellanousStryker VAV 4024 wo Act</v>
      </c>
      <c r="B1158" s="32" t="s">
        <v>235</v>
      </c>
      <c r="C1158" s="96" t="s">
        <v>381</v>
      </c>
      <c r="D1158" s="347" t="s">
        <v>34</v>
      </c>
      <c r="E1158" s="71" t="s">
        <v>152</v>
      </c>
      <c r="F1158" s="389">
        <f t="shared" si="110"/>
        <v>312.29825</v>
      </c>
      <c r="G1158" s="386">
        <f t="shared" si="108"/>
        <v>298.85000000000002</v>
      </c>
      <c r="H1158" s="393">
        <f t="shared" si="109"/>
        <v>1.0449999999999999</v>
      </c>
      <c r="K1158" s="388"/>
      <c r="O1158" s="346"/>
      <c r="P1158" s="346"/>
    </row>
    <row r="1159" spans="1:16" outlineLevel="1">
      <c r="A1159" t="str">
        <f t="shared" si="107"/>
        <v>MiscellanousStryker AHU Controller</v>
      </c>
      <c r="B1159" s="32" t="s">
        <v>235</v>
      </c>
      <c r="C1159" s="96" t="s">
        <v>276</v>
      </c>
      <c r="D1159" s="347" t="s">
        <v>34</v>
      </c>
      <c r="E1159" s="71" t="s">
        <v>277</v>
      </c>
      <c r="F1159" s="389">
        <f t="shared" si="110"/>
        <v>439.04629999999997</v>
      </c>
      <c r="G1159" s="386">
        <f t="shared" si="108"/>
        <v>420.14</v>
      </c>
      <c r="H1159" s="393">
        <f t="shared" si="109"/>
        <v>1.0449999999999999</v>
      </c>
      <c r="K1159" s="388"/>
      <c r="O1159" s="346"/>
      <c r="P1159" s="346"/>
    </row>
    <row r="1160" spans="1:16" outlineLevel="1">
      <c r="A1160" t="str">
        <f t="shared" si="107"/>
        <v>MiscellanousStryker BACNet Lighting Controller</v>
      </c>
      <c r="B1160" s="32" t="s">
        <v>235</v>
      </c>
      <c r="C1160" s="96" t="s">
        <v>878</v>
      </c>
      <c r="D1160" s="347" t="s">
        <v>34</v>
      </c>
      <c r="E1160" s="71" t="s">
        <v>1870</v>
      </c>
      <c r="F1160" s="389">
        <f t="shared" si="110"/>
        <v>0</v>
      </c>
      <c r="G1160" s="386">
        <f t="shared" si="108"/>
        <v>0</v>
      </c>
      <c r="H1160" s="393">
        <f t="shared" si="109"/>
        <v>1.0449999999999999</v>
      </c>
      <c r="K1160" s="388"/>
      <c r="O1160" s="346"/>
      <c r="P1160" s="346"/>
    </row>
    <row r="1161" spans="1:16" outlineLevel="1">
      <c r="A1161" t="str">
        <f t="shared" si="107"/>
        <v>MiscellanousStryker BACNet VAV 4022 w Act &amp; VP</v>
      </c>
      <c r="B1161" s="32" t="s">
        <v>235</v>
      </c>
      <c r="C1161" s="96" t="s">
        <v>879</v>
      </c>
      <c r="D1161" s="347" t="s">
        <v>34</v>
      </c>
      <c r="E1161" s="71" t="s">
        <v>880</v>
      </c>
      <c r="F1161" s="389">
        <f t="shared" si="110"/>
        <v>317.52325000000002</v>
      </c>
      <c r="G1161" s="386">
        <f t="shared" si="108"/>
        <v>303.85000000000002</v>
      </c>
      <c r="H1161" s="393">
        <f t="shared" si="109"/>
        <v>1.0449999999999999</v>
      </c>
      <c r="K1161" s="388"/>
      <c r="O1161" s="346"/>
      <c r="P1161" s="346"/>
    </row>
    <row r="1162" spans="1:16" outlineLevel="1">
      <c r="A1162" t="str">
        <f t="shared" si="107"/>
        <v>MiscellanousStryker BACNet VAV 4024 wo Act</v>
      </c>
      <c r="B1162" s="32" t="s">
        <v>235</v>
      </c>
      <c r="C1162" s="96" t="s">
        <v>881</v>
      </c>
      <c r="D1162" s="347" t="s">
        <v>34</v>
      </c>
      <c r="E1162" s="71" t="s">
        <v>882</v>
      </c>
      <c r="F1162" s="389">
        <f t="shared" si="110"/>
        <v>278.71194999999994</v>
      </c>
      <c r="G1162" s="386">
        <f t="shared" si="108"/>
        <v>266.70999999999998</v>
      </c>
      <c r="H1162" s="393">
        <f t="shared" si="109"/>
        <v>1.0449999999999999</v>
      </c>
      <c r="J1162" s="20" t="s">
        <v>449</v>
      </c>
      <c r="K1162" s="388"/>
      <c r="O1162" s="346"/>
      <c r="P1162" s="346"/>
    </row>
    <row r="1163" spans="1:16" outlineLevel="1">
      <c r="A1163" t="str">
        <f t="shared" si="107"/>
        <v>MiscellanousSpyder BACNet 6438 wo Act or VP</v>
      </c>
      <c r="B1163" s="32" t="s">
        <v>235</v>
      </c>
      <c r="C1163" s="96" t="s">
        <v>439</v>
      </c>
      <c r="D1163" s="347" t="s">
        <v>34</v>
      </c>
      <c r="E1163" s="71" t="s">
        <v>440</v>
      </c>
      <c r="F1163" s="389">
        <f t="shared" si="110"/>
        <v>631.84879999999998</v>
      </c>
      <c r="G1163" s="386">
        <f t="shared" si="108"/>
        <v>604.64</v>
      </c>
      <c r="H1163" s="393">
        <f t="shared" si="109"/>
        <v>1.0449999999999999</v>
      </c>
      <c r="K1163" s="388"/>
      <c r="O1163" s="346"/>
      <c r="P1163" s="346"/>
    </row>
    <row r="1164" spans="1:16" outlineLevel="1">
      <c r="A1164" t="str">
        <f t="shared" si="107"/>
        <v>MiscellanousSpyder BACNet 6438 wo Act or VP for SIO</v>
      </c>
      <c r="B1164" s="32" t="s">
        <v>235</v>
      </c>
      <c r="C1164" s="96" t="s">
        <v>447</v>
      </c>
      <c r="D1164" s="347" t="s">
        <v>34</v>
      </c>
      <c r="E1164" s="21" t="s">
        <v>448</v>
      </c>
      <c r="F1164" s="389">
        <f t="shared" si="110"/>
        <v>620.36424999999997</v>
      </c>
      <c r="G1164" s="386">
        <f t="shared" si="108"/>
        <v>593.65</v>
      </c>
      <c r="H1164" s="393">
        <f t="shared" si="109"/>
        <v>1.0449999999999999</v>
      </c>
      <c r="K1164" s="388"/>
      <c r="O1164" s="346"/>
      <c r="P1164" s="346"/>
    </row>
    <row r="1165" spans="1:16" outlineLevel="1">
      <c r="A1165" t="str">
        <f t="shared" si="107"/>
        <v>MiscellanousSpyder BACNet 4024 wo Act or VP</v>
      </c>
      <c r="B1165" s="32" t="s">
        <v>235</v>
      </c>
      <c r="C1165" s="96" t="s">
        <v>445</v>
      </c>
      <c r="D1165" s="347" t="s">
        <v>34</v>
      </c>
      <c r="E1165" s="71" t="s">
        <v>446</v>
      </c>
      <c r="F1165" s="389">
        <f t="shared" si="110"/>
        <v>335.16284999999999</v>
      </c>
      <c r="G1165" s="386">
        <f t="shared" si="108"/>
        <v>320.73</v>
      </c>
      <c r="H1165" s="393">
        <f t="shared" si="109"/>
        <v>1.0449999999999999</v>
      </c>
      <c r="K1165" s="388"/>
      <c r="O1165" s="346"/>
      <c r="P1165" s="346"/>
    </row>
    <row r="1166" spans="1:16" outlineLevel="1">
      <c r="A1166" t="str">
        <f t="shared" si="107"/>
        <v>MiscellanousSpyder BACNet 1012 wo Act or VP</v>
      </c>
      <c r="B1166" s="32" t="s">
        <v>235</v>
      </c>
      <c r="C1166" s="96" t="s">
        <v>872</v>
      </c>
      <c r="D1166" s="347" t="s">
        <v>34</v>
      </c>
      <c r="E1166" s="71" t="s">
        <v>873</v>
      </c>
      <c r="F1166" s="389">
        <f t="shared" si="110"/>
        <v>243.43274999999997</v>
      </c>
      <c r="G1166" s="386">
        <f t="shared" si="108"/>
        <v>232.95</v>
      </c>
      <c r="H1166" s="393">
        <f t="shared" si="109"/>
        <v>1.0449999999999999</v>
      </c>
      <c r="K1166" s="388"/>
      <c r="O1166" s="346"/>
      <c r="P1166" s="346"/>
    </row>
    <row r="1167" spans="1:16" outlineLevel="1">
      <c r="A1167" t="str">
        <f t="shared" si="107"/>
        <v>MiscellanousSpyder BACNet VAV 0000AS w Act &amp; VP</v>
      </c>
      <c r="B1167" s="32" t="s">
        <v>235</v>
      </c>
      <c r="C1167" s="96" t="s">
        <v>960</v>
      </c>
      <c r="D1167" s="347" t="s">
        <v>34</v>
      </c>
      <c r="E1167" s="71" t="s">
        <v>959</v>
      </c>
      <c r="F1167" s="389">
        <f t="shared" si="110"/>
        <v>273.42424999999997</v>
      </c>
      <c r="G1167" s="386">
        <f t="shared" si="108"/>
        <v>261.64999999999998</v>
      </c>
      <c r="H1167" s="393">
        <f t="shared" si="109"/>
        <v>1.0449999999999999</v>
      </c>
      <c r="K1167" s="388"/>
      <c r="O1167" s="346"/>
      <c r="P1167" s="346"/>
    </row>
    <row r="1168" spans="1:16" outlineLevel="1">
      <c r="A1168" t="str">
        <f t="shared" si="107"/>
        <v>MiscellanousSpyder BACNet VAV 4022AS w Act &amp; VP</v>
      </c>
      <c r="B1168" s="32" t="s">
        <v>235</v>
      </c>
      <c r="C1168" s="96" t="s">
        <v>441</v>
      </c>
      <c r="D1168" s="347" t="s">
        <v>34</v>
      </c>
      <c r="E1168" s="71" t="s">
        <v>442</v>
      </c>
      <c r="F1168" s="389">
        <f t="shared" si="110"/>
        <v>373.71289999999999</v>
      </c>
      <c r="G1168" s="386">
        <f t="shared" si="108"/>
        <v>357.62</v>
      </c>
      <c r="H1168" s="393">
        <f t="shared" si="109"/>
        <v>1.0449999999999999</v>
      </c>
      <c r="K1168" s="388"/>
      <c r="O1168" s="346"/>
      <c r="P1168" s="346"/>
    </row>
    <row r="1169" spans="1:16" outlineLevel="1">
      <c r="A1169" t="str">
        <f t="shared" si="107"/>
        <v>MiscellanousSpyder BACNet VAV 4024NS w VP No Act</v>
      </c>
      <c r="B1169" s="32" t="s">
        <v>235</v>
      </c>
      <c r="C1169" s="96" t="s">
        <v>874</v>
      </c>
      <c r="D1169" s="347" t="s">
        <v>34</v>
      </c>
      <c r="E1169" s="71" t="s">
        <v>875</v>
      </c>
      <c r="F1169" s="389">
        <f t="shared" si="110"/>
        <v>325.36075</v>
      </c>
      <c r="G1169" s="386">
        <f t="shared" si="108"/>
        <v>311.35000000000002</v>
      </c>
      <c r="H1169" s="393">
        <f t="shared" si="109"/>
        <v>1.0449999999999999</v>
      </c>
      <c r="K1169" s="388"/>
      <c r="O1169" s="346"/>
      <c r="P1169" s="346"/>
    </row>
    <row r="1170" spans="1:16" outlineLevel="1">
      <c r="A1170" t="str">
        <f t="shared" si="107"/>
        <v>MiscellanousSpyder BACNet VAV 6436AS w Act &amp; VP</v>
      </c>
      <c r="B1170" s="32" t="s">
        <v>235</v>
      </c>
      <c r="C1170" s="96" t="s">
        <v>443</v>
      </c>
      <c r="D1170" s="347" t="s">
        <v>34</v>
      </c>
      <c r="E1170" s="71" t="s">
        <v>444</v>
      </c>
      <c r="F1170" s="389">
        <f t="shared" si="110"/>
        <v>519.07240000000002</v>
      </c>
      <c r="G1170" s="386">
        <f t="shared" si="108"/>
        <v>496.72</v>
      </c>
      <c r="H1170" s="393">
        <f t="shared" si="109"/>
        <v>1.0449999999999999</v>
      </c>
      <c r="K1170" s="388"/>
      <c r="O1170" s="346"/>
      <c r="P1170" s="346"/>
    </row>
    <row r="1171" spans="1:16" outlineLevel="1">
      <c r="A1171" t="str">
        <f t="shared" si="107"/>
        <v>MiscellanousSpyder BACNet VAV 6438NS w VP No Act</v>
      </c>
      <c r="B1171" s="32" t="s">
        <v>235</v>
      </c>
      <c r="C1171" s="96" t="s">
        <v>877</v>
      </c>
      <c r="D1171" s="347" t="s">
        <v>34</v>
      </c>
      <c r="E1171" s="71" t="s">
        <v>876</v>
      </c>
      <c r="F1171" s="389">
        <f t="shared" si="110"/>
        <v>491.30674999999997</v>
      </c>
      <c r="G1171" s="386">
        <f t="shared" si="108"/>
        <v>470.15</v>
      </c>
      <c r="H1171" s="393">
        <f t="shared" si="109"/>
        <v>1.0449999999999999</v>
      </c>
      <c r="K1171" s="388"/>
      <c r="O1171" s="346"/>
      <c r="P1171" s="346"/>
    </row>
    <row r="1172" spans="1:16" outlineLevel="1">
      <c r="A1172" t="str">
        <f t="shared" si="107"/>
        <v>MiscellanousSpyder 7 BACNet or IP VAV Controller w Act &amp; VP, 7 Univ IO, 5 BO</v>
      </c>
      <c r="B1172" s="32" t="s">
        <v>235</v>
      </c>
      <c r="C1172" s="96" t="s">
        <v>1797</v>
      </c>
      <c r="D1172" s="347" t="s">
        <v>34</v>
      </c>
      <c r="E1172" s="71" t="s">
        <v>1796</v>
      </c>
      <c r="F1172" s="389">
        <f t="shared" si="110"/>
        <v>277.34299999999996</v>
      </c>
      <c r="G1172" s="386">
        <f t="shared" si="108"/>
        <v>265.39999999999998</v>
      </c>
      <c r="H1172" s="393">
        <f t="shared" si="109"/>
        <v>1.0449999999999999</v>
      </c>
      <c r="K1172" s="388"/>
      <c r="O1172" s="346"/>
      <c r="P1172" s="346"/>
    </row>
    <row r="1173" spans="1:16" outlineLevel="1">
      <c r="A1173" t="str">
        <f t="shared" si="107"/>
        <v>MiscellanousSpyder 7 BACNet or IP VAV Controller w Act &amp; VP, 7 Univ IO, 5 BO BLE</v>
      </c>
      <c r="B1173" s="32" t="s">
        <v>235</v>
      </c>
      <c r="C1173" s="96" t="s">
        <v>2171</v>
      </c>
      <c r="D1173" s="347" t="s">
        <v>34</v>
      </c>
      <c r="E1173" s="451" t="s">
        <v>2170</v>
      </c>
      <c r="F1173" s="389">
        <f t="shared" si="110"/>
        <v>277.34299999999996</v>
      </c>
      <c r="G1173" s="386">
        <f t="shared" si="108"/>
        <v>265.39999999999998</v>
      </c>
      <c r="H1173" s="393">
        <f t="shared" si="109"/>
        <v>1.0449999999999999</v>
      </c>
      <c r="I1173" s="178"/>
      <c r="K1173" s="388"/>
      <c r="O1173" s="346"/>
      <c r="P1173" s="346"/>
    </row>
    <row r="1174" spans="1:16" outlineLevel="1">
      <c r="A1174" t="str">
        <f t="shared" si="107"/>
        <v>MiscellanousCIPer 10 Controller, 5 UI, 2 AO, 3 DO</v>
      </c>
      <c r="B1174" s="32" t="s">
        <v>235</v>
      </c>
      <c r="C1174" s="96" t="s">
        <v>1174</v>
      </c>
      <c r="D1174" s="347" t="s">
        <v>34</v>
      </c>
      <c r="E1174" s="71" t="s">
        <v>1194</v>
      </c>
      <c r="F1174" s="389">
        <f t="shared" si="110"/>
        <v>483.23</v>
      </c>
      <c r="G1174" s="386">
        <f t="shared" si="108"/>
        <v>483.23</v>
      </c>
      <c r="H1174" s="393">
        <v>1</v>
      </c>
      <c r="K1174" s="388"/>
      <c r="O1174" s="346"/>
      <c r="P1174" s="346"/>
    </row>
    <row r="1175" spans="1:16" outlineLevel="1">
      <c r="A1175" t="str">
        <f t="shared" si="107"/>
        <v>MiscellanousCIPer 30 Controller, 3 UI, 3 AO, 6 DO</v>
      </c>
      <c r="B1175" s="32" t="s">
        <v>235</v>
      </c>
      <c r="C1175" s="96" t="s">
        <v>1175</v>
      </c>
      <c r="D1175" s="347" t="s">
        <v>34</v>
      </c>
      <c r="E1175" s="71" t="s">
        <v>1126</v>
      </c>
      <c r="F1175" s="389">
        <f t="shared" si="110"/>
        <v>790.53</v>
      </c>
      <c r="G1175" s="386">
        <f t="shared" si="108"/>
        <v>790.53</v>
      </c>
      <c r="H1175" s="393">
        <v>1</v>
      </c>
      <c r="K1175" s="388"/>
      <c r="O1175" s="346"/>
      <c r="P1175" s="346"/>
    </row>
    <row r="1176" spans="1:16" outlineLevel="1">
      <c r="A1176" t="str">
        <f t="shared" si="107"/>
        <v>MiscellanousCIPer 30 VAV Controller - No Actuator</v>
      </c>
      <c r="B1176" s="32" t="s">
        <v>235</v>
      </c>
      <c r="C1176" s="96" t="s">
        <v>1176</v>
      </c>
      <c r="D1176" s="347" t="s">
        <v>34</v>
      </c>
      <c r="E1176" s="71" t="s">
        <v>1127</v>
      </c>
      <c r="F1176" s="389">
        <f t="shared" si="110"/>
        <v>738.05</v>
      </c>
      <c r="G1176" s="386">
        <f t="shared" si="108"/>
        <v>738.05</v>
      </c>
      <c r="H1176" s="393">
        <v>1</v>
      </c>
      <c r="K1176" s="388" t="s">
        <v>224</v>
      </c>
      <c r="L1176" t="s">
        <v>1324</v>
      </c>
      <c r="O1176" s="346"/>
      <c r="P1176" s="346"/>
    </row>
    <row r="1177" spans="1:16" outlineLevel="1">
      <c r="A1177" t="str">
        <f t="shared" si="107"/>
        <v xml:space="preserve">MiscellanousCIPer 50 Plant Controller wo Display </v>
      </c>
      <c r="B1177" s="32" t="s">
        <v>235</v>
      </c>
      <c r="C1177" s="96" t="s">
        <v>1325</v>
      </c>
      <c r="D1177" s="347" t="s">
        <v>34</v>
      </c>
      <c r="E1177" s="365" t="s">
        <v>1326</v>
      </c>
      <c r="F1177" s="389">
        <f t="shared" si="110"/>
        <v>1349.75335</v>
      </c>
      <c r="G1177" s="386">
        <f t="shared" si="108"/>
        <v>1291.6300000000001</v>
      </c>
      <c r="H1177" s="393">
        <f t="shared" si="109"/>
        <v>1.0449999999999999</v>
      </c>
      <c r="K1177" s="396">
        <f>K471</f>
        <v>1169.4000000000001</v>
      </c>
      <c r="L1177" s="396">
        <f>L471</f>
        <v>183.6</v>
      </c>
      <c r="O1177" s="346"/>
      <c r="P1177" s="346"/>
    </row>
    <row r="1178" spans="1:16" outlineLevel="1">
      <c r="A1178" t="str">
        <f t="shared" si="107"/>
        <v>MiscellanousCIPer 50 Plant Controller with Display</v>
      </c>
      <c r="B1178" s="32" t="s">
        <v>235</v>
      </c>
      <c r="C1178" s="525" t="s">
        <v>1128</v>
      </c>
      <c r="D1178" s="347" t="s">
        <v>34</v>
      </c>
      <c r="E1178" s="523" t="s">
        <v>1327</v>
      </c>
      <c r="F1178" s="389">
        <f t="shared" si="110"/>
        <v>1516.99515</v>
      </c>
      <c r="G1178" s="386">
        <f t="shared" si="108"/>
        <v>1451.67</v>
      </c>
      <c r="H1178" s="393">
        <f t="shared" si="109"/>
        <v>1.0449999999999999</v>
      </c>
      <c r="K1178" s="396">
        <f>K472</f>
        <v>1314.3</v>
      </c>
      <c r="L1178" s="396">
        <f>L472</f>
        <v>183.6</v>
      </c>
      <c r="O1178" s="346"/>
      <c r="P1178" s="346"/>
    </row>
    <row r="1179" spans="1:16" outlineLevel="1">
      <c r="A1179" t="str">
        <f t="shared" si="107"/>
        <v>MiscellanousOptimizer BACnet IP,8UIO's,4SSR's,4Relay, Sylk&amp;Modbus RTU</v>
      </c>
      <c r="B1179" s="32" t="s">
        <v>235</v>
      </c>
      <c r="C1179" s="527" t="s">
        <v>1832</v>
      </c>
      <c r="D1179" s="522" t="s">
        <v>34</v>
      </c>
      <c r="E1179" s="468" t="s">
        <v>1812</v>
      </c>
      <c r="F1179" s="389">
        <f t="shared" si="110"/>
        <v>299.88364999999999</v>
      </c>
      <c r="G1179" s="386">
        <f t="shared" si="108"/>
        <v>286.97000000000003</v>
      </c>
      <c r="H1179" s="393">
        <f t="shared" si="109"/>
        <v>1.0449999999999999</v>
      </c>
      <c r="K1179" s="438"/>
      <c r="L1179" s="373"/>
      <c r="O1179" s="346"/>
      <c r="P1179" s="346"/>
    </row>
    <row r="1180" spans="1:16" outlineLevel="1">
      <c r="A1180" t="str">
        <f t="shared" si="107"/>
        <v>MiscellanousOptimizer BACnet T1L,8UIO's,4SSR's,4Relay, Sylk&amp;Modbus RTU</v>
      </c>
      <c r="B1180" s="32" t="s">
        <v>235</v>
      </c>
      <c r="C1180" s="527" t="s">
        <v>1833</v>
      </c>
      <c r="D1180" s="522" t="s">
        <v>34</v>
      </c>
      <c r="E1180" s="468" t="s">
        <v>1813</v>
      </c>
      <c r="F1180" s="389">
        <f t="shared" si="110"/>
        <v>313.99115</v>
      </c>
      <c r="G1180" s="386">
        <f t="shared" si="108"/>
        <v>300.47000000000003</v>
      </c>
      <c r="H1180" s="393">
        <f t="shared" si="109"/>
        <v>1.0449999999999999</v>
      </c>
      <c r="K1180" s="438"/>
      <c r="L1180" s="373"/>
      <c r="O1180" s="346"/>
      <c r="P1180" s="346"/>
    </row>
    <row r="1181" spans="1:16" outlineLevel="1">
      <c r="A1181" t="str">
        <f t="shared" ref="A1181:A1251" si="111">B1181&amp;C1181</f>
        <v>MiscellanousOptimizer BACnet MSTP,8UIO's,4SSR's,4Relay, Sylk&amp;Modbus RTU</v>
      </c>
      <c r="B1181" s="32" t="s">
        <v>235</v>
      </c>
      <c r="C1181" s="527" t="s">
        <v>1834</v>
      </c>
      <c r="D1181" s="522" t="s">
        <v>34</v>
      </c>
      <c r="E1181" s="468" t="s">
        <v>1814</v>
      </c>
      <c r="F1181" s="389">
        <f t="shared" si="110"/>
        <v>261.07234999999997</v>
      </c>
      <c r="G1181" s="386">
        <f t="shared" si="108"/>
        <v>249.83</v>
      </c>
      <c r="H1181" s="393">
        <f t="shared" si="109"/>
        <v>1.0449999999999999</v>
      </c>
      <c r="K1181" s="438"/>
      <c r="L1181" s="373"/>
      <c r="O1181" s="346"/>
      <c r="P1181" s="346"/>
    </row>
    <row r="1182" spans="1:16" outlineLevel="1">
      <c r="A1182" t="str">
        <f t="shared" si="111"/>
        <v>MiscellanousOptimizer BACnet IP,16UIO's,4SSR's,4Relay, Sylk&amp;Modbus RTU</v>
      </c>
      <c r="B1182" s="32" t="s">
        <v>235</v>
      </c>
      <c r="C1182" s="527" t="s">
        <v>1835</v>
      </c>
      <c r="D1182" s="522" t="s">
        <v>34</v>
      </c>
      <c r="E1182" s="468" t="s">
        <v>1815</v>
      </c>
      <c r="F1182" s="389">
        <f t="shared" si="110"/>
        <v>611.00104999999996</v>
      </c>
      <c r="G1182" s="386">
        <f t="shared" si="108"/>
        <v>584.69000000000005</v>
      </c>
      <c r="H1182" s="393">
        <f t="shared" si="109"/>
        <v>1.0449999999999999</v>
      </c>
      <c r="K1182" s="438"/>
      <c r="L1182" s="373"/>
      <c r="O1182" s="346"/>
      <c r="P1182" s="346"/>
    </row>
    <row r="1183" spans="1:16" outlineLevel="1">
      <c r="A1183" t="str">
        <f t="shared" si="111"/>
        <v>MiscellanousOptimizer BACnet T1L,16UIO's,4SSR's,4Relay, Sylk&amp;Modbus RTU</v>
      </c>
      <c r="B1183" s="32" t="s">
        <v>235</v>
      </c>
      <c r="C1183" s="527" t="s">
        <v>1836</v>
      </c>
      <c r="D1183" s="522" t="s">
        <v>34</v>
      </c>
      <c r="E1183" s="468" t="s">
        <v>1816</v>
      </c>
      <c r="F1183" s="389">
        <f t="shared" si="110"/>
        <v>618.31605000000002</v>
      </c>
      <c r="G1183" s="386">
        <f t="shared" si="108"/>
        <v>591.69000000000005</v>
      </c>
      <c r="H1183" s="393">
        <f t="shared" si="109"/>
        <v>1.0449999999999999</v>
      </c>
      <c r="K1183" s="438"/>
      <c r="L1183" s="373"/>
      <c r="O1183" s="346"/>
      <c r="P1183" s="346"/>
    </row>
    <row r="1184" spans="1:16" outlineLevel="1">
      <c r="A1184" t="str">
        <f t="shared" si="111"/>
        <v>MiscellanousOptimizer BACnet MSTP,16UIO's,4SSR's,4Relay, Sylk&amp;Modbus RTU</v>
      </c>
      <c r="B1184" s="32" t="s">
        <v>235</v>
      </c>
      <c r="C1184" s="527" t="s">
        <v>1837</v>
      </c>
      <c r="D1184" s="522" t="s">
        <v>34</v>
      </c>
      <c r="E1184" s="468" t="s">
        <v>1817</v>
      </c>
      <c r="F1184" s="389">
        <f t="shared" si="110"/>
        <v>574.41559999999993</v>
      </c>
      <c r="G1184" s="386">
        <f t="shared" si="108"/>
        <v>549.67999999999995</v>
      </c>
      <c r="H1184" s="393">
        <f t="shared" si="109"/>
        <v>1.0449999999999999</v>
      </c>
      <c r="K1184" s="438"/>
      <c r="L1184" s="373"/>
      <c r="O1184" s="346"/>
      <c r="P1184" s="346"/>
    </row>
    <row r="1185" spans="1:16" outlineLevel="1">
      <c r="A1185" t="str">
        <f t="shared" si="111"/>
        <v>MiscellanousOptimizer BACnet MSTP VAV Cntr w Act &amp; VP, Bluetooth, 7 UIO, 5 SSR</v>
      </c>
      <c r="B1185" s="32" t="s">
        <v>235</v>
      </c>
      <c r="C1185" s="527" t="s">
        <v>2244</v>
      </c>
      <c r="D1185" s="522" t="s">
        <v>34</v>
      </c>
      <c r="E1185" s="468" t="s">
        <v>2155</v>
      </c>
      <c r="F1185" s="389">
        <f t="shared" si="110"/>
        <v>281.35579999999999</v>
      </c>
      <c r="G1185" s="386">
        <f t="shared" si="108"/>
        <v>269.24</v>
      </c>
      <c r="H1185" s="393">
        <f t="shared" si="109"/>
        <v>1.0449999999999999</v>
      </c>
      <c r="I1185" s="178"/>
      <c r="K1185" s="438"/>
      <c r="L1185" s="373"/>
      <c r="O1185" s="346"/>
      <c r="P1185" s="346"/>
    </row>
    <row r="1186" spans="1:16" outlineLevel="1">
      <c r="A1186" t="str">
        <f t="shared" si="111"/>
        <v>MiscellanousOptimizer IP VAV Cntr w Act &amp; VP, Bluetooth, 7 UIO, 5 SSR</v>
      </c>
      <c r="B1186" s="32" t="s">
        <v>235</v>
      </c>
      <c r="C1186" s="527" t="s">
        <v>2248</v>
      </c>
      <c r="D1186" s="522" t="s">
        <v>34</v>
      </c>
      <c r="E1186" s="21" t="s">
        <v>2245</v>
      </c>
      <c r="F1186" s="389">
        <f t="shared" si="110"/>
        <v>0</v>
      </c>
      <c r="G1186" s="386">
        <f t="shared" si="108"/>
        <v>269.24</v>
      </c>
      <c r="H1186" s="393"/>
      <c r="I1186" s="178"/>
      <c r="K1186" s="438"/>
      <c r="L1186" s="373"/>
      <c r="O1186" s="346"/>
      <c r="P1186" s="346"/>
    </row>
    <row r="1187" spans="1:16" outlineLevel="1">
      <c r="A1187" t="str">
        <f t="shared" si="111"/>
        <v>MiscellanousOptimizer T1L VAV Cntr w Act &amp; VP, Bluetooth, 7 UIO, 5 SSR</v>
      </c>
      <c r="B1187" s="32" t="s">
        <v>235</v>
      </c>
      <c r="C1187" s="527" t="s">
        <v>2247</v>
      </c>
      <c r="D1187" s="522" t="s">
        <v>34</v>
      </c>
      <c r="E1187" s="21" t="s">
        <v>2246</v>
      </c>
      <c r="F1187" s="389">
        <f t="shared" si="110"/>
        <v>0</v>
      </c>
      <c r="G1187" s="386">
        <f t="shared" si="108"/>
        <v>281.95999999999998</v>
      </c>
      <c r="H1187" s="393"/>
      <c r="I1187" s="178"/>
      <c r="K1187" s="438"/>
      <c r="L1187" s="373"/>
      <c r="O1187" s="346"/>
      <c r="P1187" s="346"/>
    </row>
    <row r="1188" spans="1:16" outlineLevel="1">
      <c r="A1188" t="str">
        <f t="shared" si="111"/>
        <v>MiscellanousIP to T1L media adapter converts 10BASE-T to 10BASE-T1L</v>
      </c>
      <c r="B1188" s="32" t="s">
        <v>235</v>
      </c>
      <c r="C1188" s="527" t="s">
        <v>1819</v>
      </c>
      <c r="D1188" s="522" t="s">
        <v>34</v>
      </c>
      <c r="E1188" s="468" t="s">
        <v>1818</v>
      </c>
      <c r="F1188" s="389">
        <f t="shared" si="110"/>
        <v>210.19129999999998</v>
      </c>
      <c r="G1188" s="386">
        <f t="shared" si="108"/>
        <v>201.14</v>
      </c>
      <c r="H1188" s="393">
        <f t="shared" si="109"/>
        <v>1.0449999999999999</v>
      </c>
      <c r="K1188" s="438"/>
      <c r="L1188" s="373"/>
      <c r="O1188" s="346"/>
      <c r="P1188" s="346"/>
    </row>
    <row r="1189" spans="1:16" outlineLevel="1">
      <c r="A1189" t="str">
        <f t="shared" si="111"/>
        <v>MiscellanousOptimizer Plant Cntr, 1 IP, 2 Ethernet Switched+2 RS485 Ports</v>
      </c>
      <c r="B1189" s="32" t="s">
        <v>235</v>
      </c>
      <c r="C1189" s="544" t="s">
        <v>1906</v>
      </c>
      <c r="D1189" s="522" t="s">
        <v>34</v>
      </c>
      <c r="E1189" s="545" t="s">
        <v>1905</v>
      </c>
      <c r="F1189" s="389">
        <f t="shared" si="110"/>
        <v>749.70389999999986</v>
      </c>
      <c r="G1189" s="386">
        <f t="shared" si="108"/>
        <v>717.42</v>
      </c>
      <c r="H1189" s="393">
        <f t="shared" si="109"/>
        <v>1.0449999999999999</v>
      </c>
      <c r="I1189" s="178"/>
      <c r="K1189" s="438"/>
      <c r="L1189" s="373"/>
      <c r="O1189" s="346"/>
      <c r="P1189" s="346"/>
    </row>
    <row r="1190" spans="1:16" outlineLevel="1">
      <c r="A1190" t="str">
        <f t="shared" si="111"/>
        <v>MiscellanousOptimizer Plant Cntr, 1 IP, 3 Ethernet Switched+4 RS485 Ports</v>
      </c>
      <c r="B1190" s="32" t="s">
        <v>235</v>
      </c>
      <c r="C1190" s="544" t="s">
        <v>2166</v>
      </c>
      <c r="D1190" s="522" t="s">
        <v>34</v>
      </c>
      <c r="E1190" s="545" t="s">
        <v>2167</v>
      </c>
      <c r="F1190" s="389">
        <f t="shared" si="110"/>
        <v>875.14570000000003</v>
      </c>
      <c r="G1190" s="386">
        <f t="shared" si="108"/>
        <v>837.46</v>
      </c>
      <c r="H1190" s="393">
        <f t="shared" si="109"/>
        <v>1.0449999999999999</v>
      </c>
      <c r="I1190" s="178"/>
      <c r="K1190" s="438"/>
      <c r="L1190" s="373"/>
      <c r="O1190" s="346"/>
      <c r="P1190" s="346"/>
    </row>
    <row r="1191" spans="1:16" outlineLevel="1">
      <c r="A1191" t="str">
        <f t="shared" si="111"/>
        <v>MiscellanousOptimizer Plant Cntr Remote Panel Bus or Extra RS485 Port</v>
      </c>
      <c r="B1191" s="32" t="s">
        <v>235</v>
      </c>
      <c r="C1191" s="544" t="s">
        <v>2169</v>
      </c>
      <c r="D1191" s="522" t="s">
        <v>34</v>
      </c>
      <c r="E1191" s="545" t="s">
        <v>2168</v>
      </c>
      <c r="F1191" s="389">
        <f t="shared" ref="F1191" si="112">G1191*H1191</f>
        <v>60.860799999999998</v>
      </c>
      <c r="G1191" s="386">
        <f t="shared" si="108"/>
        <v>58.24</v>
      </c>
      <c r="H1191" s="393">
        <f t="shared" si="109"/>
        <v>1.0449999999999999</v>
      </c>
      <c r="K1191" s="438"/>
      <c r="L1191" s="373"/>
      <c r="O1191" s="346"/>
      <c r="P1191" s="346"/>
    </row>
    <row r="1192" spans="1:16" outlineLevel="1">
      <c r="A1192" t="str">
        <f t="shared" si="111"/>
        <v>MiscellanousOptimizer License for 3 Devices or 50 Points</v>
      </c>
      <c r="B1192" s="32" t="s">
        <v>235</v>
      </c>
      <c r="C1192" s="544" t="s">
        <v>1907</v>
      </c>
      <c r="D1192" s="522" t="s">
        <v>34</v>
      </c>
      <c r="E1192" s="545" t="s">
        <v>1908</v>
      </c>
      <c r="F1192" s="389">
        <f t="shared" si="110"/>
        <v>321.44200000000001</v>
      </c>
      <c r="G1192" s="386">
        <f t="shared" si="108"/>
        <v>307.60000000000002</v>
      </c>
      <c r="H1192" s="393">
        <f t="shared" si="109"/>
        <v>1.0449999999999999</v>
      </c>
      <c r="I1192" s="178"/>
      <c r="K1192" s="438"/>
      <c r="L1192" s="373"/>
      <c r="O1192" s="346"/>
      <c r="P1192" s="346"/>
    </row>
    <row r="1193" spans="1:16" outlineLevel="1">
      <c r="A1193" t="str">
        <f t="shared" si="111"/>
        <v>MiscellanousOptimizer License for 10 Devices or 500 Points</v>
      </c>
      <c r="B1193" s="32" t="s">
        <v>235</v>
      </c>
      <c r="C1193" s="544" t="s">
        <v>1909</v>
      </c>
      <c r="D1193" s="522" t="s">
        <v>34</v>
      </c>
      <c r="E1193" s="545" t="s">
        <v>1913</v>
      </c>
      <c r="F1193" s="389">
        <f t="shared" si="110"/>
        <v>816.34355000000005</v>
      </c>
      <c r="G1193" s="386">
        <f t="shared" si="108"/>
        <v>781.19</v>
      </c>
      <c r="H1193" s="393">
        <f t="shared" si="109"/>
        <v>1.0449999999999999</v>
      </c>
      <c r="I1193" s="178"/>
      <c r="K1193" s="438"/>
      <c r="L1193" s="373"/>
      <c r="O1193" s="346"/>
      <c r="P1193" s="346"/>
    </row>
    <row r="1194" spans="1:16" outlineLevel="1">
      <c r="A1194" t="str">
        <f t="shared" si="111"/>
        <v>MiscellanousOptimizer License for 25 Devices or 1,250 Points</v>
      </c>
      <c r="B1194" s="32" t="s">
        <v>235</v>
      </c>
      <c r="C1194" s="544" t="s">
        <v>1911</v>
      </c>
      <c r="D1194" s="522" t="s">
        <v>34</v>
      </c>
      <c r="E1194" s="545" t="s">
        <v>1914</v>
      </c>
      <c r="F1194" s="389">
        <f t="shared" si="110"/>
        <v>1348.1544999999999</v>
      </c>
      <c r="G1194" s="386">
        <f t="shared" si="108"/>
        <v>1290.0999999999999</v>
      </c>
      <c r="H1194" s="393">
        <f t="shared" si="109"/>
        <v>1.0449999999999999</v>
      </c>
      <c r="I1194" s="178"/>
      <c r="K1194" s="438"/>
      <c r="L1194" s="373"/>
      <c r="O1194" s="346"/>
      <c r="P1194" s="346"/>
    </row>
    <row r="1195" spans="1:16" outlineLevel="1">
      <c r="A1195" t="str">
        <f t="shared" si="111"/>
        <v>MiscellanousOptimizer License for 100 Devices or 5,000 Points</v>
      </c>
      <c r="B1195" s="32" t="s">
        <v>235</v>
      </c>
      <c r="C1195" s="544" t="s">
        <v>1910</v>
      </c>
      <c r="D1195" s="522" t="s">
        <v>34</v>
      </c>
      <c r="E1195" s="545" t="s">
        <v>1915</v>
      </c>
      <c r="F1195" s="389">
        <f t="shared" si="110"/>
        <v>3456.4628999999995</v>
      </c>
      <c r="G1195" s="386">
        <f t="shared" si="108"/>
        <v>3307.62</v>
      </c>
      <c r="H1195" s="393">
        <f t="shared" si="109"/>
        <v>1.0449999999999999</v>
      </c>
      <c r="I1195" s="178"/>
      <c r="K1195" s="438"/>
      <c r="L1195" s="373"/>
      <c r="O1195" s="346"/>
      <c r="P1195" s="346"/>
    </row>
    <row r="1196" spans="1:16" outlineLevel="1">
      <c r="A1196" t="str">
        <f t="shared" si="111"/>
        <v>MiscellanousOptimizer License for 200 Devices or 10,000 Points</v>
      </c>
      <c r="B1196" s="32" t="s">
        <v>235</v>
      </c>
      <c r="C1196" s="544" t="s">
        <v>1912</v>
      </c>
      <c r="D1196" s="522" t="s">
        <v>34</v>
      </c>
      <c r="E1196" s="545" t="s">
        <v>1916</v>
      </c>
      <c r="F1196" s="389">
        <f t="shared" si="110"/>
        <v>5046.35725</v>
      </c>
      <c r="G1196" s="386">
        <f t="shared" si="108"/>
        <v>4829.05</v>
      </c>
      <c r="H1196" s="393">
        <f t="shared" si="109"/>
        <v>1.0449999999999999</v>
      </c>
      <c r="I1196" s="178"/>
      <c r="K1196" s="438"/>
      <c r="L1196" s="373"/>
      <c r="O1196" s="346"/>
      <c r="P1196" s="346"/>
    </row>
    <row r="1197" spans="1:16" outlineLevel="1">
      <c r="A1197" t="str">
        <f t="shared" si="111"/>
        <v>MiscellanousJCI BACNet Cntr, 7UI, 2BI, 4CO, 2AO, 3BO, ND</v>
      </c>
      <c r="B1197" s="32" t="s">
        <v>235</v>
      </c>
      <c r="C1197" s="526" t="s">
        <v>2272</v>
      </c>
      <c r="D1197" s="347" t="s">
        <v>1025</v>
      </c>
      <c r="E1197" s="524" t="s">
        <v>1509</v>
      </c>
      <c r="F1197" s="389">
        <f>G1197*H1197</f>
        <v>771.52949999999998</v>
      </c>
      <c r="G1197" s="386">
        <f t="shared" si="108"/>
        <v>734.79</v>
      </c>
      <c r="H1197" s="439">
        <f>$O$2</f>
        <v>1.05</v>
      </c>
      <c r="K1197" s="438"/>
      <c r="L1197" s="373"/>
      <c r="O1197" s="346"/>
      <c r="P1197" s="346"/>
    </row>
    <row r="1198" spans="1:16" outlineLevel="1">
      <c r="A1198" t="str">
        <f t="shared" si="111"/>
        <v>MiscellanousJCI BACNet Cntr, 7UI, 2BI, 4CO, 2AO, 3BO with Display</v>
      </c>
      <c r="B1198" s="32" t="s">
        <v>235</v>
      </c>
      <c r="C1198" s="96" t="s">
        <v>2273</v>
      </c>
      <c r="D1198" s="347" t="s">
        <v>1025</v>
      </c>
      <c r="E1198" s="474" t="s">
        <v>1510</v>
      </c>
      <c r="F1198" s="389">
        <f t="shared" si="110"/>
        <v>1041.54</v>
      </c>
      <c r="G1198" s="386">
        <f t="shared" ref="G1198:G1261" si="113">G492</f>
        <v>1041.54</v>
      </c>
      <c r="H1198" s="439">
        <v>1</v>
      </c>
      <c r="K1198" s="438"/>
      <c r="L1198" s="373"/>
      <c r="O1198" s="346"/>
      <c r="P1198" s="346"/>
    </row>
    <row r="1199" spans="1:16" outlineLevel="1">
      <c r="A1199" t="str">
        <f t="shared" si="111"/>
        <v>MiscellanousJCI BACNet Controller, 3UI, 1BI, 4CO, 2BO</v>
      </c>
      <c r="B1199" s="32" t="s">
        <v>235</v>
      </c>
      <c r="C1199" s="96" t="s">
        <v>1514</v>
      </c>
      <c r="D1199" s="347" t="s">
        <v>1025</v>
      </c>
      <c r="E1199" s="474" t="s">
        <v>1511</v>
      </c>
      <c r="F1199" s="389">
        <f t="shared" si="110"/>
        <v>414.61</v>
      </c>
      <c r="G1199" s="386">
        <f t="shared" si="113"/>
        <v>414.61</v>
      </c>
      <c r="H1199" s="439">
        <v>1</v>
      </c>
      <c r="K1199" s="438"/>
      <c r="L1199" s="373"/>
      <c r="O1199" s="346"/>
      <c r="P1199" s="346"/>
    </row>
    <row r="1200" spans="1:16" outlineLevel="1">
      <c r="A1200" t="str">
        <f t="shared" si="111"/>
        <v>MiscellanousJCI IP Cntr, 7UI, 2BI, 4CO, 2A20, A2nd 3BO, B-A2A2C</v>
      </c>
      <c r="B1200" s="32" t="s">
        <v>235</v>
      </c>
      <c r="C1200" s="96" t="s">
        <v>1515</v>
      </c>
      <c r="D1200" s="347" t="s">
        <v>1025</v>
      </c>
      <c r="E1200" s="474" t="s">
        <v>1512</v>
      </c>
      <c r="F1200" s="389">
        <f t="shared" si="110"/>
        <v>605.72</v>
      </c>
      <c r="G1200" s="386">
        <f t="shared" si="113"/>
        <v>605.72</v>
      </c>
      <c r="H1200" s="439">
        <v>1</v>
      </c>
      <c r="K1200" s="438"/>
      <c r="L1200" s="373"/>
      <c r="O1200" s="346"/>
      <c r="P1200" s="346"/>
    </row>
    <row r="1201" spans="1:16" outlineLevel="1">
      <c r="A1201" t="str">
        <f t="shared" si="111"/>
        <v>MiscellanousJCI IP Cntr, 7UI, 2BI, 4CO, 2AO, 3BO, B-AAC with Display</v>
      </c>
      <c r="B1201" s="32" t="s">
        <v>235</v>
      </c>
      <c r="C1201" s="96" t="s">
        <v>1516</v>
      </c>
      <c r="D1201" s="347" t="s">
        <v>1025</v>
      </c>
      <c r="E1201" s="473" t="s">
        <v>1513</v>
      </c>
      <c r="F1201" s="389">
        <f t="shared" si="110"/>
        <v>813.1</v>
      </c>
      <c r="G1201" s="386">
        <f t="shared" si="113"/>
        <v>813.1</v>
      </c>
      <c r="H1201" s="439">
        <v>1</v>
      </c>
      <c r="K1201" s="438"/>
      <c r="L1201" s="373"/>
      <c r="O1201" s="346"/>
      <c r="P1201" s="346"/>
    </row>
    <row r="1202" spans="1:16" outlineLevel="1">
      <c r="A1202" t="str">
        <f t="shared" si="111"/>
        <v>MiscellanousJCI IP Controller, 3UI, 1BI, 4CO, 2BO</v>
      </c>
      <c r="B1202" s="32" t="s">
        <v>235</v>
      </c>
      <c r="C1202" s="96" t="s">
        <v>1517</v>
      </c>
      <c r="D1202" s="347" t="s">
        <v>1025</v>
      </c>
      <c r="E1202" s="473" t="s">
        <v>1508</v>
      </c>
      <c r="F1202" s="389">
        <f t="shared" si="110"/>
        <v>421.08</v>
      </c>
      <c r="G1202" s="386">
        <f t="shared" si="113"/>
        <v>421.08</v>
      </c>
      <c r="H1202" s="439">
        <v>1</v>
      </c>
      <c r="K1202" s="438"/>
      <c r="L1202" s="373"/>
      <c r="O1202" s="346"/>
      <c r="P1202" s="346"/>
    </row>
    <row r="1203" spans="1:16" outlineLevel="1">
      <c r="A1203" t="str">
        <f t="shared" si="111"/>
        <v>MiscellanousJCI BACNet Controller, 3UI, 1BI, 2BO, 4CO, ND</v>
      </c>
      <c r="B1203" s="32" t="s">
        <v>235</v>
      </c>
      <c r="C1203" s="96" t="s">
        <v>2268</v>
      </c>
      <c r="D1203" s="347" t="s">
        <v>1025</v>
      </c>
      <c r="E1203" s="593" t="s">
        <v>2267</v>
      </c>
      <c r="F1203" s="389">
        <f t="shared" si="110"/>
        <v>544.173</v>
      </c>
      <c r="G1203" s="386">
        <f t="shared" si="113"/>
        <v>518.26</v>
      </c>
      <c r="H1203" s="470">
        <f>$P$2</f>
        <v>1.05</v>
      </c>
      <c r="I1203" s="20"/>
      <c r="K1203" s="388"/>
      <c r="O1203" s="346"/>
      <c r="P1203" s="346"/>
    </row>
    <row r="1204" spans="1:16" outlineLevel="1">
      <c r="A1204" t="str">
        <f t="shared" si="111"/>
        <v>MiscellanousJCI BACNet Controller, 7UI, 2BI, 3BO, 2AO, 4CO, w Display</v>
      </c>
      <c r="B1204" s="32" t="s">
        <v>235</v>
      </c>
      <c r="C1204" s="96" t="s">
        <v>2271</v>
      </c>
      <c r="D1204" s="347" t="s">
        <v>1025</v>
      </c>
      <c r="E1204" s="583" t="s">
        <v>1510</v>
      </c>
      <c r="F1204" s="389">
        <f t="shared" si="110"/>
        <v>874.89150000000006</v>
      </c>
      <c r="G1204" s="386">
        <f t="shared" si="113"/>
        <v>833.23</v>
      </c>
      <c r="H1204" s="439">
        <f t="shared" ref="H1204:H1212" si="114">$O$2</f>
        <v>1.05</v>
      </c>
      <c r="K1204" s="388"/>
      <c r="O1204" s="346"/>
      <c r="P1204" s="346"/>
    </row>
    <row r="1205" spans="1:16" outlineLevel="1">
      <c r="A1205" t="str">
        <f t="shared" si="111"/>
        <v>MiscellanousJCI BACNet Controller, 7UI, 2BI, 3BO, 2AO, 4CO, ND</v>
      </c>
      <c r="B1205" s="32" t="s">
        <v>235</v>
      </c>
      <c r="C1205" s="96" t="s">
        <v>2269</v>
      </c>
      <c r="D1205" s="347" t="s">
        <v>1025</v>
      </c>
      <c r="E1205" s="21" t="s">
        <v>2270</v>
      </c>
      <c r="F1205" s="389">
        <f t="shared" si="110"/>
        <v>617.22150000000011</v>
      </c>
      <c r="G1205" s="386">
        <f t="shared" si="113"/>
        <v>587.83000000000004</v>
      </c>
      <c r="H1205" s="470">
        <f>$P$2</f>
        <v>1.05</v>
      </c>
      <c r="I1205" s="20"/>
      <c r="K1205" s="388"/>
      <c r="O1205" s="346"/>
      <c r="P1205" s="346"/>
    </row>
    <row r="1206" spans="1:16" outlineLevel="1">
      <c r="A1206" t="str">
        <f t="shared" si="111"/>
        <v>MiscellanousJCI BACNet Controller, 6UI, 2BI, 3BO, 2AO, 4CO, ND, E. Temp</v>
      </c>
      <c r="B1206" s="32" t="s">
        <v>235</v>
      </c>
      <c r="C1206" s="96" t="s">
        <v>1129</v>
      </c>
      <c r="D1206" s="347" t="s">
        <v>1025</v>
      </c>
      <c r="E1206" s="71" t="s">
        <v>1130</v>
      </c>
      <c r="F1206" s="389">
        <f t="shared" si="110"/>
        <v>800.60400000000004</v>
      </c>
      <c r="G1206" s="386">
        <f t="shared" si="113"/>
        <v>762.48</v>
      </c>
      <c r="H1206" s="439">
        <f t="shared" si="114"/>
        <v>1.05</v>
      </c>
      <c r="K1206" s="388"/>
      <c r="O1206" s="346"/>
      <c r="P1206" s="346"/>
    </row>
    <row r="1207" spans="1:16" outlineLevel="1">
      <c r="A1207" t="str">
        <f t="shared" si="111"/>
        <v>MiscellanousJCI BACNet Controller, 6UI, 2BI, 3BO, 2AO, 4CO, w Display</v>
      </c>
      <c r="B1207" s="32" t="s">
        <v>235</v>
      </c>
      <c r="C1207" s="96" t="s">
        <v>1131</v>
      </c>
      <c r="D1207" s="347" t="s">
        <v>1025</v>
      </c>
      <c r="E1207" s="481" t="s">
        <v>1328</v>
      </c>
      <c r="F1207" s="389">
        <f t="shared" si="110"/>
        <v>1595.0654999999999</v>
      </c>
      <c r="G1207" s="386">
        <f t="shared" si="113"/>
        <v>1519.11</v>
      </c>
      <c r="H1207" s="439">
        <f t="shared" si="114"/>
        <v>1.05</v>
      </c>
      <c r="K1207" s="388"/>
      <c r="O1207" s="346"/>
      <c r="P1207" s="346"/>
    </row>
    <row r="1208" spans="1:16" outlineLevel="1">
      <c r="A1208" t="str">
        <f t="shared" si="111"/>
        <v>MiscellanousJCI BACNet VAV Controller, 3UI, 2BO w Act &amp; VP</v>
      </c>
      <c r="B1208" s="32" t="s">
        <v>235</v>
      </c>
      <c r="C1208" s="96" t="s">
        <v>1132</v>
      </c>
      <c r="D1208" s="347" t="s">
        <v>1025</v>
      </c>
      <c r="E1208" s="71" t="s">
        <v>1133</v>
      </c>
      <c r="F1208" s="389">
        <f t="shared" si="110"/>
        <v>391.99650000000003</v>
      </c>
      <c r="G1208" s="386">
        <f t="shared" si="113"/>
        <v>373.33</v>
      </c>
      <c r="H1208" s="439">
        <f t="shared" si="114"/>
        <v>1.05</v>
      </c>
      <c r="K1208" s="388"/>
      <c r="O1208" s="346"/>
      <c r="P1208" s="346"/>
    </row>
    <row r="1209" spans="1:16" outlineLevel="1">
      <c r="A1209" t="str">
        <f t="shared" si="111"/>
        <v>MiscellanousJCI BACNet VAV Controller, 3UI, 3BO, 2AO w Act &amp; VP</v>
      </c>
      <c r="B1209" s="32" t="s">
        <v>235</v>
      </c>
      <c r="C1209" s="96" t="s">
        <v>1134</v>
      </c>
      <c r="D1209" s="347" t="s">
        <v>1025</v>
      </c>
      <c r="E1209" s="71" t="s">
        <v>1871</v>
      </c>
      <c r="F1209" s="389">
        <f t="shared" si="110"/>
        <v>0</v>
      </c>
      <c r="G1209" s="386">
        <f t="shared" si="113"/>
        <v>0</v>
      </c>
      <c r="H1209" s="439">
        <f t="shared" si="114"/>
        <v>1.05</v>
      </c>
      <c r="K1209" s="388"/>
      <c r="O1209" s="346"/>
      <c r="P1209" s="346"/>
    </row>
    <row r="1210" spans="1:16" outlineLevel="1">
      <c r="A1210" t="str">
        <f t="shared" si="111"/>
        <v>MiscellanousJCI BACNet VAV Controller, 3UI, 3BO, 2CO w Act &amp; VP</v>
      </c>
      <c r="B1210" s="32" t="s">
        <v>235</v>
      </c>
      <c r="C1210" s="96" t="s">
        <v>1178</v>
      </c>
      <c r="D1210" s="347" t="s">
        <v>1025</v>
      </c>
      <c r="E1210" s="71" t="s">
        <v>1195</v>
      </c>
      <c r="F1210" s="389">
        <f t="shared" si="110"/>
        <v>331.33800000000002</v>
      </c>
      <c r="G1210" s="386">
        <f t="shared" si="113"/>
        <v>315.56</v>
      </c>
      <c r="H1210" s="470">
        <f>$P$2</f>
        <v>1.05</v>
      </c>
      <c r="I1210" s="20"/>
      <c r="K1210" s="388"/>
      <c r="O1210" s="346"/>
      <c r="P1210" s="346"/>
    </row>
    <row r="1211" spans="1:16" outlineLevel="1">
      <c r="A1211" t="str">
        <f t="shared" si="111"/>
        <v>MiscellanousJCI IP VAV Controller, 3UI, 2CO, 3BO w Act &amp; VP</v>
      </c>
      <c r="B1211" s="32" t="s">
        <v>235</v>
      </c>
      <c r="C1211" s="96" t="s">
        <v>1527</v>
      </c>
      <c r="D1211" s="347" t="s">
        <v>1025</v>
      </c>
      <c r="E1211" s="32" t="s">
        <v>1529</v>
      </c>
      <c r="F1211" s="389">
        <f t="shared" si="110"/>
        <v>407.988</v>
      </c>
      <c r="G1211" s="386">
        <f t="shared" si="113"/>
        <v>388.56</v>
      </c>
      <c r="H1211" s="439">
        <f t="shared" ref="H1211" si="115">$O$2</f>
        <v>1.05</v>
      </c>
      <c r="I1211" s="20"/>
      <c r="K1211" s="388"/>
      <c r="O1211" s="346"/>
      <c r="P1211" s="346"/>
    </row>
    <row r="1212" spans="1:16" outlineLevel="1">
      <c r="A1212" t="str">
        <f t="shared" si="111"/>
        <v>MiscellanousJCI Rotary Floating Actuator</v>
      </c>
      <c r="B1212" s="32" t="s">
        <v>235</v>
      </c>
      <c r="C1212" s="589" t="s">
        <v>2198</v>
      </c>
      <c r="D1212" s="69" t="s">
        <v>995</v>
      </c>
      <c r="E1212" s="586" t="s">
        <v>2199</v>
      </c>
      <c r="F1212" s="389">
        <f t="shared" si="110"/>
        <v>190.42800000000003</v>
      </c>
      <c r="G1212" s="386">
        <f t="shared" si="113"/>
        <v>181.36</v>
      </c>
      <c r="H1212" s="439">
        <f t="shared" si="114"/>
        <v>1.05</v>
      </c>
      <c r="K1212" s="388"/>
      <c r="O1212" s="346"/>
      <c r="P1212" s="346"/>
    </row>
    <row r="1213" spans="1:16" outlineLevel="1">
      <c r="B1213" s="32" t="s">
        <v>235</v>
      </c>
      <c r="C1213" s="589" t="s">
        <v>2342</v>
      </c>
      <c r="D1213" s="69" t="s">
        <v>1451</v>
      </c>
      <c r="E1213" s="586" t="s">
        <v>2336</v>
      </c>
      <c r="F1213" s="389">
        <f t="shared" si="110"/>
        <v>426.69</v>
      </c>
      <c r="G1213" s="386">
        <f t="shared" si="113"/>
        <v>426.69</v>
      </c>
      <c r="H1213" s="460">
        <f>Q2</f>
        <v>1</v>
      </c>
      <c r="K1213" s="388"/>
      <c r="O1213" s="346"/>
      <c r="P1213" s="346"/>
    </row>
    <row r="1214" spans="1:16" outlineLevel="1">
      <c r="B1214" s="32" t="s">
        <v>235</v>
      </c>
      <c r="C1214" s="589" t="s">
        <v>2341</v>
      </c>
      <c r="D1214" s="69" t="s">
        <v>1451</v>
      </c>
      <c r="E1214" s="586" t="s">
        <v>2337</v>
      </c>
      <c r="F1214" s="389">
        <f t="shared" si="110"/>
        <v>426.69</v>
      </c>
      <c r="G1214" s="386">
        <f t="shared" si="113"/>
        <v>426.69</v>
      </c>
      <c r="H1214" s="460">
        <f>Q2</f>
        <v>1</v>
      </c>
      <c r="K1214" s="388"/>
      <c r="O1214" s="346"/>
      <c r="P1214" s="346"/>
    </row>
    <row r="1215" spans="1:16" outlineLevel="1">
      <c r="B1215" s="32" t="s">
        <v>235</v>
      </c>
      <c r="C1215" s="589" t="s">
        <v>2340</v>
      </c>
      <c r="D1215" s="69" t="s">
        <v>1451</v>
      </c>
      <c r="E1215" s="586" t="s">
        <v>2338</v>
      </c>
      <c r="F1215" s="389">
        <f t="shared" si="110"/>
        <v>822.85</v>
      </c>
      <c r="G1215" s="386">
        <f t="shared" si="113"/>
        <v>822.85</v>
      </c>
      <c r="H1215" s="460">
        <f>Q2</f>
        <v>1</v>
      </c>
      <c r="K1215" s="388"/>
      <c r="O1215" s="346"/>
      <c r="P1215" s="346"/>
    </row>
    <row r="1216" spans="1:16" outlineLevel="1">
      <c r="A1216" t="str">
        <f t="shared" si="111"/>
        <v>MiscellanousSiemens MSTP Controller, 4 BO, 12 UIO, Add TXM1 Expansion Modules</v>
      </c>
      <c r="B1216" s="32" t="s">
        <v>235</v>
      </c>
      <c r="C1216" s="96" t="s">
        <v>2339</v>
      </c>
      <c r="D1216" s="347" t="s">
        <v>1451</v>
      </c>
      <c r="E1216" s="21" t="s">
        <v>1571</v>
      </c>
      <c r="F1216" s="389">
        <f t="shared" si="110"/>
        <v>533.36</v>
      </c>
      <c r="G1216" s="386">
        <f t="shared" si="113"/>
        <v>533.36</v>
      </c>
      <c r="H1216" s="460">
        <f>Q2</f>
        <v>1</v>
      </c>
      <c r="K1216" s="388"/>
      <c r="O1216" s="346"/>
      <c r="P1216" s="346"/>
    </row>
    <row r="1217" spans="1:16" outlineLevel="1">
      <c r="A1217" t="str">
        <f t="shared" si="111"/>
        <v>MiscellanousSiemens Station BACnet/IP, 16UIO, 2BI, 6DO, Supports up to 6 TX-I/O</v>
      </c>
      <c r="B1217" s="32" t="s">
        <v>235</v>
      </c>
      <c r="C1217" s="96" t="s">
        <v>2320</v>
      </c>
      <c r="D1217" s="347" t="s">
        <v>1451</v>
      </c>
      <c r="E1217" s="21" t="s">
        <v>2316</v>
      </c>
      <c r="F1217" s="389">
        <f t="shared" si="110"/>
        <v>1645.57</v>
      </c>
      <c r="G1217" s="386">
        <f t="shared" si="113"/>
        <v>1645.57</v>
      </c>
      <c r="H1217" s="460">
        <f>Q2</f>
        <v>1</v>
      </c>
      <c r="K1217" s="388"/>
      <c r="O1217" s="346"/>
      <c r="P1217" s="346"/>
    </row>
    <row r="1218" spans="1:16" outlineLevel="1">
      <c r="A1218" t="str">
        <f t="shared" si="111"/>
        <v>MiscellanousSiemens Station BACnet/IP, 1 BACnet Comm, 60 Devices, Up to 100 TXM I/O's</v>
      </c>
      <c r="B1218" s="32" t="s">
        <v>235</v>
      </c>
      <c r="C1218" s="96" t="s">
        <v>2321</v>
      </c>
      <c r="D1218" s="347" t="s">
        <v>1451</v>
      </c>
      <c r="E1218" s="21" t="s">
        <v>2317</v>
      </c>
      <c r="F1218" s="389">
        <f t="shared" si="110"/>
        <v>978.64</v>
      </c>
      <c r="G1218" s="386">
        <f t="shared" si="113"/>
        <v>978.64</v>
      </c>
      <c r="H1218" s="460">
        <f>Q2</f>
        <v>1</v>
      </c>
      <c r="K1218" s="388"/>
      <c r="O1218" s="346"/>
      <c r="P1218" s="346"/>
    </row>
    <row r="1219" spans="1:16" outlineLevel="1">
      <c r="A1219" t="str">
        <f t="shared" si="111"/>
        <v>MiscellanousSiemens Station BACnet/IP, 2 BACnet Comm, 120 Devices, Up to 200 TXM I/O's</v>
      </c>
      <c r="B1219" s="32" t="s">
        <v>235</v>
      </c>
      <c r="C1219" s="96" t="s">
        <v>2322</v>
      </c>
      <c r="D1219" s="347" t="s">
        <v>1451</v>
      </c>
      <c r="E1219" s="21" t="s">
        <v>2318</v>
      </c>
      <c r="F1219" s="389">
        <f t="shared" si="110"/>
        <v>1250.48</v>
      </c>
      <c r="G1219" s="386">
        <f t="shared" si="113"/>
        <v>1250.48</v>
      </c>
      <c r="H1219" s="460">
        <f>Q2</f>
        <v>1</v>
      </c>
      <c r="K1219" s="388"/>
      <c r="O1219" s="346"/>
      <c r="P1219" s="346"/>
    </row>
    <row r="1220" spans="1:16" outlineLevel="1">
      <c r="A1220" t="str">
        <f t="shared" si="111"/>
        <v>MiscellanousSiemens Station BACnet/IP, 4 BACnet Comm, 240 Devices, Up to 400 TXM I/O's</v>
      </c>
      <c r="B1220" s="32" t="s">
        <v>235</v>
      </c>
      <c r="C1220" s="96" t="s">
        <v>2323</v>
      </c>
      <c r="D1220" s="347" t="s">
        <v>1451</v>
      </c>
      <c r="E1220" s="21" t="s">
        <v>2319</v>
      </c>
      <c r="F1220" s="389">
        <f t="shared" si="110"/>
        <v>2120.37</v>
      </c>
      <c r="G1220" s="386">
        <f t="shared" si="113"/>
        <v>2120.37</v>
      </c>
      <c r="H1220" s="460">
        <f>Q2</f>
        <v>1</v>
      </c>
      <c r="K1220" s="388"/>
      <c r="O1220" s="346"/>
      <c r="P1220" s="346"/>
    </row>
    <row r="1221" spans="1:16" outlineLevel="1">
      <c r="A1221" t="str">
        <f t="shared" si="111"/>
        <v>MiscellanousSiemens Talon UL864 - 16Pt Cntr, 3 UI, 5 UO, 2 DI, 3 AO &amp; 3 DO</v>
      </c>
      <c r="B1221" s="32" t="s">
        <v>235</v>
      </c>
      <c r="C1221" s="461" t="s">
        <v>1569</v>
      </c>
      <c r="D1221" s="347" t="s">
        <v>1451</v>
      </c>
      <c r="E1221" s="21" t="s">
        <v>1566</v>
      </c>
      <c r="F1221" s="389">
        <f>G1221*H1221</f>
        <v>1004.83</v>
      </c>
      <c r="G1221" s="386">
        <f t="shared" si="113"/>
        <v>1004.83</v>
      </c>
      <c r="H1221" s="460">
        <f>Q2</f>
        <v>1</v>
      </c>
      <c r="K1221" s="388"/>
      <c r="O1221" s="346"/>
      <c r="P1221" s="346"/>
    </row>
    <row r="1222" spans="1:16" outlineLevel="1">
      <c r="A1222" t="str">
        <f t="shared" si="111"/>
        <v>MiscellanousSiemens Talon UL864 - 24Pt Cntr, 3 UI, 9 UO, 4 Super I/O, 3 AO, 5 DO</v>
      </c>
      <c r="B1222" s="32" t="s">
        <v>235</v>
      </c>
      <c r="C1222" s="461" t="s">
        <v>1568</v>
      </c>
      <c r="D1222" s="347" t="s">
        <v>1451</v>
      </c>
      <c r="E1222" s="21" t="s">
        <v>1567</v>
      </c>
      <c r="F1222" s="389">
        <f t="shared" si="110"/>
        <v>1259.78</v>
      </c>
      <c r="G1222" s="386">
        <f t="shared" si="113"/>
        <v>1259.78</v>
      </c>
      <c r="H1222" s="460">
        <f>Q2</f>
        <v>1</v>
      </c>
      <c r="K1222" s="388"/>
      <c r="O1222" s="346"/>
      <c r="P1222" s="346"/>
    </row>
    <row r="1223" spans="1:16" outlineLevel="1">
      <c r="A1223" t="str">
        <f t="shared" si="111"/>
        <v>MiscellanousSiemens Talon UL864 - 36Pt Cntr, 18 UI, 6 Super I/O, 4 DI, and 8 DO</v>
      </c>
      <c r="B1223" s="32" t="s">
        <v>235</v>
      </c>
      <c r="C1223" s="461" t="s">
        <v>1570</v>
      </c>
      <c r="D1223" s="347" t="s">
        <v>1451</v>
      </c>
      <c r="E1223" s="167" t="s">
        <v>1452</v>
      </c>
      <c r="F1223" s="389">
        <f t="shared" si="110"/>
        <v>2458.13</v>
      </c>
      <c r="G1223" s="386">
        <f t="shared" si="113"/>
        <v>2458.13</v>
      </c>
      <c r="H1223" s="460">
        <f>Q2</f>
        <v>1</v>
      </c>
      <c r="K1223" s="388"/>
      <c r="O1223" s="346"/>
      <c r="P1223" s="346"/>
    </row>
    <row r="1224" spans="1:16" outlineLevel="1">
      <c r="A1224" t="str">
        <f t="shared" si="111"/>
        <v>MiscellanousSiemens VAV - UL864 BACnet IP NO ACTUATOR</v>
      </c>
      <c r="B1224" s="32" t="s">
        <v>235</v>
      </c>
      <c r="C1224" s="463" t="s">
        <v>1495</v>
      </c>
      <c r="D1224" s="347" t="s">
        <v>1451</v>
      </c>
      <c r="E1224" s="167" t="s">
        <v>1463</v>
      </c>
      <c r="F1224" s="389">
        <f t="shared" si="110"/>
        <v>224.79</v>
      </c>
      <c r="G1224" s="386">
        <f t="shared" si="113"/>
        <v>224.79</v>
      </c>
      <c r="H1224" s="460">
        <f>Q2</f>
        <v>1</v>
      </c>
      <c r="K1224" s="388"/>
      <c r="O1224" s="346"/>
      <c r="P1224" s="346"/>
    </row>
    <row r="1225" spans="1:16" outlineLevel="1">
      <c r="A1225" t="str">
        <f t="shared" si="111"/>
        <v>MiscellanousSiemens VAV - UL864 BACnet MSTP NO ACTUATOR</v>
      </c>
      <c r="B1225" s="32" t="s">
        <v>235</v>
      </c>
      <c r="C1225" s="463" t="s">
        <v>1496</v>
      </c>
      <c r="D1225" s="347" t="s">
        <v>1451</v>
      </c>
      <c r="E1225" s="167" t="s">
        <v>1464</v>
      </c>
      <c r="F1225" s="389">
        <f t="shared" si="110"/>
        <v>224.79</v>
      </c>
      <c r="G1225" s="386">
        <f t="shared" si="113"/>
        <v>224.79</v>
      </c>
      <c r="H1225" s="460">
        <f>Q2</f>
        <v>1</v>
      </c>
      <c r="K1225" s="388"/>
      <c r="O1225" s="346"/>
      <c r="P1225" s="346"/>
    </row>
    <row r="1226" spans="1:16" outlineLevel="1">
      <c r="A1226" t="str">
        <f t="shared" si="111"/>
        <v>MiscellanousSiemens VAV - BACnet IP WITH ACTUATOR</v>
      </c>
      <c r="B1226" s="32" t="s">
        <v>235</v>
      </c>
      <c r="C1226" s="463" t="s">
        <v>1499</v>
      </c>
      <c r="D1226" s="347" t="s">
        <v>1451</v>
      </c>
      <c r="E1226" s="468" t="s">
        <v>1497</v>
      </c>
      <c r="F1226" s="389">
        <f t="shared" si="110"/>
        <v>227.25</v>
      </c>
      <c r="G1226" s="386">
        <f t="shared" si="113"/>
        <v>227.25</v>
      </c>
      <c r="H1226" s="460">
        <f>Q2</f>
        <v>1</v>
      </c>
      <c r="K1226" s="388"/>
      <c r="O1226" s="346"/>
      <c r="P1226" s="346"/>
    </row>
    <row r="1227" spans="1:16" outlineLevel="1">
      <c r="A1227" t="str">
        <f t="shared" si="111"/>
        <v>MiscellanousSiemens VAV - BACnet MSTP WITH ACTUATOR</v>
      </c>
      <c r="B1227" s="32" t="s">
        <v>235</v>
      </c>
      <c r="C1227" s="463" t="s">
        <v>1500</v>
      </c>
      <c r="D1227" s="347" t="s">
        <v>1451</v>
      </c>
      <c r="E1227" s="468" t="s">
        <v>1498</v>
      </c>
      <c r="F1227" s="389">
        <f t="shared" si="110"/>
        <v>227.25</v>
      </c>
      <c r="G1227" s="386">
        <f t="shared" si="113"/>
        <v>227.25</v>
      </c>
      <c r="H1227" s="460">
        <f>Q2</f>
        <v>1</v>
      </c>
      <c r="K1227" s="388"/>
      <c r="O1227" s="346"/>
      <c r="P1227" s="346"/>
    </row>
    <row r="1228" spans="1:16" outlineLevel="1">
      <c r="A1228" t="str">
        <f t="shared" si="111"/>
        <v>MiscellanousSiemens Fan Coil Units, Heatpumps - BACnet IP</v>
      </c>
      <c r="B1228" s="32" t="s">
        <v>235</v>
      </c>
      <c r="C1228" s="463" t="s">
        <v>1466</v>
      </c>
      <c r="D1228" s="347" t="s">
        <v>1451</v>
      </c>
      <c r="E1228" s="167" t="s">
        <v>1465</v>
      </c>
      <c r="F1228" s="389">
        <f t="shared" si="110"/>
        <v>237.02</v>
      </c>
      <c r="G1228" s="386">
        <f t="shared" si="113"/>
        <v>237.02</v>
      </c>
      <c r="H1228" s="460">
        <f>Q2</f>
        <v>1</v>
      </c>
      <c r="K1228" s="388"/>
      <c r="O1228" s="346"/>
      <c r="P1228" s="346"/>
    </row>
    <row r="1229" spans="1:16" outlineLevel="1">
      <c r="A1229" t="str">
        <f t="shared" si="111"/>
        <v>MiscellanousSiemens Fan Coil Units, Heatpumps - BACnet MSTP</v>
      </c>
      <c r="B1229" s="32" t="s">
        <v>235</v>
      </c>
      <c r="C1229" s="463" t="s">
        <v>1794</v>
      </c>
      <c r="D1229" s="347" t="s">
        <v>1451</v>
      </c>
      <c r="E1229" s="167" t="s">
        <v>1795</v>
      </c>
      <c r="F1229" s="389">
        <f t="shared" si="110"/>
        <v>215.48</v>
      </c>
      <c r="G1229" s="386">
        <f t="shared" si="113"/>
        <v>215.48</v>
      </c>
      <c r="H1229" s="460">
        <f>Q2</f>
        <v>1</v>
      </c>
      <c r="K1229" s="388"/>
      <c r="O1229" s="346"/>
      <c r="P1229" s="346"/>
    </row>
    <row r="1230" spans="1:16" outlineLevel="1">
      <c r="A1230" t="str">
        <f t="shared" si="111"/>
        <v>MiscellanousPhoenix ILC Controller w 4 LAN, 2 USB, 2 RS485 - Needs SMA</v>
      </c>
      <c r="B1230" s="32" t="s">
        <v>235</v>
      </c>
      <c r="C1230" s="463" t="s">
        <v>2036</v>
      </c>
      <c r="D1230" s="347" t="s">
        <v>995</v>
      </c>
      <c r="E1230" s="21" t="s">
        <v>2034</v>
      </c>
      <c r="F1230" s="389">
        <f t="shared" si="110"/>
        <v>679.52</v>
      </c>
      <c r="G1230" s="386">
        <f t="shared" si="113"/>
        <v>679.52</v>
      </c>
      <c r="H1230" s="387">
        <v>1</v>
      </c>
      <c r="K1230" s="388"/>
      <c r="O1230" s="346"/>
      <c r="P1230" s="346"/>
    </row>
    <row r="1231" spans="1:16" outlineLevel="1">
      <c r="A1231" t="str">
        <f t="shared" si="111"/>
        <v>MiscellanousPhoenix ILC Controller w 4 LAN,2 USB,2 RS485 &amp; LON - Needs SMA</v>
      </c>
      <c r="B1231" s="32" t="s">
        <v>235</v>
      </c>
      <c r="C1231" s="463" t="s">
        <v>2037</v>
      </c>
      <c r="D1231" s="347" t="s">
        <v>995</v>
      </c>
      <c r="E1231" s="21" t="s">
        <v>2035</v>
      </c>
      <c r="F1231" s="389">
        <f t="shared" si="110"/>
        <v>1241.29</v>
      </c>
      <c r="G1231" s="386">
        <f t="shared" si="113"/>
        <v>1241.29</v>
      </c>
      <c r="H1231" s="387">
        <v>1</v>
      </c>
      <c r="K1231" s="388"/>
      <c r="O1231" s="346"/>
      <c r="P1231" s="346"/>
    </row>
    <row r="1232" spans="1:16" outlineLevel="1">
      <c r="A1232" t="str">
        <f t="shared" si="111"/>
        <v>Miscellanous100 data points</v>
      </c>
      <c r="B1232" s="32" t="s">
        <v>235</v>
      </c>
      <c r="C1232" s="565" t="s">
        <v>2039</v>
      </c>
      <c r="D1232" s="347" t="s">
        <v>995</v>
      </c>
      <c r="E1232" s="568" t="s">
        <v>2046</v>
      </c>
      <c r="F1232" s="389">
        <f t="shared" si="110"/>
        <v>222.21</v>
      </c>
      <c r="G1232" s="386">
        <f t="shared" si="113"/>
        <v>222.21</v>
      </c>
      <c r="H1232" s="387">
        <v>1</v>
      </c>
      <c r="K1232" s="388"/>
      <c r="O1232" s="346"/>
      <c r="P1232" s="346"/>
    </row>
    <row r="1233" spans="1:16" outlineLevel="1">
      <c r="A1233" t="str">
        <f t="shared" si="111"/>
        <v>Miscellanous250 data points</v>
      </c>
      <c r="B1233" s="32" t="s">
        <v>235</v>
      </c>
      <c r="C1233" s="565" t="s">
        <v>2040</v>
      </c>
      <c r="D1233" s="347" t="s">
        <v>995</v>
      </c>
      <c r="E1233" s="568" t="s">
        <v>2047</v>
      </c>
      <c r="F1233" s="389">
        <f t="shared" si="110"/>
        <v>442.25</v>
      </c>
      <c r="G1233" s="386">
        <f t="shared" si="113"/>
        <v>442.25</v>
      </c>
      <c r="H1233" s="387">
        <v>1</v>
      </c>
      <c r="K1233" s="388"/>
      <c r="O1233" s="346"/>
      <c r="P1233" s="346"/>
    </row>
    <row r="1234" spans="1:16" outlineLevel="1">
      <c r="A1234" t="str">
        <f t="shared" si="111"/>
        <v>Miscellanous500 data points</v>
      </c>
      <c r="B1234" s="32" t="s">
        <v>235</v>
      </c>
      <c r="C1234" s="565" t="s">
        <v>2041</v>
      </c>
      <c r="D1234" s="347" t="s">
        <v>995</v>
      </c>
      <c r="E1234" s="568" t="s">
        <v>2048</v>
      </c>
      <c r="F1234" s="389">
        <f t="shared" si="110"/>
        <v>664.46</v>
      </c>
      <c r="G1234" s="386">
        <f t="shared" si="113"/>
        <v>664.46</v>
      </c>
      <c r="H1234" s="387">
        <v>1</v>
      </c>
      <c r="K1234" s="388"/>
      <c r="O1234" s="346"/>
      <c r="P1234" s="346"/>
    </row>
    <row r="1235" spans="1:16" outlineLevel="1">
      <c r="A1235" t="str">
        <f t="shared" si="111"/>
        <v>Miscellanous1250 data points</v>
      </c>
      <c r="B1235" s="32" t="s">
        <v>235</v>
      </c>
      <c r="C1235" s="565" t="s">
        <v>2042</v>
      </c>
      <c r="D1235" s="347" t="s">
        <v>995</v>
      </c>
      <c r="E1235" s="568" t="s">
        <v>2049</v>
      </c>
      <c r="F1235" s="389">
        <f t="shared" si="110"/>
        <v>1080.56</v>
      </c>
      <c r="G1235" s="386">
        <f t="shared" si="113"/>
        <v>1080.56</v>
      </c>
      <c r="H1235" s="387">
        <v>1</v>
      </c>
      <c r="K1235" s="388"/>
      <c r="O1235" s="346"/>
      <c r="P1235" s="346"/>
    </row>
    <row r="1236" spans="1:16" outlineLevel="1">
      <c r="A1236" t="str">
        <f t="shared" si="111"/>
        <v>Miscellanous5000 data points</v>
      </c>
      <c r="B1236" s="32" t="s">
        <v>235</v>
      </c>
      <c r="C1236" s="565" t="s">
        <v>2043</v>
      </c>
      <c r="D1236" s="347" t="s">
        <v>995</v>
      </c>
      <c r="E1236" s="568" t="s">
        <v>2050</v>
      </c>
      <c r="F1236" s="389">
        <f t="shared" si="110"/>
        <v>3189.41</v>
      </c>
      <c r="G1236" s="386">
        <f t="shared" si="113"/>
        <v>3189.41</v>
      </c>
      <c r="H1236" s="387">
        <v>1</v>
      </c>
      <c r="K1236" s="388"/>
      <c r="O1236" s="346"/>
      <c r="P1236" s="346"/>
    </row>
    <row r="1237" spans="1:16" outlineLevel="1">
      <c r="A1237" t="str">
        <f t="shared" si="111"/>
        <v>Miscellanous10000 data points</v>
      </c>
      <c r="B1237" s="32" t="s">
        <v>235</v>
      </c>
      <c r="C1237" s="565" t="s">
        <v>2044</v>
      </c>
      <c r="D1237" s="347" t="s">
        <v>995</v>
      </c>
      <c r="E1237" s="568" t="s">
        <v>2051</v>
      </c>
      <c r="F1237" s="389">
        <f t="shared" si="110"/>
        <v>4781.93</v>
      </c>
      <c r="G1237" s="386">
        <f t="shared" si="113"/>
        <v>4781.93</v>
      </c>
      <c r="H1237" s="387">
        <v>1</v>
      </c>
      <c r="K1237" s="388"/>
      <c r="O1237" s="346"/>
      <c r="P1237" s="346"/>
    </row>
    <row r="1238" spans="1:16" outlineLevel="1">
      <c r="A1238" t="str">
        <f t="shared" si="111"/>
        <v>MiscellanousPhoenix 1 year Controller license for NC4-100</v>
      </c>
      <c r="B1238" s="32" t="s">
        <v>235</v>
      </c>
      <c r="C1238" s="569" t="s">
        <v>2053</v>
      </c>
      <c r="D1238" s="347" t="s">
        <v>995</v>
      </c>
      <c r="E1238" s="568" t="s">
        <v>2070</v>
      </c>
      <c r="F1238" s="389">
        <f t="shared" si="110"/>
        <v>32.68</v>
      </c>
      <c r="G1238" s="386">
        <f t="shared" si="113"/>
        <v>32.68</v>
      </c>
      <c r="H1238" s="387">
        <v>1</v>
      </c>
      <c r="K1238" s="388"/>
      <c r="O1238" s="346"/>
      <c r="P1238" s="346"/>
    </row>
    <row r="1239" spans="1:16" outlineLevel="1">
      <c r="A1239" t="str">
        <f t="shared" si="111"/>
        <v>MiscellanousPhoenix 3 year Controller license for NC4-100</v>
      </c>
      <c r="B1239" s="32" t="s">
        <v>235</v>
      </c>
      <c r="C1239" s="569" t="s">
        <v>2052</v>
      </c>
      <c r="D1239" s="347" t="s">
        <v>995</v>
      </c>
      <c r="E1239" s="568" t="s">
        <v>2071</v>
      </c>
      <c r="F1239" s="389">
        <f t="shared" si="110"/>
        <v>80.61</v>
      </c>
      <c r="G1239" s="386">
        <f t="shared" si="113"/>
        <v>80.61</v>
      </c>
      <c r="H1239" s="387">
        <v>1</v>
      </c>
      <c r="K1239" s="388"/>
      <c r="O1239" s="346"/>
      <c r="P1239" s="346"/>
    </row>
    <row r="1240" spans="1:16" outlineLevel="1">
      <c r="A1240" t="str">
        <f t="shared" si="111"/>
        <v>MiscellanousPhoenix 5 year Controller license for NC4-100</v>
      </c>
      <c r="B1240" s="32" t="s">
        <v>235</v>
      </c>
      <c r="C1240" s="569" t="s">
        <v>2056</v>
      </c>
      <c r="D1240" s="347" t="s">
        <v>995</v>
      </c>
      <c r="E1240" s="568" t="s">
        <v>2072</v>
      </c>
      <c r="F1240" s="389">
        <f t="shared" si="110"/>
        <v>102.39</v>
      </c>
      <c r="G1240" s="386">
        <f t="shared" si="113"/>
        <v>102.39</v>
      </c>
      <c r="H1240" s="387">
        <v>1</v>
      </c>
      <c r="K1240" s="388"/>
      <c r="O1240" s="346"/>
      <c r="P1240" s="346"/>
    </row>
    <row r="1241" spans="1:16" outlineLevel="1">
      <c r="A1241" t="str">
        <f t="shared" si="111"/>
        <v>MiscellanousPhoenix 1 year Controller license for NC4-250</v>
      </c>
      <c r="B1241" s="32" t="s">
        <v>235</v>
      </c>
      <c r="C1241" s="569" t="s">
        <v>2054</v>
      </c>
      <c r="D1241" s="347" t="s">
        <v>995</v>
      </c>
      <c r="E1241" s="568" t="s">
        <v>2073</v>
      </c>
      <c r="F1241" s="389">
        <f t="shared" si="110"/>
        <v>65.36</v>
      </c>
      <c r="G1241" s="386">
        <f t="shared" si="113"/>
        <v>65.36</v>
      </c>
      <c r="H1241" s="387">
        <v>1</v>
      </c>
      <c r="K1241" s="388"/>
      <c r="O1241" s="346"/>
      <c r="P1241" s="346"/>
    </row>
    <row r="1242" spans="1:16" outlineLevel="1">
      <c r="A1242" t="str">
        <f t="shared" si="111"/>
        <v>MiscellanousPhoenix 3 year Controller license for NC4-250</v>
      </c>
      <c r="B1242" s="32" t="s">
        <v>235</v>
      </c>
      <c r="C1242" s="569" t="s">
        <v>2055</v>
      </c>
      <c r="D1242" s="347" t="s">
        <v>995</v>
      </c>
      <c r="E1242" s="568" t="s">
        <v>2074</v>
      </c>
      <c r="F1242" s="389">
        <f t="shared" si="110"/>
        <v>159.03</v>
      </c>
      <c r="G1242" s="386">
        <f t="shared" si="113"/>
        <v>159.03</v>
      </c>
      <c r="H1242" s="387">
        <v>1</v>
      </c>
      <c r="K1242" s="388"/>
      <c r="O1242" s="346"/>
      <c r="P1242" s="346"/>
    </row>
    <row r="1243" spans="1:16" outlineLevel="1">
      <c r="A1243" t="str">
        <f t="shared" si="111"/>
        <v>MiscellanousPhoenix 5 year Controller license for NC4-250</v>
      </c>
      <c r="B1243" s="32" t="s">
        <v>235</v>
      </c>
      <c r="C1243" s="569" t="s">
        <v>2057</v>
      </c>
      <c r="D1243" s="347" t="s">
        <v>995</v>
      </c>
      <c r="E1243" s="568" t="s">
        <v>2075</v>
      </c>
      <c r="F1243" s="389">
        <f t="shared" si="110"/>
        <v>204.79</v>
      </c>
      <c r="G1243" s="386">
        <f t="shared" si="113"/>
        <v>204.79</v>
      </c>
      <c r="H1243" s="387">
        <v>1</v>
      </c>
      <c r="K1243" s="388"/>
      <c r="O1243" s="346"/>
      <c r="P1243" s="346"/>
    </row>
    <row r="1244" spans="1:16" outlineLevel="1">
      <c r="A1244" t="str">
        <f t="shared" si="111"/>
        <v>MiscellanousPhoenix 1 year Controller license for NC4-500</v>
      </c>
      <c r="B1244" s="32" t="s">
        <v>235</v>
      </c>
      <c r="C1244" s="569" t="s">
        <v>2058</v>
      </c>
      <c r="D1244" s="347" t="s">
        <v>995</v>
      </c>
      <c r="E1244" s="568" t="s">
        <v>2076</v>
      </c>
      <c r="F1244" s="389">
        <f t="shared" si="110"/>
        <v>98.04</v>
      </c>
      <c r="G1244" s="386">
        <f t="shared" si="113"/>
        <v>98.04</v>
      </c>
      <c r="H1244" s="387">
        <v>1</v>
      </c>
      <c r="K1244" s="388"/>
      <c r="O1244" s="346"/>
      <c r="P1244" s="346"/>
    </row>
    <row r="1245" spans="1:16" outlineLevel="1">
      <c r="A1245" t="str">
        <f t="shared" si="111"/>
        <v>MiscellanousPhoenix 3 year Controller license for NC4-500</v>
      </c>
      <c r="B1245" s="32" t="s">
        <v>235</v>
      </c>
      <c r="C1245" s="569" t="s">
        <v>2059</v>
      </c>
      <c r="D1245" s="347" t="s">
        <v>995</v>
      </c>
      <c r="E1245" s="568" t="s">
        <v>2077</v>
      </c>
      <c r="F1245" s="389">
        <f t="shared" si="110"/>
        <v>239.64</v>
      </c>
      <c r="G1245" s="386">
        <f t="shared" si="113"/>
        <v>239.64</v>
      </c>
      <c r="H1245" s="387">
        <v>1</v>
      </c>
      <c r="K1245" s="388"/>
      <c r="O1245" s="346"/>
      <c r="P1245" s="346"/>
    </row>
    <row r="1246" spans="1:16" outlineLevel="1">
      <c r="A1246" t="str">
        <f t="shared" si="111"/>
        <v>MiscellanousPhoenix 5 years Controller license for NC4-500</v>
      </c>
      <c r="B1246" s="32" t="s">
        <v>235</v>
      </c>
      <c r="C1246" s="569" t="s">
        <v>2060</v>
      </c>
      <c r="D1246" s="347" t="s">
        <v>995</v>
      </c>
      <c r="E1246" s="568" t="s">
        <v>2078</v>
      </c>
      <c r="F1246" s="389">
        <f t="shared" si="110"/>
        <v>307.18</v>
      </c>
      <c r="G1246" s="386">
        <f t="shared" si="113"/>
        <v>307.18</v>
      </c>
      <c r="H1246" s="387">
        <v>1</v>
      </c>
      <c r="K1246" s="388"/>
      <c r="O1246" s="346"/>
      <c r="P1246" s="346"/>
    </row>
    <row r="1247" spans="1:16" outlineLevel="1">
      <c r="A1247" t="str">
        <f t="shared" si="111"/>
        <v>MiscellanousPhoenix 1 year Controller license for NC4-1250</v>
      </c>
      <c r="B1247" s="32" t="s">
        <v>235</v>
      </c>
      <c r="C1247" s="569" t="s">
        <v>2061</v>
      </c>
      <c r="D1247" s="347" t="s">
        <v>995</v>
      </c>
      <c r="E1247" s="568" t="s">
        <v>2079</v>
      </c>
      <c r="F1247" s="389">
        <f t="shared" si="110"/>
        <v>159.03</v>
      </c>
      <c r="G1247" s="386">
        <f t="shared" si="113"/>
        <v>159.03</v>
      </c>
      <c r="H1247" s="387">
        <v>1</v>
      </c>
      <c r="K1247" s="388"/>
      <c r="O1247" s="346"/>
      <c r="P1247" s="346"/>
    </row>
    <row r="1248" spans="1:16" outlineLevel="1">
      <c r="A1248" t="str">
        <f t="shared" si="111"/>
        <v>MiscellanousPhoenix 3 year Controller license for NC4-1250</v>
      </c>
      <c r="B1248" s="32" t="s">
        <v>235</v>
      </c>
      <c r="C1248" s="569" t="s">
        <v>2062</v>
      </c>
      <c r="D1248" s="347" t="s">
        <v>995</v>
      </c>
      <c r="E1248" s="568" t="s">
        <v>2080</v>
      </c>
      <c r="F1248" s="389">
        <f t="shared" si="110"/>
        <v>389.96</v>
      </c>
      <c r="G1248" s="386">
        <f t="shared" si="113"/>
        <v>389.96</v>
      </c>
      <c r="H1248" s="387">
        <v>1</v>
      </c>
      <c r="K1248" s="388"/>
      <c r="O1248" s="346"/>
      <c r="P1248" s="346"/>
    </row>
    <row r="1249" spans="1:16" outlineLevel="1">
      <c r="A1249" t="str">
        <f t="shared" si="111"/>
        <v>MiscellanousPhoenix 5 year Controller license for NC4-1250</v>
      </c>
      <c r="B1249" s="32" t="s">
        <v>235</v>
      </c>
      <c r="C1249" s="569" t="s">
        <v>2063</v>
      </c>
      <c r="D1249" s="347" t="s">
        <v>995</v>
      </c>
      <c r="E1249" s="568" t="s">
        <v>2081</v>
      </c>
      <c r="F1249" s="389">
        <f t="shared" si="110"/>
        <v>501.07</v>
      </c>
      <c r="G1249" s="386">
        <f t="shared" si="113"/>
        <v>501.07</v>
      </c>
      <c r="H1249" s="387">
        <v>1</v>
      </c>
      <c r="K1249" s="388"/>
      <c r="O1249" s="346"/>
      <c r="P1249" s="346"/>
    </row>
    <row r="1250" spans="1:16" outlineLevel="1">
      <c r="A1250" t="str">
        <f t="shared" si="111"/>
        <v>MiscellanousPhoenix 1 year Controller license for NC4-5000</v>
      </c>
      <c r="B1250" s="32" t="s">
        <v>235</v>
      </c>
      <c r="C1250" s="569" t="s">
        <v>2064</v>
      </c>
      <c r="D1250" s="347" t="s">
        <v>995</v>
      </c>
      <c r="E1250" s="568" t="s">
        <v>2082</v>
      </c>
      <c r="F1250" s="389">
        <f t="shared" si="110"/>
        <v>472.75</v>
      </c>
      <c r="G1250" s="386">
        <f t="shared" si="113"/>
        <v>472.75</v>
      </c>
      <c r="H1250" s="387">
        <v>1</v>
      </c>
      <c r="K1250" s="388"/>
      <c r="O1250" s="346"/>
      <c r="P1250" s="346"/>
    </row>
    <row r="1251" spans="1:16" outlineLevel="1">
      <c r="A1251" t="str">
        <f t="shared" si="111"/>
        <v>MiscellanousPhoenix 3 year Controller license for NC4-5000</v>
      </c>
      <c r="B1251" s="32" t="s">
        <v>235</v>
      </c>
      <c r="C1251" s="569" t="s">
        <v>2065</v>
      </c>
      <c r="D1251" s="347" t="s">
        <v>995</v>
      </c>
      <c r="E1251" s="568" t="s">
        <v>2083</v>
      </c>
      <c r="F1251" s="389">
        <f t="shared" si="110"/>
        <v>1152.46</v>
      </c>
      <c r="G1251" s="386">
        <f t="shared" si="113"/>
        <v>1152.46</v>
      </c>
      <c r="H1251" s="387">
        <v>1</v>
      </c>
      <c r="K1251" s="388"/>
      <c r="O1251" s="346"/>
      <c r="P1251" s="346"/>
    </row>
    <row r="1252" spans="1:16" outlineLevel="1">
      <c r="A1252" t="str">
        <f t="shared" ref="A1252:A1315" si="116">B1252&amp;C1252</f>
        <v>MiscellanousPhoenix 5 year Controller license for NC4-5000</v>
      </c>
      <c r="B1252" s="32" t="s">
        <v>235</v>
      </c>
      <c r="C1252" s="569" t="s">
        <v>2066</v>
      </c>
      <c r="D1252" s="347" t="s">
        <v>995</v>
      </c>
      <c r="E1252" s="568" t="s">
        <v>2084</v>
      </c>
      <c r="F1252" s="389">
        <f t="shared" si="110"/>
        <v>1477.06</v>
      </c>
      <c r="G1252" s="386">
        <f t="shared" si="113"/>
        <v>1477.06</v>
      </c>
      <c r="H1252" s="387">
        <v>1</v>
      </c>
      <c r="K1252" s="388"/>
      <c r="O1252" s="346"/>
      <c r="P1252" s="346"/>
    </row>
    <row r="1253" spans="1:16" outlineLevel="1">
      <c r="A1253" t="str">
        <f t="shared" si="116"/>
        <v>MiscellanousPhoenix 1 year Controller license for NC4-10000</v>
      </c>
      <c r="B1253" s="32" t="s">
        <v>235</v>
      </c>
      <c r="C1253" s="569" t="s">
        <v>2067</v>
      </c>
      <c r="D1253" s="347" t="s">
        <v>995</v>
      </c>
      <c r="E1253" s="568" t="s">
        <v>2085</v>
      </c>
      <c r="F1253" s="389">
        <f t="shared" si="110"/>
        <v>708.03</v>
      </c>
      <c r="G1253" s="386">
        <f t="shared" si="113"/>
        <v>708.03</v>
      </c>
      <c r="H1253" s="387">
        <v>1</v>
      </c>
      <c r="K1253" s="388"/>
      <c r="O1253" s="346"/>
      <c r="P1253" s="346"/>
    </row>
    <row r="1254" spans="1:16" outlineLevel="1">
      <c r="A1254" t="str">
        <f t="shared" si="116"/>
        <v>MiscellanousPhoenix 3 years Controller license for NC4-10000</v>
      </c>
      <c r="B1254" s="32" t="s">
        <v>235</v>
      </c>
      <c r="C1254" s="569" t="s">
        <v>2068</v>
      </c>
      <c r="D1254" s="347" t="s">
        <v>995</v>
      </c>
      <c r="E1254" s="568" t="s">
        <v>2086</v>
      </c>
      <c r="F1254" s="389">
        <f t="shared" si="110"/>
        <v>1725.42</v>
      </c>
      <c r="G1254" s="386">
        <f t="shared" si="113"/>
        <v>1725.42</v>
      </c>
      <c r="H1254" s="387">
        <v>1</v>
      </c>
      <c r="K1254" s="388"/>
      <c r="O1254" s="346"/>
      <c r="P1254" s="346"/>
    </row>
    <row r="1255" spans="1:16" outlineLevel="1">
      <c r="A1255" t="str">
        <f t="shared" si="116"/>
        <v>MiscellanousPhoenix 5 year Controller license for NC4-10000</v>
      </c>
      <c r="B1255" s="32" t="s">
        <v>235</v>
      </c>
      <c r="C1255" s="569" t="s">
        <v>2069</v>
      </c>
      <c r="D1255" s="347" t="s">
        <v>995</v>
      </c>
      <c r="E1255" s="568" t="s">
        <v>2087</v>
      </c>
      <c r="F1255" s="389">
        <f t="shared" si="110"/>
        <v>2213.41</v>
      </c>
      <c r="G1255" s="386">
        <f t="shared" si="113"/>
        <v>2213.41</v>
      </c>
      <c r="H1255" s="387">
        <v>1</v>
      </c>
      <c r="K1255" s="388"/>
      <c r="O1255" s="346"/>
      <c r="P1255" s="346"/>
    </row>
    <row r="1256" spans="1:16" outlineLevel="1">
      <c r="A1256" t="str">
        <f t="shared" si="116"/>
        <v>MiscellanousOptimizer Display for DIN Rail Mount</v>
      </c>
      <c r="B1256" s="32" t="s">
        <v>235</v>
      </c>
      <c r="C1256" s="190" t="s">
        <v>1927</v>
      </c>
      <c r="D1256" s="347" t="s">
        <v>34</v>
      </c>
      <c r="E1256" s="21" t="s">
        <v>1925</v>
      </c>
      <c r="F1256" s="389">
        <f t="shared" si="110"/>
        <v>329.73930000000001</v>
      </c>
      <c r="G1256" s="386">
        <f t="shared" si="113"/>
        <v>315.54000000000002</v>
      </c>
      <c r="H1256" s="393">
        <f t="shared" ref="H1256:H1264" si="117">$L$2</f>
        <v>1.0449999999999999</v>
      </c>
      <c r="K1256" s="388"/>
      <c r="O1256" s="346"/>
      <c r="P1256" s="346"/>
    </row>
    <row r="1257" spans="1:16" outlineLevel="1">
      <c r="A1257" t="str">
        <f t="shared" si="116"/>
        <v>MiscellanousOptimizer Display for Panel Mount</v>
      </c>
      <c r="B1257" s="32" t="s">
        <v>235</v>
      </c>
      <c r="C1257" s="190" t="s">
        <v>1928</v>
      </c>
      <c r="D1257" s="347" t="s">
        <v>34</v>
      </c>
      <c r="E1257" s="21" t="s">
        <v>1926</v>
      </c>
      <c r="F1257" s="389">
        <f t="shared" si="110"/>
        <v>329.93784999999997</v>
      </c>
      <c r="G1257" s="386">
        <f t="shared" si="113"/>
        <v>315.73</v>
      </c>
      <c r="H1257" s="393">
        <f t="shared" si="117"/>
        <v>1.0449999999999999</v>
      </c>
      <c r="K1257" s="388"/>
      <c r="O1257" s="346"/>
      <c r="P1257" s="346"/>
    </row>
    <row r="1258" spans="1:16" outlineLevel="1">
      <c r="A1258" t="str">
        <f t="shared" si="116"/>
        <v>MiscellanousOptimizer 100 Point License Upgrade</v>
      </c>
      <c r="B1258" s="32" t="s">
        <v>235</v>
      </c>
      <c r="C1258" s="190" t="s">
        <v>1936</v>
      </c>
      <c r="D1258" s="347" t="s">
        <v>34</v>
      </c>
      <c r="E1258" s="21" t="s">
        <v>1934</v>
      </c>
      <c r="F1258" s="389">
        <f t="shared" si="110"/>
        <v>85.75269999999999</v>
      </c>
      <c r="G1258" s="386">
        <f t="shared" si="113"/>
        <v>82.06</v>
      </c>
      <c r="H1258" s="393">
        <f t="shared" si="117"/>
        <v>1.0449999999999999</v>
      </c>
      <c r="K1258" s="388"/>
      <c r="O1258" s="346"/>
      <c r="P1258" s="346"/>
    </row>
    <row r="1259" spans="1:16" outlineLevel="1">
      <c r="A1259" t="str">
        <f t="shared" si="116"/>
        <v>MiscellanousOptimizer 255 Point License Upgrade</v>
      </c>
      <c r="B1259" s="32" t="s">
        <v>235</v>
      </c>
      <c r="C1259" s="190" t="s">
        <v>1937</v>
      </c>
      <c r="D1259" s="347" t="s">
        <v>34</v>
      </c>
      <c r="E1259" s="21" t="s">
        <v>1935</v>
      </c>
      <c r="F1259" s="389">
        <f t="shared" si="110"/>
        <v>171.50539999999998</v>
      </c>
      <c r="G1259" s="386">
        <f t="shared" si="113"/>
        <v>164.12</v>
      </c>
      <c r="H1259" s="393">
        <f t="shared" si="117"/>
        <v>1.0449999999999999</v>
      </c>
      <c r="K1259" s="388"/>
      <c r="O1259" s="346"/>
      <c r="P1259" s="346"/>
    </row>
    <row r="1260" spans="1:16" outlineLevel="1">
      <c r="A1260" t="str">
        <f t="shared" si="116"/>
        <v>MiscellanousOptimizer 1 Device &amp; 50 Point Upgrade</v>
      </c>
      <c r="B1260" s="32" t="s">
        <v>235</v>
      </c>
      <c r="C1260" s="190" t="s">
        <v>1938</v>
      </c>
      <c r="D1260" s="347" t="s">
        <v>34</v>
      </c>
      <c r="E1260" s="21" t="s">
        <v>1929</v>
      </c>
      <c r="F1260" s="389">
        <f t="shared" si="110"/>
        <v>148.63034999999999</v>
      </c>
      <c r="G1260" s="386">
        <f t="shared" si="113"/>
        <v>142.22999999999999</v>
      </c>
      <c r="H1260" s="393">
        <f t="shared" si="117"/>
        <v>1.0449999999999999</v>
      </c>
      <c r="K1260" s="388"/>
      <c r="O1260" s="346"/>
      <c r="P1260" s="346"/>
    </row>
    <row r="1261" spans="1:16" outlineLevel="1">
      <c r="A1261" t="str">
        <f t="shared" si="116"/>
        <v>MiscellanousOptimizer 2 Device &amp; 100 Point Upgrade</v>
      </c>
      <c r="B1261" s="32" t="s">
        <v>235</v>
      </c>
      <c r="C1261" s="190" t="s">
        <v>1939</v>
      </c>
      <c r="D1261" s="347" t="s">
        <v>34</v>
      </c>
      <c r="E1261" s="21" t="s">
        <v>1930</v>
      </c>
      <c r="F1261" s="389">
        <f t="shared" si="110"/>
        <v>255.34574999999998</v>
      </c>
      <c r="G1261" s="386">
        <f t="shared" si="113"/>
        <v>244.35</v>
      </c>
      <c r="H1261" s="393">
        <f t="shared" si="117"/>
        <v>1.0449999999999999</v>
      </c>
      <c r="K1261" s="388"/>
      <c r="O1261" s="346"/>
      <c r="P1261" s="346"/>
    </row>
    <row r="1262" spans="1:16" outlineLevel="1">
      <c r="A1262" t="str">
        <f t="shared" si="116"/>
        <v>MiscellanousOptimizer 10 Device &amp; 500 Point Upgrade</v>
      </c>
      <c r="B1262" s="32" t="s">
        <v>235</v>
      </c>
      <c r="C1262" s="190" t="s">
        <v>1940</v>
      </c>
      <c r="D1262" s="347" t="s">
        <v>34</v>
      </c>
      <c r="E1262" s="21" t="s">
        <v>1931</v>
      </c>
      <c r="F1262" s="389">
        <f t="shared" si="110"/>
        <v>794.61799999999994</v>
      </c>
      <c r="G1262" s="386">
        <f t="shared" ref="G1262:G1325" si="118">G556</f>
        <v>760.4</v>
      </c>
      <c r="H1262" s="393">
        <f t="shared" si="117"/>
        <v>1.0449999999999999</v>
      </c>
      <c r="K1262" s="388"/>
      <c r="O1262" s="346"/>
      <c r="P1262" s="346"/>
    </row>
    <row r="1263" spans="1:16" outlineLevel="1">
      <c r="A1263" t="str">
        <f t="shared" si="116"/>
        <v>MiscellanousOptimizer 25 Device &amp; 1250 Point Upgrade</v>
      </c>
      <c r="B1263" s="32" t="s">
        <v>235</v>
      </c>
      <c r="C1263" s="190" t="s">
        <v>1941</v>
      </c>
      <c r="D1263" s="347" t="s">
        <v>34</v>
      </c>
      <c r="E1263" s="21" t="s">
        <v>1932</v>
      </c>
      <c r="F1263" s="389">
        <f t="shared" si="110"/>
        <v>1345.3225500000001</v>
      </c>
      <c r="G1263" s="386">
        <f t="shared" si="118"/>
        <v>1287.3900000000001</v>
      </c>
      <c r="H1263" s="393">
        <f t="shared" si="117"/>
        <v>1.0449999999999999</v>
      </c>
      <c r="K1263" s="388"/>
      <c r="O1263" s="346"/>
      <c r="P1263" s="346"/>
    </row>
    <row r="1264" spans="1:16" outlineLevel="1">
      <c r="A1264" t="str">
        <f t="shared" si="116"/>
        <v>MiscellanousOptimizer 50 Device &amp; 2500 Point Upgrade</v>
      </c>
      <c r="B1264" s="32" t="s">
        <v>235</v>
      </c>
      <c r="C1264" s="190" t="s">
        <v>1942</v>
      </c>
      <c r="D1264" s="347" t="s">
        <v>34</v>
      </c>
      <c r="E1264" s="21" t="s">
        <v>1933</v>
      </c>
      <c r="F1264" s="389">
        <f t="shared" si="110"/>
        <v>2513.4339999999997</v>
      </c>
      <c r="G1264" s="386">
        <f t="shared" si="118"/>
        <v>2405.1999999999998</v>
      </c>
      <c r="H1264" s="393">
        <f t="shared" si="117"/>
        <v>1.0449999999999999</v>
      </c>
      <c r="K1264" s="388"/>
      <c r="O1264" s="346"/>
      <c r="P1264" s="346"/>
    </row>
    <row r="1265" spans="1:16" outlineLevel="1">
      <c r="A1265" t="str">
        <f t="shared" si="116"/>
        <v>MiscellanousSpace CO2 w LCD</v>
      </c>
      <c r="B1265" s="32" t="s">
        <v>235</v>
      </c>
      <c r="C1265" s="93" t="s">
        <v>420</v>
      </c>
      <c r="D1265" s="347" t="s">
        <v>34</v>
      </c>
      <c r="E1265" s="31" t="s">
        <v>376</v>
      </c>
      <c r="F1265" s="389">
        <f t="shared" si="110"/>
        <v>247.61274999999998</v>
      </c>
      <c r="G1265" s="386">
        <f t="shared" si="118"/>
        <v>236.95</v>
      </c>
      <c r="H1265" s="393">
        <f t="shared" si="109"/>
        <v>1.0449999999999999</v>
      </c>
      <c r="K1265" s="388"/>
      <c r="O1265" s="346"/>
      <c r="P1265" s="346"/>
    </row>
    <row r="1266" spans="1:16" outlineLevel="1">
      <c r="A1266" t="str">
        <f t="shared" si="116"/>
        <v>MiscellanousSpace CO2 wo LCD</v>
      </c>
      <c r="B1266" s="32" t="s">
        <v>235</v>
      </c>
      <c r="C1266" s="93" t="s">
        <v>422</v>
      </c>
      <c r="D1266" s="347" t="s">
        <v>34</v>
      </c>
      <c r="E1266" s="21" t="s">
        <v>427</v>
      </c>
      <c r="F1266" s="389">
        <f t="shared" si="110"/>
        <v>355.7389</v>
      </c>
      <c r="G1266" s="386">
        <f t="shared" si="118"/>
        <v>340.42</v>
      </c>
      <c r="H1266" s="393">
        <f t="shared" si="109"/>
        <v>1.0449999999999999</v>
      </c>
      <c r="K1266" s="388"/>
      <c r="O1266" s="346"/>
      <c r="P1266" s="346"/>
    </row>
    <row r="1267" spans="1:16" outlineLevel="1">
      <c r="A1267" t="str">
        <f t="shared" si="116"/>
        <v>MiscellanousDuct CO2 w LCD</v>
      </c>
      <c r="B1267" s="32" t="s">
        <v>235</v>
      </c>
      <c r="C1267" s="93" t="s">
        <v>421</v>
      </c>
      <c r="D1267" s="347" t="s">
        <v>34</v>
      </c>
      <c r="E1267" s="71" t="s">
        <v>377</v>
      </c>
      <c r="F1267" s="389">
        <f t="shared" si="110"/>
        <v>393.96499999999997</v>
      </c>
      <c r="G1267" s="386">
        <f t="shared" si="118"/>
        <v>377</v>
      </c>
      <c r="H1267" s="393">
        <f t="shared" si="109"/>
        <v>1.0449999999999999</v>
      </c>
      <c r="K1267" s="388"/>
      <c r="O1267" s="346"/>
      <c r="P1267" s="346"/>
    </row>
    <row r="1268" spans="1:16" outlineLevel="1">
      <c r="A1268" t="str">
        <f t="shared" si="116"/>
        <v>MiscellanousDuct CO2 wo LCD</v>
      </c>
      <c r="B1268" s="32" t="s">
        <v>235</v>
      </c>
      <c r="C1268" s="93" t="s">
        <v>423</v>
      </c>
      <c r="D1268" s="347" t="s">
        <v>34</v>
      </c>
      <c r="E1268" s="20" t="s">
        <v>426</v>
      </c>
      <c r="F1268" s="389">
        <f t="shared" si="110"/>
        <v>331.2441</v>
      </c>
      <c r="G1268" s="386">
        <f t="shared" si="118"/>
        <v>316.98</v>
      </c>
      <c r="H1268" s="393">
        <f t="shared" si="109"/>
        <v>1.0449999999999999</v>
      </c>
      <c r="K1268" s="388"/>
      <c r="O1268" s="346"/>
      <c r="P1268" s="346"/>
    </row>
    <row r="1269" spans="1:16" outlineLevel="1">
      <c r="A1269" t="str">
        <f t="shared" si="116"/>
        <v>MiscellanousACI Space CO2 wo LCD</v>
      </c>
      <c r="B1269" s="32" t="s">
        <v>235</v>
      </c>
      <c r="C1269" s="93" t="s">
        <v>428</v>
      </c>
      <c r="D1269" s="347" t="s">
        <v>425</v>
      </c>
      <c r="E1269" s="21" t="s">
        <v>424</v>
      </c>
      <c r="F1269" s="389">
        <f t="shared" si="110"/>
        <v>191.66</v>
      </c>
      <c r="G1269" s="386">
        <f t="shared" si="118"/>
        <v>191.66</v>
      </c>
      <c r="H1269" s="387">
        <v>1</v>
      </c>
      <c r="K1269" s="388"/>
      <c r="O1269" s="346"/>
      <c r="P1269" s="346"/>
    </row>
    <row r="1270" spans="1:16" outlineLevel="1">
      <c r="A1270" t="str">
        <f t="shared" si="116"/>
        <v>MiscellanousOutside Air CO2 w Heater</v>
      </c>
      <c r="B1270" s="32" t="s">
        <v>235</v>
      </c>
      <c r="C1270" s="93" t="s">
        <v>464</v>
      </c>
      <c r="D1270" s="347" t="s">
        <v>39</v>
      </c>
      <c r="E1270" s="21" t="s">
        <v>465</v>
      </c>
      <c r="F1270" s="389">
        <f t="shared" si="110"/>
        <v>530.27</v>
      </c>
      <c r="G1270" s="386">
        <f t="shared" si="118"/>
        <v>530.27</v>
      </c>
      <c r="H1270" s="387">
        <v>1</v>
      </c>
      <c r="K1270" s="388"/>
      <c r="O1270" s="346"/>
      <c r="P1270" s="346"/>
    </row>
    <row r="1271" spans="1:16" outlineLevel="1">
      <c r="A1271" t="str">
        <f t="shared" si="116"/>
        <v>MiscellanousCombination</v>
      </c>
      <c r="B1271" s="32" t="s">
        <v>235</v>
      </c>
      <c r="C1271" s="91" t="s">
        <v>101</v>
      </c>
      <c r="D1271" s="69" t="s">
        <v>34</v>
      </c>
      <c r="E1271" s="71" t="s">
        <v>275</v>
      </c>
      <c r="F1271" s="389">
        <f t="shared" si="110"/>
        <v>278.31484999999998</v>
      </c>
      <c r="G1271" s="386">
        <f t="shared" si="118"/>
        <v>266.33</v>
      </c>
      <c r="H1271" s="393">
        <f t="shared" ref="H1271:H1310" si="119">$L$2</f>
        <v>1.0449999999999999</v>
      </c>
      <c r="K1271" s="388"/>
      <c r="O1271" s="346"/>
      <c r="P1271" s="346"/>
    </row>
    <row r="1272" spans="1:16" outlineLevel="1">
      <c r="A1272" t="str">
        <f t="shared" si="116"/>
        <v>MiscellanousInput</v>
      </c>
      <c r="B1272" s="32" t="s">
        <v>235</v>
      </c>
      <c r="C1272" s="91" t="s">
        <v>102</v>
      </c>
      <c r="D1272" s="69" t="s">
        <v>34</v>
      </c>
      <c r="E1272" s="71" t="s">
        <v>272</v>
      </c>
      <c r="F1272" s="389">
        <f t="shared" si="110"/>
        <v>244.35235</v>
      </c>
      <c r="G1272" s="386">
        <f t="shared" si="118"/>
        <v>233.83</v>
      </c>
      <c r="H1272" s="393">
        <f t="shared" si="119"/>
        <v>1.0449999999999999</v>
      </c>
      <c r="K1272" s="388"/>
      <c r="O1272" s="346"/>
      <c r="P1272" s="346"/>
    </row>
    <row r="1273" spans="1:16" outlineLevel="1">
      <c r="A1273" t="str">
        <f t="shared" si="116"/>
        <v>MiscellanousOutput</v>
      </c>
      <c r="B1273" s="32" t="s">
        <v>235</v>
      </c>
      <c r="C1273" s="91" t="s">
        <v>103</v>
      </c>
      <c r="D1273" s="69" t="s">
        <v>34</v>
      </c>
      <c r="E1273" s="71" t="s">
        <v>273</v>
      </c>
      <c r="F1273" s="389">
        <f t="shared" si="110"/>
        <v>312.94614999999999</v>
      </c>
      <c r="G1273" s="386">
        <f t="shared" si="118"/>
        <v>299.47000000000003</v>
      </c>
      <c r="H1273" s="393">
        <f t="shared" si="119"/>
        <v>1.0449999999999999</v>
      </c>
      <c r="K1273" s="388"/>
      <c r="L1273" s="20"/>
      <c r="O1273" s="346"/>
      <c r="P1273" s="346"/>
    </row>
    <row r="1274" spans="1:16" outlineLevel="1">
      <c r="A1274" t="str">
        <f t="shared" si="116"/>
        <v>MiscellanousAveraging Sensor</v>
      </c>
      <c r="B1274" s="32" t="s">
        <v>235</v>
      </c>
      <c r="C1274" s="88" t="s">
        <v>734</v>
      </c>
      <c r="D1274" s="69" t="s">
        <v>34</v>
      </c>
      <c r="E1274" s="71" t="s">
        <v>70</v>
      </c>
      <c r="F1274" s="389">
        <f t="shared" si="110"/>
        <v>166.92830000000001</v>
      </c>
      <c r="G1274" s="386">
        <f t="shared" si="118"/>
        <v>159.74</v>
      </c>
      <c r="H1274" s="393">
        <f t="shared" si="119"/>
        <v>1.0449999999999999</v>
      </c>
      <c r="K1274" s="388"/>
      <c r="L1274" s="20"/>
      <c r="O1274" s="346"/>
      <c r="P1274" s="346"/>
    </row>
    <row r="1275" spans="1:16" outlineLevel="1">
      <c r="A1275" t="str">
        <f t="shared" si="116"/>
        <v>MiscellanousDuct Temp/Humidity</v>
      </c>
      <c r="B1275" s="32" t="s">
        <v>235</v>
      </c>
      <c r="C1275" s="87" t="s">
        <v>215</v>
      </c>
      <c r="D1275" s="347" t="s">
        <v>34</v>
      </c>
      <c r="E1275" s="482" t="s">
        <v>1416</v>
      </c>
      <c r="F1275" s="389">
        <f t="shared" si="110"/>
        <v>266.23464999999999</v>
      </c>
      <c r="G1275" s="386">
        <f t="shared" si="118"/>
        <v>254.77</v>
      </c>
      <c r="H1275" s="393">
        <f t="shared" si="119"/>
        <v>1.0449999999999999</v>
      </c>
      <c r="K1275" s="388" t="s">
        <v>1182</v>
      </c>
      <c r="L1275" s="20" t="s">
        <v>404</v>
      </c>
      <c r="O1275" s="346"/>
      <c r="P1275" s="346"/>
    </row>
    <row r="1276" spans="1:16" outlineLevel="1">
      <c r="A1276" t="str">
        <f t="shared" si="116"/>
        <v>MiscellanousDuct Temp/Humidity SYLK Bus 5%</v>
      </c>
      <c r="B1276" s="32" t="s">
        <v>235</v>
      </c>
      <c r="C1276" s="87" t="s">
        <v>1224</v>
      </c>
      <c r="D1276" s="347" t="s">
        <v>34</v>
      </c>
      <c r="E1276" s="71" t="s">
        <v>1258</v>
      </c>
      <c r="F1276" s="389">
        <f t="shared" si="110"/>
        <v>135.81</v>
      </c>
      <c r="G1276" s="386">
        <f t="shared" si="118"/>
        <v>135.81</v>
      </c>
      <c r="H1276" s="393">
        <v>1</v>
      </c>
      <c r="K1276" s="391">
        <v>56.84</v>
      </c>
      <c r="L1276" s="332">
        <v>21</v>
      </c>
      <c r="O1276" s="346"/>
      <c r="P1276" s="346"/>
    </row>
    <row r="1277" spans="1:16" outlineLevel="1">
      <c r="A1277" t="str">
        <f t="shared" si="116"/>
        <v>MiscellanousDuct Insertion Sensor</v>
      </c>
      <c r="B1277" s="32" t="s">
        <v>235</v>
      </c>
      <c r="C1277" s="88" t="s">
        <v>271</v>
      </c>
      <c r="D1277" s="69" t="s">
        <v>34</v>
      </c>
      <c r="E1277" s="71" t="s">
        <v>107</v>
      </c>
      <c r="F1277" s="389">
        <f t="shared" ref="F1277:F1303" si="120">G1277*H1277</f>
        <v>23.188549999999999</v>
      </c>
      <c r="G1277" s="386">
        <f t="shared" si="118"/>
        <v>22.19</v>
      </c>
      <c r="H1277" s="393">
        <f t="shared" si="119"/>
        <v>1.0449999999999999</v>
      </c>
      <c r="K1277" s="388"/>
      <c r="O1277" s="346"/>
      <c r="P1277" s="346"/>
    </row>
    <row r="1278" spans="1:16" outlineLevel="1">
      <c r="A1278" t="str">
        <f t="shared" si="116"/>
        <v>MiscellanousDuct Sensor w 6' Cable</v>
      </c>
      <c r="B1278" s="32" t="s">
        <v>235</v>
      </c>
      <c r="C1278" s="88" t="s">
        <v>270</v>
      </c>
      <c r="D1278" s="69" t="s">
        <v>34</v>
      </c>
      <c r="E1278" s="71" t="s">
        <v>269</v>
      </c>
      <c r="F1278" s="389">
        <f t="shared" si="120"/>
        <v>26.459399999999999</v>
      </c>
      <c r="G1278" s="386">
        <f t="shared" si="118"/>
        <v>25.32</v>
      </c>
      <c r="H1278" s="393">
        <f t="shared" si="119"/>
        <v>1.0449999999999999</v>
      </c>
      <c r="K1278" s="388"/>
      <c r="O1278" s="346"/>
      <c r="P1278" s="346"/>
    </row>
    <row r="1279" spans="1:16" outlineLevel="1">
      <c r="A1279" t="str">
        <f t="shared" si="116"/>
        <v>MiscellanousTR21 Space Sensor Only</v>
      </c>
      <c r="B1279" s="32" t="s">
        <v>235</v>
      </c>
      <c r="C1279" s="87" t="s">
        <v>267</v>
      </c>
      <c r="D1279" s="347" t="s">
        <v>34</v>
      </c>
      <c r="E1279" s="71" t="s">
        <v>644</v>
      </c>
      <c r="F1279" s="389">
        <f t="shared" si="120"/>
        <v>21.234399999999997</v>
      </c>
      <c r="G1279" s="386">
        <f t="shared" si="118"/>
        <v>20.32</v>
      </c>
      <c r="H1279" s="393">
        <f t="shared" si="119"/>
        <v>1.0449999999999999</v>
      </c>
      <c r="K1279" s="388"/>
      <c r="O1279" s="346"/>
      <c r="P1279" s="346"/>
    </row>
    <row r="1280" spans="1:16" outlineLevel="1">
      <c r="A1280" t="str">
        <f t="shared" si="116"/>
        <v>MiscellanousTR21 Space Sensor with Humd</v>
      </c>
      <c r="B1280" s="32" t="s">
        <v>235</v>
      </c>
      <c r="C1280" s="88" t="s">
        <v>382</v>
      </c>
      <c r="D1280" s="347" t="s">
        <v>34</v>
      </c>
      <c r="E1280" s="71" t="s">
        <v>645</v>
      </c>
      <c r="F1280" s="389">
        <f t="shared" si="120"/>
        <v>175.74809999999999</v>
      </c>
      <c r="G1280" s="386">
        <f t="shared" si="118"/>
        <v>168.18</v>
      </c>
      <c r="H1280" s="393">
        <f t="shared" si="119"/>
        <v>1.0449999999999999</v>
      </c>
      <c r="K1280" s="388"/>
      <c r="O1280" s="346"/>
      <c r="P1280" s="346"/>
    </row>
    <row r="1281" spans="1:16" outlineLevel="1">
      <c r="A1281" t="str">
        <f t="shared" si="116"/>
        <v>MiscellanousTR21 Wireless Sensor with Receiver</v>
      </c>
      <c r="B1281" s="32" t="s">
        <v>235</v>
      </c>
      <c r="C1281" s="88" t="s">
        <v>849</v>
      </c>
      <c r="D1281" s="347" t="s">
        <v>34</v>
      </c>
      <c r="E1281" s="71" t="s">
        <v>848</v>
      </c>
      <c r="F1281" s="389">
        <f t="shared" si="120"/>
        <v>298.57740000000001</v>
      </c>
      <c r="G1281" s="386">
        <f t="shared" si="118"/>
        <v>285.72000000000003</v>
      </c>
      <c r="H1281" s="393">
        <f t="shared" si="119"/>
        <v>1.0449999999999999</v>
      </c>
      <c r="K1281" s="388"/>
      <c r="O1281" s="346"/>
      <c r="P1281" s="346"/>
    </row>
    <row r="1282" spans="1:16" outlineLevel="1">
      <c r="A1282" t="str">
        <f t="shared" si="116"/>
        <v>MiscellanousTR23 Space with SP/OV</v>
      </c>
      <c r="B1282" s="32" t="s">
        <v>235</v>
      </c>
      <c r="C1282" s="88" t="s">
        <v>265</v>
      </c>
      <c r="D1282" s="69" t="s">
        <v>34</v>
      </c>
      <c r="E1282" s="71" t="s">
        <v>636</v>
      </c>
      <c r="F1282" s="389">
        <f t="shared" si="120"/>
        <v>73.505300000000005</v>
      </c>
      <c r="G1282" s="386">
        <f t="shared" si="118"/>
        <v>70.34</v>
      </c>
      <c r="H1282" s="393">
        <f t="shared" si="119"/>
        <v>1.0449999999999999</v>
      </c>
      <c r="K1282" s="388"/>
      <c r="O1282" s="346"/>
      <c r="P1282" s="346"/>
    </row>
    <row r="1283" spans="1:16" outlineLevel="1">
      <c r="A1283" t="str">
        <f t="shared" si="116"/>
        <v>MiscellanousTR23 Space with SP/OV/Humd</v>
      </c>
      <c r="B1283" s="32" t="s">
        <v>235</v>
      </c>
      <c r="C1283" s="88" t="s">
        <v>383</v>
      </c>
      <c r="D1283" s="69" t="s">
        <v>34</v>
      </c>
      <c r="E1283" s="71" t="s">
        <v>637</v>
      </c>
      <c r="F1283" s="389">
        <f t="shared" si="120"/>
        <v>223.76584999999997</v>
      </c>
      <c r="G1283" s="386">
        <f t="shared" si="118"/>
        <v>214.13</v>
      </c>
      <c r="H1283" s="393">
        <f t="shared" si="119"/>
        <v>1.0449999999999999</v>
      </c>
      <c r="K1283" s="388"/>
      <c r="O1283" s="346"/>
      <c r="P1283" s="346"/>
    </row>
    <row r="1284" spans="1:16" outlineLevel="1">
      <c r="A1284" t="str">
        <f t="shared" si="116"/>
        <v>MiscellanousTR23 Wireless Sensor w SP &amp; Rec</v>
      </c>
      <c r="B1284" s="32" t="s">
        <v>235</v>
      </c>
      <c r="C1284" s="88" t="s">
        <v>850</v>
      </c>
      <c r="D1284" s="69" t="s">
        <v>34</v>
      </c>
      <c r="E1284" s="71" t="s">
        <v>2277</v>
      </c>
      <c r="F1284" s="389">
        <f t="shared" si="120"/>
        <v>0</v>
      </c>
      <c r="G1284" s="386">
        <f t="shared" si="118"/>
        <v>0</v>
      </c>
      <c r="H1284" s="393">
        <f t="shared" si="119"/>
        <v>1.0449999999999999</v>
      </c>
      <c r="K1284" s="388"/>
      <c r="O1284" s="346"/>
      <c r="P1284" s="346"/>
    </row>
    <row r="1285" spans="1:16" outlineLevel="1">
      <c r="A1285" t="str">
        <f t="shared" si="116"/>
        <v>MiscellanousTR40 Space Sensor Only</v>
      </c>
      <c r="B1285" s="32" t="s">
        <v>235</v>
      </c>
      <c r="C1285" s="87" t="s">
        <v>384</v>
      </c>
      <c r="D1285" s="69" t="s">
        <v>34</v>
      </c>
      <c r="E1285" s="71" t="s">
        <v>638</v>
      </c>
      <c r="F1285" s="389">
        <f t="shared" si="120"/>
        <v>42.468799999999995</v>
      </c>
      <c r="G1285" s="386">
        <f t="shared" si="118"/>
        <v>40.64</v>
      </c>
      <c r="H1285" s="393">
        <f t="shared" si="119"/>
        <v>1.0449999999999999</v>
      </c>
      <c r="K1285" s="388"/>
      <c r="O1285" s="346"/>
      <c r="P1285" s="346"/>
    </row>
    <row r="1286" spans="1:16" outlineLevel="1">
      <c r="A1286" t="str">
        <f t="shared" si="116"/>
        <v>MiscellanousTR40 Space with Temp/Humd</v>
      </c>
      <c r="B1286" s="32" t="s">
        <v>235</v>
      </c>
      <c r="C1286" s="87" t="s">
        <v>385</v>
      </c>
      <c r="D1286" s="69" t="s">
        <v>34</v>
      </c>
      <c r="E1286" s="71" t="s">
        <v>639</v>
      </c>
      <c r="F1286" s="389">
        <f t="shared" si="120"/>
        <v>204.17209999999997</v>
      </c>
      <c r="G1286" s="386">
        <f t="shared" si="118"/>
        <v>195.38</v>
      </c>
      <c r="H1286" s="393">
        <f t="shared" si="119"/>
        <v>1.0449999999999999</v>
      </c>
      <c r="K1286" s="388"/>
      <c r="O1286" s="346"/>
      <c r="P1286" s="346"/>
    </row>
    <row r="1287" spans="1:16" outlineLevel="1">
      <c r="A1287" t="str">
        <f t="shared" si="116"/>
        <v>MiscellanousTR40 Space with CO2</v>
      </c>
      <c r="B1287" s="32" t="s">
        <v>235</v>
      </c>
      <c r="C1287" s="88" t="s">
        <v>386</v>
      </c>
      <c r="D1287" s="69" t="s">
        <v>34</v>
      </c>
      <c r="E1287" s="71" t="s">
        <v>640</v>
      </c>
      <c r="F1287" s="389">
        <f t="shared" si="120"/>
        <v>318.50555000000003</v>
      </c>
      <c r="G1287" s="386">
        <f t="shared" si="118"/>
        <v>304.79000000000002</v>
      </c>
      <c r="H1287" s="393">
        <f t="shared" si="119"/>
        <v>1.0449999999999999</v>
      </c>
      <c r="K1287" s="388"/>
      <c r="O1287" s="346"/>
      <c r="P1287" s="346"/>
    </row>
    <row r="1288" spans="1:16" outlineLevel="1">
      <c r="A1288" t="str">
        <f t="shared" si="116"/>
        <v>MiscellanousTR40 Space with Temp/Humd/CO2</v>
      </c>
      <c r="B1288" s="32" t="s">
        <v>235</v>
      </c>
      <c r="C1288" s="87" t="s">
        <v>387</v>
      </c>
      <c r="D1288" s="69" t="s">
        <v>34</v>
      </c>
      <c r="E1288" s="71" t="s">
        <v>641</v>
      </c>
      <c r="F1288" s="389">
        <f t="shared" si="120"/>
        <v>321.76595000000003</v>
      </c>
      <c r="G1288" s="386">
        <f t="shared" si="118"/>
        <v>307.91000000000003</v>
      </c>
      <c r="H1288" s="393">
        <f t="shared" si="119"/>
        <v>1.0449999999999999</v>
      </c>
      <c r="K1288" s="388"/>
      <c r="O1288" s="346"/>
      <c r="P1288" s="346"/>
    </row>
    <row r="1289" spans="1:16" outlineLevel="1">
      <c r="A1289" t="str">
        <f t="shared" si="116"/>
        <v>MiscellanousTR42 Space Sensor Only/LCD</v>
      </c>
      <c r="B1289" s="32" t="s">
        <v>235</v>
      </c>
      <c r="C1289" s="87" t="s">
        <v>388</v>
      </c>
      <c r="D1289" s="347" t="s">
        <v>34</v>
      </c>
      <c r="E1289" s="71" t="s">
        <v>646</v>
      </c>
      <c r="F1289" s="389">
        <f t="shared" si="120"/>
        <v>89.504249999999999</v>
      </c>
      <c r="G1289" s="386">
        <f t="shared" si="118"/>
        <v>85.65</v>
      </c>
      <c r="H1289" s="393">
        <f t="shared" si="119"/>
        <v>1.0449999999999999</v>
      </c>
      <c r="K1289" s="388"/>
      <c r="O1289" s="346"/>
      <c r="P1289" s="346"/>
    </row>
    <row r="1290" spans="1:16" outlineLevel="1">
      <c r="A1290" t="str">
        <f t="shared" si="116"/>
        <v>MiscellanousTR42 Space with Temp/Humd/LCD</v>
      </c>
      <c r="B1290" s="32" t="s">
        <v>235</v>
      </c>
      <c r="C1290" s="87" t="s">
        <v>389</v>
      </c>
      <c r="D1290" s="347" t="s">
        <v>34</v>
      </c>
      <c r="E1290" s="71" t="s">
        <v>647</v>
      </c>
      <c r="F1290" s="389">
        <f t="shared" si="120"/>
        <v>273.42424999999997</v>
      </c>
      <c r="G1290" s="386">
        <f t="shared" si="118"/>
        <v>261.64999999999998</v>
      </c>
      <c r="H1290" s="393">
        <f t="shared" si="119"/>
        <v>1.0449999999999999</v>
      </c>
      <c r="K1290" s="388"/>
      <c r="O1290" s="346"/>
      <c r="P1290" s="346"/>
    </row>
    <row r="1291" spans="1:16" outlineLevel="1">
      <c r="A1291" t="str">
        <f t="shared" si="116"/>
        <v>MiscellanousTR42 Space with CO2/LCD</v>
      </c>
      <c r="B1291" s="32" t="s">
        <v>235</v>
      </c>
      <c r="C1291" s="87" t="s">
        <v>390</v>
      </c>
      <c r="D1291" s="347" t="s">
        <v>34</v>
      </c>
      <c r="E1291" s="71" t="s">
        <v>635</v>
      </c>
      <c r="F1291" s="389">
        <f t="shared" si="120"/>
        <v>403.10874999999999</v>
      </c>
      <c r="G1291" s="386">
        <f t="shared" si="118"/>
        <v>385.75</v>
      </c>
      <c r="H1291" s="393">
        <f t="shared" si="119"/>
        <v>1.0449999999999999</v>
      </c>
      <c r="K1291" s="388"/>
      <c r="O1291" s="346"/>
      <c r="P1291" s="346"/>
    </row>
    <row r="1292" spans="1:16" outlineLevel="1">
      <c r="A1292" t="str">
        <f t="shared" si="116"/>
        <v>MiscellanousTR42 Space with Temp/Humd/CO2/LCD</v>
      </c>
      <c r="B1292" s="32" t="s">
        <v>235</v>
      </c>
      <c r="C1292" s="87" t="s">
        <v>391</v>
      </c>
      <c r="D1292" s="347" t="s">
        <v>34</v>
      </c>
      <c r="E1292" s="71" t="s">
        <v>648</v>
      </c>
      <c r="F1292" s="389">
        <f t="shared" si="120"/>
        <v>406.70354999999995</v>
      </c>
      <c r="G1292" s="386">
        <f t="shared" si="118"/>
        <v>389.19</v>
      </c>
      <c r="H1292" s="393">
        <f t="shared" si="119"/>
        <v>1.0449999999999999</v>
      </c>
      <c r="K1292" s="388"/>
      <c r="O1292" s="346"/>
      <c r="P1292" s="346"/>
    </row>
    <row r="1293" spans="1:16" outlineLevel="1">
      <c r="A1293" t="str">
        <f t="shared" si="116"/>
        <v>MiscellanousTR50 Space IAQ with Temp/Humd/CO2/TVOC and Display</v>
      </c>
      <c r="B1293" s="32" t="s">
        <v>235</v>
      </c>
      <c r="C1293" s="87" t="s">
        <v>1846</v>
      </c>
      <c r="D1293" s="347" t="s">
        <v>34</v>
      </c>
      <c r="E1293" s="71" t="s">
        <v>1842</v>
      </c>
      <c r="F1293" s="389">
        <f t="shared" si="120"/>
        <v>466.81194999999997</v>
      </c>
      <c r="G1293" s="386">
        <f t="shared" si="118"/>
        <v>446.71</v>
      </c>
      <c r="H1293" s="393">
        <f t="shared" si="119"/>
        <v>1.0449999999999999</v>
      </c>
      <c r="K1293" s="388"/>
      <c r="O1293" s="346"/>
      <c r="P1293" s="346"/>
    </row>
    <row r="1294" spans="1:16" outlineLevel="1">
      <c r="A1294" t="str">
        <f t="shared" si="116"/>
        <v>MiscellanousTR50 Space IAQ with Temp/Humd/CO2/TVOC and No Display</v>
      </c>
      <c r="B1294" s="32" t="s">
        <v>235</v>
      </c>
      <c r="C1294" s="87" t="s">
        <v>1847</v>
      </c>
      <c r="D1294" s="347" t="s">
        <v>34</v>
      </c>
      <c r="E1294" s="71" t="s">
        <v>1843</v>
      </c>
      <c r="F1294" s="389">
        <f t="shared" si="120"/>
        <v>456.68589999999995</v>
      </c>
      <c r="G1294" s="386">
        <f t="shared" si="118"/>
        <v>437.02</v>
      </c>
      <c r="H1294" s="393">
        <f t="shared" si="119"/>
        <v>1.0449999999999999</v>
      </c>
      <c r="K1294" s="388"/>
      <c r="O1294" s="346"/>
      <c r="P1294" s="346"/>
    </row>
    <row r="1295" spans="1:16" outlineLevel="1">
      <c r="A1295" t="str">
        <f t="shared" si="116"/>
        <v>MiscellanousTR50 Space Temp/Humd/CO2 with Display</v>
      </c>
      <c r="B1295" s="32" t="s">
        <v>235</v>
      </c>
      <c r="C1295" s="87" t="s">
        <v>1848</v>
      </c>
      <c r="D1295" s="347" t="s">
        <v>34</v>
      </c>
      <c r="E1295" s="71" t="s">
        <v>1844</v>
      </c>
      <c r="F1295" s="389">
        <f t="shared" si="120"/>
        <v>246.96484999999998</v>
      </c>
      <c r="G1295" s="386">
        <f t="shared" si="118"/>
        <v>236.33</v>
      </c>
      <c r="H1295" s="393">
        <f t="shared" si="119"/>
        <v>1.0449999999999999</v>
      </c>
      <c r="K1295" s="388"/>
      <c r="O1295" s="346"/>
      <c r="P1295" s="346"/>
    </row>
    <row r="1296" spans="1:16" outlineLevel="1">
      <c r="A1296" t="str">
        <f t="shared" si="116"/>
        <v>MiscellanousTR50 Space Temp/Humd/CO2 with No Display</v>
      </c>
      <c r="B1296" s="32" t="s">
        <v>235</v>
      </c>
      <c r="C1296" s="87" t="s">
        <v>1849</v>
      </c>
      <c r="D1296" s="347" t="s">
        <v>34</v>
      </c>
      <c r="E1296" s="71" t="s">
        <v>1845</v>
      </c>
      <c r="F1296" s="389">
        <f t="shared" si="120"/>
        <v>236.83879999999996</v>
      </c>
      <c r="G1296" s="386">
        <f t="shared" si="118"/>
        <v>226.64</v>
      </c>
      <c r="H1296" s="393">
        <f t="shared" si="119"/>
        <v>1.0449999999999999</v>
      </c>
      <c r="K1296" s="388"/>
      <c r="O1296" s="346"/>
      <c r="P1296" s="346"/>
    </row>
    <row r="1297" spans="1:16" outlineLevel="1">
      <c r="A1297" t="str">
        <f t="shared" si="116"/>
        <v>MiscellanousTR71 Space with LCD</v>
      </c>
      <c r="B1297" s="32" t="s">
        <v>235</v>
      </c>
      <c r="C1297" s="88" t="s">
        <v>266</v>
      </c>
      <c r="D1297" s="69" t="s">
        <v>34</v>
      </c>
      <c r="E1297" s="71" t="s">
        <v>642</v>
      </c>
      <c r="F1297" s="389">
        <f t="shared" si="120"/>
        <v>154.5137</v>
      </c>
      <c r="G1297" s="386">
        <f t="shared" si="118"/>
        <v>147.86000000000001</v>
      </c>
      <c r="H1297" s="393">
        <f t="shared" si="119"/>
        <v>1.0449999999999999</v>
      </c>
      <c r="K1297" s="388"/>
      <c r="O1297" s="346"/>
      <c r="P1297" s="346"/>
    </row>
    <row r="1298" spans="1:16" outlineLevel="1">
      <c r="A1298" t="str">
        <f t="shared" si="116"/>
        <v>MiscellanousTR71 Space with Temp/Humd/LCD</v>
      </c>
      <c r="B1298" s="32" t="s">
        <v>235</v>
      </c>
      <c r="C1298" s="88" t="s">
        <v>392</v>
      </c>
      <c r="D1298" s="69" t="s">
        <v>34</v>
      </c>
      <c r="E1298" s="71" t="s">
        <v>643</v>
      </c>
      <c r="F1298" s="389">
        <f t="shared" si="120"/>
        <v>291.06384999999995</v>
      </c>
      <c r="G1298" s="386">
        <f t="shared" si="118"/>
        <v>278.52999999999997</v>
      </c>
      <c r="H1298" s="393">
        <f t="shared" si="119"/>
        <v>1.0449999999999999</v>
      </c>
      <c r="K1298" s="388"/>
      <c r="O1298" s="346"/>
      <c r="P1298" s="346"/>
    </row>
    <row r="1299" spans="1:16" outlineLevel="1">
      <c r="A1299" t="str">
        <f t="shared" si="116"/>
        <v>MiscellanousTR75 Space with Time Clock/LCD</v>
      </c>
      <c r="B1299" s="32" t="s">
        <v>235</v>
      </c>
      <c r="C1299" s="88" t="s">
        <v>667</v>
      </c>
      <c r="D1299" s="69" t="s">
        <v>34</v>
      </c>
      <c r="E1299" s="71" t="s">
        <v>664</v>
      </c>
      <c r="F1299" s="389">
        <f t="shared" si="120"/>
        <v>209.39709999999999</v>
      </c>
      <c r="G1299" s="386">
        <f t="shared" si="118"/>
        <v>200.38</v>
      </c>
      <c r="H1299" s="393">
        <f t="shared" si="119"/>
        <v>1.0449999999999999</v>
      </c>
      <c r="K1299" s="388"/>
      <c r="O1299" s="346"/>
      <c r="P1299" s="346"/>
    </row>
    <row r="1300" spans="1:16" outlineLevel="1">
      <c r="A1300" t="str">
        <f t="shared" si="116"/>
        <v>MiscellanousTR75 Space w Temp/Humd/Time Clock/LCD</v>
      </c>
      <c r="B1300" s="32" t="s">
        <v>235</v>
      </c>
      <c r="C1300" s="88" t="s">
        <v>666</v>
      </c>
      <c r="D1300" s="69" t="s">
        <v>34</v>
      </c>
      <c r="E1300" s="71" t="s">
        <v>665</v>
      </c>
      <c r="F1300" s="389">
        <f t="shared" si="120"/>
        <v>347.25349999999997</v>
      </c>
      <c r="G1300" s="386">
        <f t="shared" si="118"/>
        <v>332.3</v>
      </c>
      <c r="H1300" s="393">
        <f t="shared" si="119"/>
        <v>1.0449999999999999</v>
      </c>
      <c r="K1300" s="388"/>
      <c r="O1300" s="346"/>
      <c r="P1300" s="346"/>
    </row>
    <row r="1301" spans="1:16" outlineLevel="1">
      <c r="A1301" t="str">
        <f t="shared" si="116"/>
        <v>MiscellanousTR100 Space with LCD</v>
      </c>
      <c r="B1301" s="32" t="s">
        <v>235</v>
      </c>
      <c r="C1301" s="88" t="s">
        <v>2156</v>
      </c>
      <c r="D1301" s="69" t="s">
        <v>34</v>
      </c>
      <c r="E1301" s="71" t="s">
        <v>2157</v>
      </c>
      <c r="F1301" s="389">
        <f t="shared" si="120"/>
        <v>128.71265</v>
      </c>
      <c r="G1301" s="386">
        <f t="shared" si="118"/>
        <v>123.17</v>
      </c>
      <c r="H1301" s="393">
        <f t="shared" si="119"/>
        <v>1.0449999999999999</v>
      </c>
      <c r="K1301" s="388"/>
      <c r="O1301" s="346"/>
      <c r="P1301" s="346"/>
    </row>
    <row r="1302" spans="1:16" outlineLevel="1">
      <c r="A1302" t="str">
        <f t="shared" si="116"/>
        <v>MiscellanousTR100 Space with Temp/Humd LCD</v>
      </c>
      <c r="B1302" s="32" t="s">
        <v>235</v>
      </c>
      <c r="C1302" s="88" t="s">
        <v>2160</v>
      </c>
      <c r="D1302" s="69" t="s">
        <v>34</v>
      </c>
      <c r="E1302" s="71" t="s">
        <v>2159</v>
      </c>
      <c r="F1302" s="389">
        <f t="shared" si="120"/>
        <v>186.19809999999998</v>
      </c>
      <c r="G1302" s="386">
        <f t="shared" si="118"/>
        <v>178.18</v>
      </c>
      <c r="H1302" s="393">
        <f t="shared" si="119"/>
        <v>1.0449999999999999</v>
      </c>
      <c r="K1302" s="388"/>
      <c r="O1302" s="346"/>
      <c r="P1302" s="346"/>
    </row>
    <row r="1303" spans="1:16" outlineLevel="1">
      <c r="A1303" t="str">
        <f t="shared" si="116"/>
        <v>MiscellanousTR100 Space with Temp/Humd/CO2 LCD</v>
      </c>
      <c r="B1303" s="32" t="s">
        <v>235</v>
      </c>
      <c r="C1303" s="88" t="s">
        <v>2161</v>
      </c>
      <c r="D1303" s="69" t="s">
        <v>34</v>
      </c>
      <c r="E1303" s="71" t="s">
        <v>2158</v>
      </c>
      <c r="F1303" s="389">
        <f t="shared" si="120"/>
        <v>307.72115000000002</v>
      </c>
      <c r="G1303" s="386">
        <f t="shared" si="118"/>
        <v>294.47000000000003</v>
      </c>
      <c r="H1303" s="393">
        <f t="shared" si="119"/>
        <v>1.0449999999999999</v>
      </c>
      <c r="K1303" s="388"/>
      <c r="O1303" s="346"/>
      <c r="P1303" s="346"/>
    </row>
    <row r="1304" spans="1:16" outlineLevel="1">
      <c r="A1304" t="str">
        <f t="shared" si="116"/>
        <v>MiscellanousTR120 Space Sensor Only/LCD</v>
      </c>
      <c r="B1304" s="32" t="s">
        <v>235</v>
      </c>
      <c r="C1304" s="88" t="s">
        <v>1172</v>
      </c>
      <c r="D1304" s="69" t="s">
        <v>34</v>
      </c>
      <c r="E1304" s="71" t="s">
        <v>1196</v>
      </c>
      <c r="F1304" s="389">
        <f>G1304*H1304</f>
        <v>233.56794999999997</v>
      </c>
      <c r="G1304" s="386">
        <f t="shared" si="118"/>
        <v>223.51</v>
      </c>
      <c r="H1304" s="393">
        <f t="shared" si="119"/>
        <v>1.0449999999999999</v>
      </c>
      <c r="K1304" s="388"/>
      <c r="O1304" s="346"/>
      <c r="P1304" s="346"/>
    </row>
    <row r="1305" spans="1:16" outlineLevel="1">
      <c r="A1305" t="str">
        <f t="shared" si="116"/>
        <v>MiscellanousTR120H Space with Temp/Humd/LCD</v>
      </c>
      <c r="B1305" s="32" t="s">
        <v>235</v>
      </c>
      <c r="C1305" s="88" t="s">
        <v>1173</v>
      </c>
      <c r="D1305" s="69" t="s">
        <v>34</v>
      </c>
      <c r="E1305" s="71" t="s">
        <v>1197</v>
      </c>
      <c r="F1305" s="389">
        <f t="shared" ref="F1305:F1358" si="121">G1305*H1305</f>
        <v>366.52330000000001</v>
      </c>
      <c r="G1305" s="386">
        <f t="shared" si="118"/>
        <v>350.74</v>
      </c>
      <c r="H1305" s="393">
        <f t="shared" si="119"/>
        <v>1.0449999999999999</v>
      </c>
      <c r="K1305" s="388"/>
      <c r="O1305" s="346"/>
      <c r="P1305" s="346"/>
    </row>
    <row r="1306" spans="1:16" outlineLevel="1">
      <c r="A1306" t="str">
        <f t="shared" si="116"/>
        <v>MiscellanousOA Temp/Humidity for HW</v>
      </c>
      <c r="B1306" s="32" t="s">
        <v>235</v>
      </c>
      <c r="C1306" s="88" t="s">
        <v>1539</v>
      </c>
      <c r="D1306" s="347" t="s">
        <v>34</v>
      </c>
      <c r="E1306" s="71" t="s">
        <v>1417</v>
      </c>
      <c r="F1306" s="389">
        <f t="shared" si="121"/>
        <v>283.87424999999996</v>
      </c>
      <c r="G1306" s="386">
        <f t="shared" si="118"/>
        <v>271.64999999999998</v>
      </c>
      <c r="H1306" s="393">
        <f t="shared" si="119"/>
        <v>1.0449999999999999</v>
      </c>
      <c r="K1306" s="388"/>
      <c r="O1306" s="346"/>
      <c r="P1306" s="346"/>
    </row>
    <row r="1307" spans="1:16" outlineLevel="1">
      <c r="A1307" t="str">
        <f t="shared" si="116"/>
        <v>MiscellanousOA Temp Only for HW</v>
      </c>
      <c r="B1307" s="32" t="s">
        <v>235</v>
      </c>
      <c r="C1307" s="88" t="s">
        <v>1540</v>
      </c>
      <c r="D1307" s="347" t="s">
        <v>34</v>
      </c>
      <c r="E1307" s="21" t="s">
        <v>913</v>
      </c>
      <c r="F1307" s="389">
        <f t="shared" si="121"/>
        <v>33.649000000000001</v>
      </c>
      <c r="G1307" s="386">
        <f t="shared" si="118"/>
        <v>32.200000000000003</v>
      </c>
      <c r="H1307" s="393">
        <f t="shared" si="119"/>
        <v>1.0449999999999999</v>
      </c>
      <c r="K1307" s="388"/>
      <c r="O1307" s="346"/>
      <c r="P1307" s="346"/>
    </row>
    <row r="1308" spans="1:16" outlineLevel="1">
      <c r="A1308" t="str">
        <f t="shared" si="116"/>
        <v>MiscellanousImmersion for HW</v>
      </c>
      <c r="B1308" s="32" t="s">
        <v>235</v>
      </c>
      <c r="C1308" s="87" t="s">
        <v>1541</v>
      </c>
      <c r="D1308" s="347" t="s">
        <v>34</v>
      </c>
      <c r="E1308" s="71" t="s">
        <v>134</v>
      </c>
      <c r="F1308" s="389">
        <f t="shared" si="121"/>
        <v>23.188549999999999</v>
      </c>
      <c r="G1308" s="386">
        <f t="shared" si="118"/>
        <v>22.19</v>
      </c>
      <c r="H1308" s="393">
        <f t="shared" si="119"/>
        <v>1.0449999999999999</v>
      </c>
      <c r="K1308" s="388"/>
      <c r="O1308" s="346"/>
      <c r="P1308" s="346"/>
    </row>
    <row r="1309" spans="1:16" outlineLevel="1">
      <c r="A1309" t="str">
        <f t="shared" si="116"/>
        <v>MiscellanousWell - Stainless Steel for HW</v>
      </c>
      <c r="B1309" s="32" t="s">
        <v>235</v>
      </c>
      <c r="C1309" s="87" t="s">
        <v>1542</v>
      </c>
      <c r="D1309" s="347" t="s">
        <v>34</v>
      </c>
      <c r="E1309" s="71" t="s">
        <v>151</v>
      </c>
      <c r="F1309" s="389">
        <f t="shared" si="121"/>
        <v>34.349149999999995</v>
      </c>
      <c r="G1309" s="386">
        <f t="shared" si="118"/>
        <v>32.869999999999997</v>
      </c>
      <c r="H1309" s="393">
        <f t="shared" si="119"/>
        <v>1.0449999999999999</v>
      </c>
      <c r="K1309" s="388"/>
      <c r="O1309" s="346"/>
      <c r="P1309" s="346"/>
    </row>
    <row r="1310" spans="1:16" outlineLevel="1">
      <c r="A1310" t="str">
        <f t="shared" si="116"/>
        <v>MiscellanousStrap On Sensor for HW</v>
      </c>
      <c r="B1310" s="32" t="s">
        <v>235</v>
      </c>
      <c r="C1310" s="87" t="s">
        <v>1543</v>
      </c>
      <c r="D1310" s="347" t="s">
        <v>34</v>
      </c>
      <c r="E1310" s="21" t="s">
        <v>758</v>
      </c>
      <c r="F1310" s="389">
        <f t="shared" si="121"/>
        <v>26.135449999999999</v>
      </c>
      <c r="G1310" s="386">
        <f t="shared" si="118"/>
        <v>25.01</v>
      </c>
      <c r="H1310" s="393">
        <f t="shared" si="119"/>
        <v>1.0449999999999999</v>
      </c>
      <c r="K1310" s="388"/>
      <c r="O1310" s="346"/>
      <c r="P1310" s="346"/>
    </row>
    <row r="1311" spans="1:16" ht="16.3" outlineLevel="1">
      <c r="A1311" t="str">
        <f t="shared" si="116"/>
        <v>MiscellanousFreezer Sensor for HW</v>
      </c>
      <c r="B1311" s="32" t="s">
        <v>235</v>
      </c>
      <c r="C1311" s="87" t="s">
        <v>1544</v>
      </c>
      <c r="D1311" s="347" t="s">
        <v>39</v>
      </c>
      <c r="E1311" s="574" t="s">
        <v>2180</v>
      </c>
      <c r="F1311" s="389">
        <f t="shared" si="121"/>
        <v>26.84</v>
      </c>
      <c r="G1311" s="386">
        <f t="shared" si="118"/>
        <v>26.84</v>
      </c>
      <c r="H1311" s="387">
        <v>1</v>
      </c>
      <c r="J1311" s="363"/>
      <c r="K1311" s="388"/>
      <c r="O1311" s="346"/>
      <c r="P1311" s="346"/>
    </row>
    <row r="1312" spans="1:16" outlineLevel="1">
      <c r="A1312" t="str">
        <f t="shared" si="116"/>
        <v>MiscellanousJCI Network LCD Space Temp Sensor</v>
      </c>
      <c r="B1312" s="32" t="s">
        <v>235</v>
      </c>
      <c r="C1312" s="87" t="s">
        <v>1135</v>
      </c>
      <c r="D1312" s="347" t="s">
        <v>1025</v>
      </c>
      <c r="E1312" s="21" t="s">
        <v>1351</v>
      </c>
      <c r="F1312" s="389">
        <f t="shared" si="121"/>
        <v>95.959500000000006</v>
      </c>
      <c r="G1312" s="386">
        <f t="shared" si="118"/>
        <v>91.39</v>
      </c>
      <c r="H1312" s="470">
        <f>$P$2</f>
        <v>1.05</v>
      </c>
      <c r="K1312" s="388"/>
      <c r="O1312" s="346"/>
      <c r="P1312" s="346"/>
    </row>
    <row r="1313" spans="1:16" outlineLevel="1">
      <c r="A1313" t="str">
        <f t="shared" si="116"/>
        <v>MiscellanousJCI Network LCD Space Temp/Humd Sensor</v>
      </c>
      <c r="B1313" s="32" t="s">
        <v>235</v>
      </c>
      <c r="C1313" s="87" t="s">
        <v>1990</v>
      </c>
      <c r="D1313" s="347" t="s">
        <v>1025</v>
      </c>
      <c r="E1313" s="21" t="s">
        <v>1198</v>
      </c>
      <c r="F1313" s="389">
        <f t="shared" si="121"/>
        <v>292.15200000000004</v>
      </c>
      <c r="G1313" s="386">
        <f t="shared" si="118"/>
        <v>278.24</v>
      </c>
      <c r="H1313" s="470">
        <f>$P$2</f>
        <v>1.05</v>
      </c>
      <c r="K1313" s="388"/>
      <c r="O1313" s="346"/>
      <c r="P1313" s="346"/>
    </row>
    <row r="1314" spans="1:16" outlineLevel="1">
      <c r="A1314" t="str">
        <f t="shared" si="116"/>
        <v>MiscellanousJCI Network LCD Space Temp/Humd/CO2 Sensor</v>
      </c>
      <c r="B1314" s="32" t="s">
        <v>235</v>
      </c>
      <c r="C1314" s="87" t="s">
        <v>1991</v>
      </c>
      <c r="D1314" s="347" t="s">
        <v>1025</v>
      </c>
      <c r="E1314" s="364" t="s">
        <v>1259</v>
      </c>
      <c r="F1314" s="389">
        <f t="shared" si="121"/>
        <v>544.74</v>
      </c>
      <c r="G1314" s="386">
        <f t="shared" si="118"/>
        <v>518.79999999999995</v>
      </c>
      <c r="H1314" s="470">
        <f>$P$2</f>
        <v>1.05</v>
      </c>
      <c r="K1314" s="388"/>
      <c r="O1314" s="346"/>
      <c r="P1314" s="346"/>
    </row>
    <row r="1315" spans="1:16" outlineLevel="1">
      <c r="A1315" t="str">
        <f t="shared" si="116"/>
        <v>MiscellanousJCI Network LCD Space Temp Sensor w Occupancy Sensor</v>
      </c>
      <c r="B1315" s="32" t="s">
        <v>235</v>
      </c>
      <c r="C1315" s="87" t="s">
        <v>1992</v>
      </c>
      <c r="D1315" s="347" t="s">
        <v>1025</v>
      </c>
      <c r="E1315" s="21" t="s">
        <v>1352</v>
      </c>
      <c r="F1315" s="389">
        <f t="shared" si="121"/>
        <v>198.34500000000003</v>
      </c>
      <c r="G1315" s="386">
        <f t="shared" si="118"/>
        <v>188.9</v>
      </c>
      <c r="H1315" s="439">
        <f t="shared" ref="H1315:H1331" si="122">$O$2</f>
        <v>1.05</v>
      </c>
      <c r="K1315" s="388"/>
      <c r="O1315" s="346"/>
      <c r="P1315" s="346"/>
    </row>
    <row r="1316" spans="1:16" outlineLevel="1">
      <c r="A1316" t="str">
        <f t="shared" ref="A1316:A1380" si="123">B1316&amp;C1316</f>
        <v>MiscellanousJCI Network Space CO2 Sensor Only</v>
      </c>
      <c r="B1316" s="32" t="s">
        <v>235</v>
      </c>
      <c r="C1316" s="87" t="s">
        <v>1136</v>
      </c>
      <c r="D1316" s="347" t="s">
        <v>1025</v>
      </c>
      <c r="E1316" s="21" t="s">
        <v>1353</v>
      </c>
      <c r="F1316" s="389">
        <f t="shared" si="121"/>
        <v>352.70550000000003</v>
      </c>
      <c r="G1316" s="386">
        <f t="shared" si="118"/>
        <v>335.91</v>
      </c>
      <c r="H1316" s="439">
        <f t="shared" si="122"/>
        <v>1.05</v>
      </c>
      <c r="K1316" s="388"/>
      <c r="O1316" s="346"/>
      <c r="P1316" s="346"/>
    </row>
    <row r="1317" spans="1:16" outlineLevel="1">
      <c r="A1317" t="str">
        <f t="shared" si="123"/>
        <v>MiscellanousJCI Network Space Temp/CO2 Sensor</v>
      </c>
      <c r="B1317" s="32" t="s">
        <v>235</v>
      </c>
      <c r="C1317" s="87" t="s">
        <v>1177</v>
      </c>
      <c r="D1317" s="347" t="s">
        <v>1025</v>
      </c>
      <c r="E1317" s="21" t="s">
        <v>1199</v>
      </c>
      <c r="F1317" s="389">
        <f t="shared" si="121"/>
        <v>369.726</v>
      </c>
      <c r="G1317" s="386">
        <f t="shared" si="118"/>
        <v>352.12</v>
      </c>
      <c r="H1317" s="439">
        <f t="shared" si="122"/>
        <v>1.05</v>
      </c>
      <c r="K1317" s="388"/>
      <c r="O1317" s="346"/>
      <c r="P1317" s="346"/>
    </row>
    <row r="1318" spans="1:16" outlineLevel="1">
      <c r="A1318" t="str">
        <f t="shared" si="123"/>
        <v>MiscellanousJCI Network Space Temp/CO2 Sensor w Occupancy Sensor</v>
      </c>
      <c r="B1318" s="32" t="s">
        <v>235</v>
      </c>
      <c r="C1318" s="87" t="s">
        <v>1582</v>
      </c>
      <c r="D1318" s="347" t="s">
        <v>1025</v>
      </c>
      <c r="E1318" s="21" t="s">
        <v>1583</v>
      </c>
      <c r="F1318" s="389">
        <f t="shared" si="121"/>
        <v>484.07100000000003</v>
      </c>
      <c r="G1318" s="386">
        <f t="shared" si="118"/>
        <v>461.02</v>
      </c>
      <c r="H1318" s="439">
        <f t="shared" si="122"/>
        <v>1.05</v>
      </c>
      <c r="K1318" s="388"/>
      <c r="O1318" s="346"/>
      <c r="P1318" s="346"/>
    </row>
    <row r="1319" spans="1:16" outlineLevel="1">
      <c r="A1319" t="str">
        <f t="shared" si="123"/>
        <v>MiscellanousJCI Network ND Space Temp/Humd Sensor</v>
      </c>
      <c r="B1319" s="32" t="s">
        <v>235</v>
      </c>
      <c r="C1319" s="87" t="s">
        <v>1993</v>
      </c>
      <c r="D1319" s="347" t="s">
        <v>1025</v>
      </c>
      <c r="E1319" s="337" t="s">
        <v>1994</v>
      </c>
      <c r="F1319" s="389">
        <f t="shared" si="121"/>
        <v>363.10050000000001</v>
      </c>
      <c r="G1319" s="386">
        <f t="shared" si="118"/>
        <v>345.81</v>
      </c>
      <c r="H1319" s="470">
        <f>$P$2</f>
        <v>1.05</v>
      </c>
      <c r="K1319" s="388"/>
      <c r="O1319" s="346"/>
      <c r="P1319" s="346"/>
    </row>
    <row r="1320" spans="1:16" outlineLevel="1">
      <c r="A1320" t="str">
        <f t="shared" si="123"/>
        <v>MiscellanousJCI Network ND Space Temp Sensor w JCI Logo Warm/Cool</v>
      </c>
      <c r="B1320" s="32" t="s">
        <v>235</v>
      </c>
      <c r="C1320" s="87" t="s">
        <v>1988</v>
      </c>
      <c r="D1320" s="347" t="s">
        <v>1025</v>
      </c>
      <c r="E1320" s="21" t="s">
        <v>1200</v>
      </c>
      <c r="F1320" s="389">
        <f t="shared" si="121"/>
        <v>80.870999999999995</v>
      </c>
      <c r="G1320" s="386">
        <f t="shared" si="118"/>
        <v>77.02</v>
      </c>
      <c r="H1320" s="470">
        <f>$P$2</f>
        <v>1.05</v>
      </c>
      <c r="K1320" s="388"/>
      <c r="O1320" s="346"/>
      <c r="P1320" s="346"/>
    </row>
    <row r="1321" spans="1:16" outlineLevel="1">
      <c r="A1321" t="str">
        <f t="shared" si="123"/>
        <v>MiscellanousJCI Network ND Space Temp Sensor Warm/Cool</v>
      </c>
      <c r="B1321" s="32" t="s">
        <v>235</v>
      </c>
      <c r="C1321" s="87" t="s">
        <v>1989</v>
      </c>
      <c r="D1321" s="347" t="s">
        <v>1025</v>
      </c>
      <c r="E1321" s="21" t="s">
        <v>1987</v>
      </c>
      <c r="F1321" s="389">
        <f t="shared" si="121"/>
        <v>102.816</v>
      </c>
      <c r="G1321" s="386">
        <f t="shared" si="118"/>
        <v>97.92</v>
      </c>
      <c r="H1321" s="470">
        <f>$P$2</f>
        <v>1.05</v>
      </c>
      <c r="K1321" s="388"/>
      <c r="O1321" s="346"/>
      <c r="P1321" s="346"/>
    </row>
    <row r="1322" spans="1:16" outlineLevel="1">
      <c r="A1322" t="str">
        <f t="shared" si="123"/>
        <v>MiscellanousJCI Wireless Receiver - Needs WRZ-TTJ0000-2 Sensor (1-1)</v>
      </c>
      <c r="B1322" s="32" t="s">
        <v>235</v>
      </c>
      <c r="C1322" s="87" t="s">
        <v>1535</v>
      </c>
      <c r="D1322" s="347" t="s">
        <v>1025</v>
      </c>
      <c r="E1322" s="21" t="s">
        <v>1536</v>
      </c>
      <c r="F1322" s="389">
        <f t="shared" si="121"/>
        <v>181.88</v>
      </c>
      <c r="G1322" s="386">
        <f t="shared" si="118"/>
        <v>181.88</v>
      </c>
      <c r="H1322" s="439">
        <v>1</v>
      </c>
      <c r="K1322" s="388"/>
      <c r="O1322" s="346"/>
      <c r="P1322" s="346"/>
    </row>
    <row r="1323" spans="1:16" outlineLevel="1">
      <c r="A1323" t="str">
        <f t="shared" si="123"/>
        <v>MiscellanousJCI Wireless Room Temp Sensor - Needs JC-ZFR1831-0 (1-1)</v>
      </c>
      <c r="B1323" s="32" t="s">
        <v>235</v>
      </c>
      <c r="C1323" s="87" t="s">
        <v>1534</v>
      </c>
      <c r="D1323" s="347" t="s">
        <v>1025</v>
      </c>
      <c r="E1323" s="21" t="s">
        <v>1533</v>
      </c>
      <c r="F1323" s="389">
        <f t="shared" si="121"/>
        <v>190.18</v>
      </c>
      <c r="G1323" s="386">
        <f t="shared" si="118"/>
        <v>190.18</v>
      </c>
      <c r="H1323" s="439">
        <v>1</v>
      </c>
      <c r="K1323" s="388"/>
      <c r="O1323" s="346"/>
      <c r="P1323" s="346"/>
    </row>
    <row r="1324" spans="1:16" outlineLevel="1">
      <c r="A1324" t="str">
        <f t="shared" si="123"/>
        <v>MiscellanousJCI Wireless Comm Gateway - 1 per 35 Devices (Receivers)</v>
      </c>
      <c r="B1324" s="32" t="s">
        <v>235</v>
      </c>
      <c r="C1324" s="87" t="s">
        <v>1538</v>
      </c>
      <c r="D1324" s="347" t="s">
        <v>1025</v>
      </c>
      <c r="E1324" s="21" t="s">
        <v>1537</v>
      </c>
      <c r="F1324" s="389">
        <f t="shared" si="121"/>
        <v>1462.94</v>
      </c>
      <c r="G1324" s="386">
        <f t="shared" si="118"/>
        <v>1462.94</v>
      </c>
      <c r="H1324" s="439">
        <v>1</v>
      </c>
      <c r="K1324" s="388"/>
      <c r="O1324" s="346"/>
      <c r="P1324" s="346"/>
    </row>
    <row r="1325" spans="1:16" ht="12.75" customHeight="1" outlineLevel="1">
      <c r="A1325" t="str">
        <f t="shared" si="123"/>
        <v>MiscellanousOA Combo Temp/Humd Sensor for JCI</v>
      </c>
      <c r="B1325" s="32" t="s">
        <v>235</v>
      </c>
      <c r="C1325" s="87" t="s">
        <v>1137</v>
      </c>
      <c r="D1325" s="347" t="s">
        <v>995</v>
      </c>
      <c r="E1325" s="21" t="s">
        <v>1839</v>
      </c>
      <c r="F1325" s="389">
        <f t="shared" si="121"/>
        <v>129.88999999999999</v>
      </c>
      <c r="G1325" s="386">
        <f t="shared" si="118"/>
        <v>129.88999999999999</v>
      </c>
      <c r="H1325" s="387">
        <v>1</v>
      </c>
      <c r="K1325" s="388"/>
      <c r="O1325" s="346"/>
      <c r="P1325" s="346"/>
    </row>
    <row r="1326" spans="1:16" ht="15" customHeight="1" outlineLevel="1">
      <c r="A1326" t="str">
        <f t="shared" si="123"/>
        <v>MiscellanousDuct Temp/Humidity for JCI</v>
      </c>
      <c r="B1326" s="32" t="s">
        <v>235</v>
      </c>
      <c r="C1326" s="87" t="s">
        <v>1138</v>
      </c>
      <c r="D1326" s="347" t="s">
        <v>995</v>
      </c>
      <c r="E1326" s="21" t="s">
        <v>1354</v>
      </c>
      <c r="F1326" s="389">
        <f t="shared" si="121"/>
        <v>136.4</v>
      </c>
      <c r="G1326" s="386">
        <f t="shared" ref="G1326:G1342" si="124">G620</f>
        <v>136.4</v>
      </c>
      <c r="H1326" s="387">
        <v>1</v>
      </c>
      <c r="K1326" s="388"/>
      <c r="O1326" s="346"/>
      <c r="P1326" s="346"/>
    </row>
    <row r="1327" spans="1:16" ht="12.75" customHeight="1" outlineLevel="1">
      <c r="A1327" t="str">
        <f t="shared" si="123"/>
        <v>MiscellanousDuct Insertion Sensor for JCI</v>
      </c>
      <c r="B1327" s="32" t="s">
        <v>235</v>
      </c>
      <c r="C1327" s="87" t="s">
        <v>1139</v>
      </c>
      <c r="D1327" s="347" t="s">
        <v>1025</v>
      </c>
      <c r="E1327" s="21" t="s">
        <v>1260</v>
      </c>
      <c r="F1327" s="389">
        <f t="shared" si="121"/>
        <v>17.324999999999999</v>
      </c>
      <c r="G1327" s="386">
        <f t="shared" si="124"/>
        <v>16.5</v>
      </c>
      <c r="H1327" s="470">
        <f>$P$2</f>
        <v>1.05</v>
      </c>
      <c r="K1327" s="388"/>
      <c r="O1327" s="346"/>
      <c r="P1327" s="346"/>
    </row>
    <row r="1328" spans="1:16" ht="12.75" customHeight="1" outlineLevel="1">
      <c r="A1328" t="str">
        <f t="shared" si="123"/>
        <v>MiscellanousAveraging Sensor for JCI</v>
      </c>
      <c r="B1328" s="32" t="s">
        <v>235</v>
      </c>
      <c r="C1328" s="87" t="s">
        <v>1140</v>
      </c>
      <c r="D1328" s="347" t="s">
        <v>1025</v>
      </c>
      <c r="E1328" s="21" t="s">
        <v>1141</v>
      </c>
      <c r="F1328" s="389">
        <f t="shared" si="121"/>
        <v>117.2115</v>
      </c>
      <c r="G1328" s="386">
        <f t="shared" si="124"/>
        <v>111.63</v>
      </c>
      <c r="H1328" s="439">
        <f t="shared" si="122"/>
        <v>1.05</v>
      </c>
      <c r="K1328" s="388"/>
      <c r="O1328" s="346"/>
      <c r="P1328" s="346"/>
    </row>
    <row r="1329" spans="1:16" ht="12.75" customHeight="1" outlineLevel="1">
      <c r="A1329" t="str">
        <f t="shared" si="123"/>
        <v>MiscellanousBlank Wall Temp Sensor for JCI</v>
      </c>
      <c r="B1329" s="32" t="s">
        <v>235</v>
      </c>
      <c r="C1329" s="87" t="s">
        <v>1142</v>
      </c>
      <c r="D1329" s="347" t="s">
        <v>1025</v>
      </c>
      <c r="E1329" s="21" t="s">
        <v>1143</v>
      </c>
      <c r="F1329" s="389">
        <f t="shared" si="121"/>
        <v>20.170500000000001</v>
      </c>
      <c r="G1329" s="386">
        <f t="shared" si="124"/>
        <v>19.21</v>
      </c>
      <c r="H1329" s="439">
        <f t="shared" si="122"/>
        <v>1.05</v>
      </c>
      <c r="K1329" s="388"/>
      <c r="O1329" s="346"/>
      <c r="P1329" s="346"/>
    </row>
    <row r="1330" spans="1:16" ht="12.75" customHeight="1" outlineLevel="1">
      <c r="A1330" t="str">
        <f t="shared" si="123"/>
        <v>MiscellanousImmersion Sensor for JCI</v>
      </c>
      <c r="B1330" s="32" t="s">
        <v>235</v>
      </c>
      <c r="C1330" s="87" t="s">
        <v>1144</v>
      </c>
      <c r="D1330" s="347" t="s">
        <v>1025</v>
      </c>
      <c r="E1330" s="21" t="s">
        <v>1556</v>
      </c>
      <c r="F1330" s="389">
        <f t="shared" si="121"/>
        <v>30.7545</v>
      </c>
      <c r="G1330" s="386">
        <f t="shared" si="124"/>
        <v>29.29</v>
      </c>
      <c r="H1330" s="439">
        <f t="shared" si="122"/>
        <v>1.05</v>
      </c>
      <c r="K1330" s="388"/>
      <c r="O1330" s="346"/>
      <c r="P1330" s="346"/>
    </row>
    <row r="1331" spans="1:16" ht="12.75" customHeight="1" outlineLevel="1">
      <c r="A1331" t="str">
        <f t="shared" si="123"/>
        <v>MiscellanousImmersion Well for JCI Sensor</v>
      </c>
      <c r="B1331" s="32" t="s">
        <v>235</v>
      </c>
      <c r="C1331" s="87" t="s">
        <v>1145</v>
      </c>
      <c r="D1331" s="347" t="s">
        <v>1025</v>
      </c>
      <c r="E1331" s="21" t="s">
        <v>1555</v>
      </c>
      <c r="F1331" s="389">
        <f t="shared" si="121"/>
        <v>34.964999999999996</v>
      </c>
      <c r="G1331" s="386">
        <f t="shared" si="124"/>
        <v>33.299999999999997</v>
      </c>
      <c r="H1331" s="439">
        <f t="shared" si="122"/>
        <v>1.05</v>
      </c>
      <c r="K1331" s="388"/>
      <c r="O1331" s="346"/>
      <c r="P1331" s="346"/>
    </row>
    <row r="1332" spans="1:16" ht="12.75" customHeight="1" outlineLevel="1">
      <c r="A1332" t="str">
        <f t="shared" si="123"/>
        <v>MiscellanousFreezer Sensor for JCI</v>
      </c>
      <c r="B1332" s="32" t="s">
        <v>235</v>
      </c>
      <c r="C1332" s="87" t="s">
        <v>1146</v>
      </c>
      <c r="D1332" s="347" t="s">
        <v>1487</v>
      </c>
      <c r="E1332" s="21" t="s">
        <v>1949</v>
      </c>
      <c r="F1332" s="389">
        <f t="shared" si="121"/>
        <v>86.7</v>
      </c>
      <c r="G1332" s="386">
        <f t="shared" si="124"/>
        <v>86.7</v>
      </c>
      <c r="H1332" s="387">
        <v>1</v>
      </c>
      <c r="K1332" s="388"/>
      <c r="O1332" s="346"/>
      <c r="P1332" s="346"/>
    </row>
    <row r="1333" spans="1:16" ht="12.75" customHeight="1" outlineLevel="1">
      <c r="A1333" t="str">
        <f t="shared" si="123"/>
        <v>MiscellanousSiemens Space with LCD</v>
      </c>
      <c r="B1333" s="32" t="s">
        <v>235</v>
      </c>
      <c r="C1333" s="87" t="s">
        <v>1469</v>
      </c>
      <c r="D1333" s="347" t="s">
        <v>1451</v>
      </c>
      <c r="E1333" s="167" t="s">
        <v>1467</v>
      </c>
      <c r="F1333" s="389">
        <f t="shared" si="121"/>
        <v>0</v>
      </c>
      <c r="G1333" s="386">
        <f t="shared" si="124"/>
        <v>85.87</v>
      </c>
      <c r="H1333" s="460">
        <f>Q707</f>
        <v>0</v>
      </c>
      <c r="K1333" s="388"/>
      <c r="O1333" s="346"/>
      <c r="P1333" s="346"/>
    </row>
    <row r="1334" spans="1:16" ht="12.75" customHeight="1" outlineLevel="1">
      <c r="A1334" t="str">
        <f t="shared" si="123"/>
        <v>MiscellanousSiemens Space with Temp/Humd/CO2/LCD</v>
      </c>
      <c r="B1334" s="32" t="s">
        <v>235</v>
      </c>
      <c r="C1334" s="87" t="s">
        <v>1470</v>
      </c>
      <c r="D1334" s="347" t="s">
        <v>1451</v>
      </c>
      <c r="E1334" s="167" t="s">
        <v>1468</v>
      </c>
      <c r="F1334" s="389">
        <f t="shared" si="121"/>
        <v>0</v>
      </c>
      <c r="G1334" s="386">
        <f t="shared" si="124"/>
        <v>301.83999999999997</v>
      </c>
      <c r="H1334" s="460">
        <f>Q707</f>
        <v>0</v>
      </c>
      <c r="K1334" s="388"/>
      <c r="O1334" s="346"/>
      <c r="P1334" s="346"/>
    </row>
    <row r="1335" spans="1:16" ht="12.75" customHeight="1" outlineLevel="1">
      <c r="A1335" t="str">
        <f t="shared" si="123"/>
        <v>MiscellanousSiemens Duct, 10k Ohm, 8 Inch Probe</v>
      </c>
      <c r="B1335" s="32" t="s">
        <v>235</v>
      </c>
      <c r="C1335" s="464" t="s">
        <v>1474</v>
      </c>
      <c r="D1335" s="347" t="s">
        <v>1451</v>
      </c>
      <c r="E1335" s="167" t="s">
        <v>1471</v>
      </c>
      <c r="F1335" s="389">
        <f t="shared" si="121"/>
        <v>0</v>
      </c>
      <c r="G1335" s="386">
        <f t="shared" si="124"/>
        <v>16.260000000000002</v>
      </c>
      <c r="H1335" s="460">
        <f>Q707</f>
        <v>0</v>
      </c>
      <c r="K1335" s="388"/>
      <c r="O1335" s="346"/>
      <c r="P1335" s="346"/>
    </row>
    <row r="1336" spans="1:16" ht="12.75" customHeight="1" outlineLevel="1">
      <c r="A1336" t="str">
        <f t="shared" si="123"/>
        <v>MiscellanousSiemens Duct, 4-20mA, 8 Inch Rigid Probe</v>
      </c>
      <c r="B1336" s="32" t="s">
        <v>235</v>
      </c>
      <c r="C1336" s="465" t="s">
        <v>1475</v>
      </c>
      <c r="D1336" s="347" t="s">
        <v>1451</v>
      </c>
      <c r="E1336" s="167" t="s">
        <v>1472</v>
      </c>
      <c r="F1336" s="389">
        <f t="shared" si="121"/>
        <v>0</v>
      </c>
      <c r="G1336" s="386">
        <f t="shared" si="124"/>
        <v>54.2</v>
      </c>
      <c r="H1336" s="460">
        <f>Q707</f>
        <v>0</v>
      </c>
      <c r="K1336" s="388"/>
      <c r="O1336" s="346"/>
      <c r="P1336" s="346"/>
    </row>
    <row r="1337" spans="1:16" ht="12.75" customHeight="1" outlineLevel="1">
      <c r="A1337" t="str">
        <f t="shared" si="123"/>
        <v>MiscellanousSiemens Duct, 4-20mA, 30-250F, 8 Inch Rigid Probe</v>
      </c>
      <c r="B1337" s="32" t="s">
        <v>235</v>
      </c>
      <c r="C1337" s="465" t="s">
        <v>1476</v>
      </c>
      <c r="D1337" s="347" t="s">
        <v>1451</v>
      </c>
      <c r="E1337" s="167" t="s">
        <v>1473</v>
      </c>
      <c r="F1337" s="389">
        <f t="shared" si="121"/>
        <v>0</v>
      </c>
      <c r="G1337" s="386">
        <f t="shared" si="124"/>
        <v>54.21</v>
      </c>
      <c r="H1337" s="460">
        <f>Q707</f>
        <v>0</v>
      </c>
      <c r="K1337" s="388"/>
      <c r="O1337" s="346"/>
      <c r="P1337" s="346"/>
    </row>
    <row r="1338" spans="1:16" ht="12.75" customHeight="1" outlineLevel="1">
      <c r="A1338" t="str">
        <f t="shared" si="123"/>
        <v>MiscellanousSiemens Averaging, 16 Foot Probe</v>
      </c>
      <c r="B1338" s="32" t="s">
        <v>235</v>
      </c>
      <c r="C1338" s="465" t="s">
        <v>1479</v>
      </c>
      <c r="D1338" s="347" t="s">
        <v>1451</v>
      </c>
      <c r="E1338" s="167" t="s">
        <v>1477</v>
      </c>
      <c r="F1338" s="389">
        <f t="shared" si="121"/>
        <v>0</v>
      </c>
      <c r="G1338" s="386">
        <f t="shared" si="124"/>
        <v>54.49</v>
      </c>
      <c r="H1338" s="460">
        <f>Q707</f>
        <v>0</v>
      </c>
      <c r="K1338" s="388"/>
      <c r="O1338" s="346"/>
      <c r="P1338" s="346"/>
    </row>
    <row r="1339" spans="1:16" ht="12.75" customHeight="1" outlineLevel="1">
      <c r="A1339" t="str">
        <f t="shared" si="123"/>
        <v>MiscellanousSiemens Averaging, 4-20mA, 20-120F, 16 Foot Flexible Probe</v>
      </c>
      <c r="B1339" s="32" t="s">
        <v>235</v>
      </c>
      <c r="C1339" s="465" t="s">
        <v>1480</v>
      </c>
      <c r="D1339" s="347" t="s">
        <v>1451</v>
      </c>
      <c r="E1339" s="167" t="s">
        <v>1478</v>
      </c>
      <c r="F1339" s="389">
        <f t="shared" si="121"/>
        <v>0</v>
      </c>
      <c r="G1339" s="386">
        <f t="shared" si="124"/>
        <v>92.62</v>
      </c>
      <c r="H1339" s="460">
        <f>Q707</f>
        <v>0</v>
      </c>
      <c r="K1339" s="388"/>
      <c r="O1339" s="346"/>
      <c r="P1339" s="346"/>
    </row>
    <row r="1340" spans="1:16" ht="12.75" customHeight="1" outlineLevel="1">
      <c r="A1340" t="str">
        <f t="shared" si="123"/>
        <v>MiscellanousSiemens Blank Sensor, 10k Ohm</v>
      </c>
      <c r="B1340" s="32" t="s">
        <v>235</v>
      </c>
      <c r="C1340" s="465" t="s">
        <v>1482</v>
      </c>
      <c r="D1340" s="347" t="s">
        <v>1451</v>
      </c>
      <c r="E1340" s="167" t="s">
        <v>1481</v>
      </c>
      <c r="F1340" s="389">
        <f t="shared" si="121"/>
        <v>0</v>
      </c>
      <c r="G1340" s="386">
        <f t="shared" si="124"/>
        <v>10.6</v>
      </c>
      <c r="H1340" s="460">
        <f>Q707</f>
        <v>0</v>
      </c>
      <c r="K1340" s="388"/>
      <c r="O1340" s="346"/>
      <c r="P1340" s="346"/>
    </row>
    <row r="1341" spans="1:16" ht="12.75" customHeight="1" outlineLevel="1">
      <c r="A1341" t="str">
        <f t="shared" si="123"/>
        <v>MiscellanousSiemens Insersion 10k Ohm, 4 Inch Probe w Well</v>
      </c>
      <c r="B1341" s="32" t="s">
        <v>235</v>
      </c>
      <c r="C1341" s="467" t="s">
        <v>1486</v>
      </c>
      <c r="D1341" s="347" t="s">
        <v>1451</v>
      </c>
      <c r="E1341" s="483" t="s">
        <v>1483</v>
      </c>
      <c r="F1341" s="389">
        <f t="shared" si="121"/>
        <v>0</v>
      </c>
      <c r="G1341" s="386">
        <f t="shared" si="124"/>
        <v>35.130000000000003</v>
      </c>
      <c r="H1341" s="460">
        <f>Q707</f>
        <v>0</v>
      </c>
      <c r="K1341" s="388"/>
      <c r="O1341" s="346"/>
      <c r="P1341" s="346"/>
    </row>
    <row r="1342" spans="1:16" ht="12.75" customHeight="1" outlineLevel="1">
      <c r="A1342" t="str">
        <f t="shared" si="123"/>
        <v>MiscellanousSiemens Inserion 4-20mA, 30-250F, 4 Inch Probe w Well</v>
      </c>
      <c r="B1342" s="32" t="s">
        <v>235</v>
      </c>
      <c r="C1342" s="467" t="s">
        <v>1485</v>
      </c>
      <c r="D1342" s="347" t="s">
        <v>1451</v>
      </c>
      <c r="E1342" s="483" t="s">
        <v>1484</v>
      </c>
      <c r="F1342" s="389">
        <f t="shared" si="121"/>
        <v>0</v>
      </c>
      <c r="G1342" s="386">
        <f t="shared" si="124"/>
        <v>77.86</v>
      </c>
      <c r="H1342" s="460">
        <f>Q707</f>
        <v>0</v>
      </c>
      <c r="K1342" s="388"/>
      <c r="O1342" s="346"/>
      <c r="P1342" s="346"/>
    </row>
    <row r="1343" spans="1:16" outlineLevel="1">
      <c r="A1343" t="str">
        <f t="shared" si="123"/>
        <v>Temp SensorSiemens OA Temp/Humidity w/o Display</v>
      </c>
      <c r="B1343" s="32" t="s">
        <v>155</v>
      </c>
      <c r="C1343" s="467" t="s">
        <v>1950</v>
      </c>
      <c r="D1343" s="347" t="s">
        <v>1451</v>
      </c>
      <c r="E1343" s="483" t="s">
        <v>1951</v>
      </c>
      <c r="F1343" s="389">
        <f t="shared" si="121"/>
        <v>0</v>
      </c>
      <c r="G1343" s="386">
        <v>174.68</v>
      </c>
      <c r="H1343" s="460">
        <f>Q709</f>
        <v>0</v>
      </c>
      <c r="K1343" s="388"/>
      <c r="O1343" s="346"/>
      <c r="P1343" s="346"/>
    </row>
    <row r="1344" spans="1:16" outlineLevel="1">
      <c r="A1344" t="str">
        <f t="shared" si="123"/>
        <v>Temp SensorSiemens OA Temp/Humidity with Display</v>
      </c>
      <c r="B1344" s="32" t="s">
        <v>155</v>
      </c>
      <c r="C1344" s="467" t="s">
        <v>1952</v>
      </c>
      <c r="D1344" s="347" t="s">
        <v>1451</v>
      </c>
      <c r="E1344" s="466" t="s">
        <v>1953</v>
      </c>
      <c r="F1344" s="389">
        <f t="shared" si="121"/>
        <v>0</v>
      </c>
      <c r="G1344" s="386">
        <v>215.48</v>
      </c>
      <c r="H1344" s="460">
        <f>Q710</f>
        <v>0</v>
      </c>
      <c r="K1344" s="388"/>
      <c r="O1344" s="346"/>
      <c r="P1344" s="346"/>
    </row>
    <row r="1345" spans="1:16" ht="12.75" customHeight="1" outlineLevel="1">
      <c r="A1345" t="str">
        <f t="shared" si="123"/>
        <v>MiscellanousLow Limit</v>
      </c>
      <c r="B1345" s="32" t="s">
        <v>235</v>
      </c>
      <c r="C1345" s="94" t="s">
        <v>63</v>
      </c>
      <c r="D1345" s="347" t="s">
        <v>34</v>
      </c>
      <c r="E1345" s="291" t="s">
        <v>836</v>
      </c>
      <c r="F1345" s="389">
        <f t="shared" si="121"/>
        <v>270.31</v>
      </c>
      <c r="G1345" s="386">
        <f t="shared" ref="G1345:G1357" si="125">G639</f>
        <v>270.31</v>
      </c>
      <c r="H1345" s="387">
        <v>1</v>
      </c>
      <c r="K1345" s="388"/>
      <c r="O1345" s="346"/>
      <c r="P1345" s="346"/>
    </row>
    <row r="1346" spans="1:16" ht="12.75" customHeight="1" outlineLevel="1">
      <c r="A1346" t="str">
        <f t="shared" si="123"/>
        <v>MiscellanousSpace Line Voltage</v>
      </c>
      <c r="B1346" s="32" t="s">
        <v>235</v>
      </c>
      <c r="C1346" s="94" t="s">
        <v>216</v>
      </c>
      <c r="D1346" s="347" t="s">
        <v>995</v>
      </c>
      <c r="E1346" s="71" t="s">
        <v>142</v>
      </c>
      <c r="F1346" s="389">
        <f t="shared" si="121"/>
        <v>127.13</v>
      </c>
      <c r="G1346" s="386">
        <f t="shared" si="125"/>
        <v>127.13</v>
      </c>
      <c r="H1346" s="387">
        <v>1</v>
      </c>
      <c r="K1346" s="388"/>
      <c r="O1346" s="346"/>
      <c r="P1346" s="346"/>
    </row>
    <row r="1347" spans="1:16" ht="12.75" customHeight="1" outlineLevel="1">
      <c r="A1347" t="str">
        <f t="shared" si="123"/>
        <v>MiscellanousDuct Temperature High Limit</v>
      </c>
      <c r="B1347" s="32" t="s">
        <v>235</v>
      </c>
      <c r="C1347" s="94" t="s">
        <v>510</v>
      </c>
      <c r="D1347" s="347" t="s">
        <v>995</v>
      </c>
      <c r="E1347" s="21" t="s">
        <v>509</v>
      </c>
      <c r="F1347" s="389">
        <f t="shared" si="121"/>
        <v>161.69</v>
      </c>
      <c r="G1347" s="386">
        <f t="shared" si="125"/>
        <v>161.69</v>
      </c>
      <c r="H1347" s="387">
        <v>1</v>
      </c>
      <c r="K1347" s="388"/>
      <c r="O1347" s="346"/>
      <c r="P1347" s="346"/>
    </row>
    <row r="1348" spans="1:16" ht="12.75" customHeight="1" outlineLevel="1">
      <c r="A1348" t="str">
        <f t="shared" si="123"/>
        <v>MiscellanousStrap On Thermostat</v>
      </c>
      <c r="B1348" s="32" t="s">
        <v>235</v>
      </c>
      <c r="C1348" s="94" t="s">
        <v>1230</v>
      </c>
      <c r="D1348" s="347" t="s">
        <v>995</v>
      </c>
      <c r="E1348" s="21" t="s">
        <v>1261</v>
      </c>
      <c r="F1348" s="389">
        <f t="shared" si="121"/>
        <v>100.6</v>
      </c>
      <c r="G1348" s="386">
        <f t="shared" si="125"/>
        <v>100.6</v>
      </c>
      <c r="H1348" s="387">
        <v>1</v>
      </c>
      <c r="K1348" s="388"/>
      <c r="O1348" s="346"/>
      <c r="P1348" s="346"/>
    </row>
    <row r="1349" spans="1:16" ht="12.75" customHeight="1" outlineLevel="1">
      <c r="A1349" t="str">
        <f t="shared" si="123"/>
        <v>MiscellanousJCI FCU/RTU Thermostat - 3CO's, 3BO's, 3UI's w Humd &amp; Occ Sensor</v>
      </c>
      <c r="B1349" s="32" t="s">
        <v>235</v>
      </c>
      <c r="C1349" s="94" t="s">
        <v>2354</v>
      </c>
      <c r="D1349" s="347" t="s">
        <v>995</v>
      </c>
      <c r="E1349" s="21" t="s">
        <v>2353</v>
      </c>
      <c r="F1349" s="389">
        <f t="shared" si="121"/>
        <v>139.85999999999999</v>
      </c>
      <c r="G1349" s="386">
        <f t="shared" si="125"/>
        <v>133.19999999999999</v>
      </c>
      <c r="H1349" s="439">
        <f t="shared" ref="H1349" si="126">$O$2</f>
        <v>1.05</v>
      </c>
      <c r="K1349" s="388"/>
      <c r="O1349" s="346"/>
      <c r="P1349" s="346"/>
    </row>
    <row r="1350" spans="1:16" ht="12.75" customHeight="1" outlineLevel="1">
      <c r="A1350" t="str">
        <f t="shared" si="123"/>
        <v>MiscellanousMH Rhodes TOS without Hold</v>
      </c>
      <c r="B1350" s="32" t="s">
        <v>235</v>
      </c>
      <c r="C1350" s="299" t="s">
        <v>886</v>
      </c>
      <c r="D1350" s="347" t="s">
        <v>39</v>
      </c>
      <c r="E1350" t="s">
        <v>1444</v>
      </c>
      <c r="F1350" s="389">
        <f t="shared" si="121"/>
        <v>50.7</v>
      </c>
      <c r="G1350" s="386">
        <f t="shared" si="125"/>
        <v>50.7</v>
      </c>
      <c r="H1350" s="387">
        <v>1</v>
      </c>
      <c r="K1350" s="388"/>
      <c r="O1350" s="346"/>
      <c r="P1350" s="346"/>
    </row>
    <row r="1351" spans="1:16" ht="12.75" customHeight="1" outlineLevel="1">
      <c r="A1351" t="str">
        <f t="shared" si="123"/>
        <v>MiscellanousMH Rhodes TOS with Hold</v>
      </c>
      <c r="B1351" s="32" t="s">
        <v>235</v>
      </c>
      <c r="C1351" s="299" t="s">
        <v>887</v>
      </c>
      <c r="D1351" s="347" t="s">
        <v>39</v>
      </c>
      <c r="E1351" s="31">
        <v>93317</v>
      </c>
      <c r="F1351" s="389">
        <f t="shared" si="121"/>
        <v>77.87</v>
      </c>
      <c r="G1351" s="386">
        <f t="shared" si="125"/>
        <v>77.87</v>
      </c>
      <c r="H1351" s="387">
        <v>1</v>
      </c>
      <c r="K1351" s="388"/>
      <c r="O1351" s="346"/>
      <c r="P1351" s="346"/>
    </row>
    <row r="1352" spans="1:16" ht="12.75" customHeight="1" outlineLevel="1">
      <c r="A1352" t="str">
        <f t="shared" si="123"/>
        <v>Miscellanous100 VA with circuit breaker</v>
      </c>
      <c r="B1352" s="32" t="s">
        <v>235</v>
      </c>
      <c r="C1352" s="192" t="s">
        <v>436</v>
      </c>
      <c r="D1352" s="347" t="s">
        <v>995</v>
      </c>
      <c r="E1352" s="20" t="s">
        <v>437</v>
      </c>
      <c r="F1352" s="389">
        <f t="shared" si="121"/>
        <v>43.69</v>
      </c>
      <c r="G1352" s="386">
        <f t="shared" si="125"/>
        <v>43.69</v>
      </c>
      <c r="H1352" s="387">
        <v>1</v>
      </c>
      <c r="K1352" s="388"/>
      <c r="O1352" s="346"/>
      <c r="P1352" s="346"/>
    </row>
    <row r="1353" spans="1:16" ht="12.75" customHeight="1" outlineLevel="1">
      <c r="A1353" t="str">
        <f t="shared" si="123"/>
        <v>Miscellanous75 VA with circuit breaker</v>
      </c>
      <c r="B1353" s="32" t="s">
        <v>235</v>
      </c>
      <c r="C1353" s="192" t="s">
        <v>409</v>
      </c>
      <c r="D1353" s="347" t="s">
        <v>995</v>
      </c>
      <c r="E1353" s="21" t="s">
        <v>433</v>
      </c>
      <c r="F1353" s="389">
        <f t="shared" si="121"/>
        <v>42.14</v>
      </c>
      <c r="G1353" s="386">
        <f t="shared" si="125"/>
        <v>42.14</v>
      </c>
      <c r="H1353" s="387">
        <v>1</v>
      </c>
      <c r="K1353" s="388"/>
      <c r="O1353" s="346"/>
      <c r="P1353" s="346"/>
    </row>
    <row r="1354" spans="1:16" ht="12.75" customHeight="1" outlineLevel="1">
      <c r="A1354" t="str">
        <f t="shared" si="123"/>
        <v>Miscellanous50 VA with circuit breaker</v>
      </c>
      <c r="B1354" s="32" t="s">
        <v>235</v>
      </c>
      <c r="C1354" s="192" t="s">
        <v>410</v>
      </c>
      <c r="D1354" s="347" t="s">
        <v>995</v>
      </c>
      <c r="E1354" s="21" t="s">
        <v>434</v>
      </c>
      <c r="F1354" s="389">
        <f t="shared" si="121"/>
        <v>30.35</v>
      </c>
      <c r="G1354" s="386">
        <f t="shared" si="125"/>
        <v>30.35</v>
      </c>
      <c r="H1354" s="387">
        <v>1</v>
      </c>
      <c r="K1354" s="388"/>
      <c r="O1354" s="346"/>
      <c r="P1354" s="346"/>
    </row>
    <row r="1355" spans="1:16" ht="12.75" customHeight="1" outlineLevel="1">
      <c r="A1355" t="str">
        <f t="shared" si="123"/>
        <v>Miscellanous40 VA</v>
      </c>
      <c r="B1355" s="32" t="s">
        <v>235</v>
      </c>
      <c r="C1355" s="192" t="s">
        <v>411</v>
      </c>
      <c r="D1355" s="347" t="s">
        <v>995</v>
      </c>
      <c r="E1355" s="21" t="s">
        <v>435</v>
      </c>
      <c r="F1355" s="389">
        <f t="shared" si="121"/>
        <v>17.760000000000002</v>
      </c>
      <c r="G1355" s="386">
        <f t="shared" si="125"/>
        <v>17.760000000000002</v>
      </c>
      <c r="H1355" s="387">
        <v>1</v>
      </c>
      <c r="K1355" s="388"/>
      <c r="O1355" s="346"/>
      <c r="P1355" s="346"/>
    </row>
    <row r="1356" spans="1:16" ht="12.75" customHeight="1" outlineLevel="1">
      <c r="A1356" t="str">
        <f t="shared" si="123"/>
        <v>Miscellanous(3) - 100 VA w Enclosure</v>
      </c>
      <c r="B1356" s="32" t="s">
        <v>235</v>
      </c>
      <c r="C1356" s="193" t="s">
        <v>414</v>
      </c>
      <c r="D1356" s="347" t="s">
        <v>995</v>
      </c>
      <c r="E1356" s="71" t="s">
        <v>252</v>
      </c>
      <c r="F1356" s="389">
        <f t="shared" si="121"/>
        <v>314.8</v>
      </c>
      <c r="G1356" s="386">
        <f t="shared" si="125"/>
        <v>314.8</v>
      </c>
      <c r="H1356" s="387">
        <v>1</v>
      </c>
      <c r="K1356" s="388"/>
      <c r="O1356" s="346"/>
      <c r="P1356" s="346"/>
    </row>
    <row r="1357" spans="1:16" ht="12.75" customHeight="1" outlineLevel="1">
      <c r="A1357" t="str">
        <f t="shared" si="123"/>
        <v>Miscellanous(5) - 100 VA w Enclosure</v>
      </c>
      <c r="B1357" s="32" t="s">
        <v>235</v>
      </c>
      <c r="C1357" s="193" t="s">
        <v>415</v>
      </c>
      <c r="D1357" s="347" t="s">
        <v>995</v>
      </c>
      <c r="E1357" s="71" t="s">
        <v>253</v>
      </c>
      <c r="F1357" s="389">
        <f t="shared" si="121"/>
        <v>430.65</v>
      </c>
      <c r="G1357" s="386">
        <f t="shared" si="125"/>
        <v>430.65</v>
      </c>
      <c r="H1357" s="387">
        <v>1</v>
      </c>
      <c r="K1357" s="388"/>
      <c r="O1357" s="346"/>
      <c r="P1357" s="346"/>
    </row>
    <row r="1358" spans="1:16" ht="12.75" customHeight="1" outlineLevel="1">
      <c r="A1358" t="str">
        <f t="shared" si="123"/>
        <v>MiscellanousUPS</v>
      </c>
      <c r="B1358" s="32" t="s">
        <v>235</v>
      </c>
      <c r="C1358" s="68" t="s">
        <v>1501</v>
      </c>
      <c r="D1358" s="347" t="s">
        <v>995</v>
      </c>
      <c r="E1358" s="451" t="s">
        <v>1422</v>
      </c>
      <c r="F1358" s="389">
        <f t="shared" si="121"/>
        <v>340.8</v>
      </c>
      <c r="G1358" s="528">
        <v>340.8</v>
      </c>
      <c r="H1358" s="387">
        <v>1</v>
      </c>
      <c r="K1358" s="388"/>
      <c r="O1358" s="346"/>
      <c r="P1358" s="346"/>
    </row>
    <row r="1359" spans="1:16" ht="12.75" customHeight="1" outlineLevel="1">
      <c r="A1359" t="str">
        <f t="shared" si="123"/>
        <v>MiscellanousVAV Box Valve</v>
      </c>
      <c r="B1359" s="32" t="s">
        <v>235</v>
      </c>
      <c r="C1359" s="68" t="s">
        <v>1504</v>
      </c>
      <c r="D1359" s="68"/>
      <c r="E1359" s="71" t="s">
        <v>217</v>
      </c>
      <c r="F1359" s="386">
        <f>G1359*H1359</f>
        <v>175</v>
      </c>
      <c r="G1359" s="386">
        <v>175</v>
      </c>
      <c r="H1359" s="387">
        <v>1</v>
      </c>
      <c r="K1359" s="388"/>
      <c r="O1359" s="346"/>
      <c r="P1359" s="346"/>
    </row>
    <row r="1360" spans="1:16" ht="12.75" customHeight="1" outlineLevel="1">
      <c r="A1360" t="str">
        <f t="shared" si="123"/>
        <v>MiscellanousHoneywell 3 HP wo Bypass, Fused, Nema-1, 460V</v>
      </c>
      <c r="B1360" s="32" t="s">
        <v>235</v>
      </c>
      <c r="C1360" s="94" t="s">
        <v>970</v>
      </c>
      <c r="D1360" s="68" t="s">
        <v>34</v>
      </c>
      <c r="E1360" s="498" t="s">
        <v>1765</v>
      </c>
      <c r="F1360" s="386">
        <f t="shared" ref="F1360:F1392" si="127">G1360*H1360</f>
        <v>1636.8461999999997</v>
      </c>
      <c r="G1360" s="504">
        <f t="shared" ref="G1360:G1392" si="128">G656</f>
        <v>1566.36</v>
      </c>
      <c r="H1360" s="394">
        <f t="shared" ref="H1360:H1385" si="129">$N$2</f>
        <v>1.0449999999999999</v>
      </c>
      <c r="K1360" s="388"/>
      <c r="O1360" s="346"/>
      <c r="P1360" s="346"/>
    </row>
    <row r="1361" spans="1:16" ht="12.75" customHeight="1" outlineLevel="1">
      <c r="A1361" t="str">
        <f t="shared" si="123"/>
        <v>MiscellanousHoneywell 5 HP wo Bypass, Fused, Nema-1, 460V</v>
      </c>
      <c r="B1361" s="32" t="s">
        <v>235</v>
      </c>
      <c r="C1361" s="94" t="s">
        <v>972</v>
      </c>
      <c r="D1361" s="68" t="s">
        <v>34</v>
      </c>
      <c r="E1361" s="500" t="s">
        <v>1766</v>
      </c>
      <c r="F1361" s="386">
        <f t="shared" si="127"/>
        <v>1784.76595</v>
      </c>
      <c r="G1361" s="504">
        <f t="shared" si="128"/>
        <v>1707.91</v>
      </c>
      <c r="H1361" s="394">
        <f t="shared" si="129"/>
        <v>1.0449999999999999</v>
      </c>
      <c r="K1361" s="388"/>
      <c r="O1361" s="346"/>
      <c r="P1361" s="346"/>
    </row>
    <row r="1362" spans="1:16" ht="12.75" customHeight="1" outlineLevel="1">
      <c r="A1362" t="str">
        <f t="shared" si="123"/>
        <v>MiscellanousHoneywell 7.5 HP wo Bypass, Fused, Nema-1, 460V</v>
      </c>
      <c r="B1362" s="32" t="s">
        <v>235</v>
      </c>
      <c r="C1362" s="94" t="s">
        <v>974</v>
      </c>
      <c r="D1362" s="68" t="s">
        <v>34</v>
      </c>
      <c r="E1362" s="499" t="s">
        <v>1767</v>
      </c>
      <c r="F1362" s="386">
        <f t="shared" si="127"/>
        <v>1953.5543499999999</v>
      </c>
      <c r="G1362" s="504">
        <f t="shared" si="128"/>
        <v>1869.43</v>
      </c>
      <c r="H1362" s="394">
        <f t="shared" si="129"/>
        <v>1.0449999999999999</v>
      </c>
      <c r="K1362" s="388"/>
      <c r="O1362" s="346"/>
      <c r="P1362" s="346"/>
    </row>
    <row r="1363" spans="1:16" ht="12.75" customHeight="1" outlineLevel="1">
      <c r="A1363" t="str">
        <f t="shared" si="123"/>
        <v>MiscellanousHoneywell 10 HP wo Bypass, Fused, Nema-1, 460V</v>
      </c>
      <c r="B1363" s="32" t="s">
        <v>235</v>
      </c>
      <c r="C1363" s="94" t="s">
        <v>975</v>
      </c>
      <c r="D1363" s="68" t="s">
        <v>34</v>
      </c>
      <c r="E1363" s="501" t="s">
        <v>1768</v>
      </c>
      <c r="F1363" s="386">
        <f t="shared" si="127"/>
        <v>2179.46245</v>
      </c>
      <c r="G1363" s="504">
        <f t="shared" si="128"/>
        <v>2085.61</v>
      </c>
      <c r="H1363" s="394">
        <f t="shared" si="129"/>
        <v>1.0449999999999999</v>
      </c>
      <c r="K1363" s="388"/>
      <c r="O1363" s="346"/>
      <c r="P1363" s="346"/>
    </row>
    <row r="1364" spans="1:16" ht="12.75" customHeight="1" outlineLevel="1">
      <c r="A1364" t="str">
        <f t="shared" si="123"/>
        <v>MiscellanousHoneywell 15 HP wo Bypass, Fused, Nema-1, 460V</v>
      </c>
      <c r="B1364" s="32" t="s">
        <v>235</v>
      </c>
      <c r="C1364" s="94" t="s">
        <v>976</v>
      </c>
      <c r="D1364" s="68" t="s">
        <v>34</v>
      </c>
      <c r="E1364" s="502" t="s">
        <v>1769</v>
      </c>
      <c r="F1364" s="386">
        <f t="shared" si="127"/>
        <v>2335.0942999999997</v>
      </c>
      <c r="G1364" s="504">
        <f t="shared" si="128"/>
        <v>2234.54</v>
      </c>
      <c r="H1364" s="394">
        <f t="shared" si="129"/>
        <v>1.0449999999999999</v>
      </c>
      <c r="K1364" s="388"/>
      <c r="O1364" s="346"/>
      <c r="P1364" s="346"/>
    </row>
    <row r="1365" spans="1:16" ht="12.75" customHeight="1" outlineLevel="1">
      <c r="A1365" t="str">
        <f t="shared" si="123"/>
        <v>MiscellanousHoneywell 20 HP wo Bypass, Nema-1, Fused, 460V</v>
      </c>
      <c r="B1365" s="32" t="s">
        <v>235</v>
      </c>
      <c r="C1365" s="94" t="s">
        <v>977</v>
      </c>
      <c r="D1365" s="68" t="s">
        <v>34</v>
      </c>
      <c r="E1365" s="502" t="s">
        <v>1770</v>
      </c>
      <c r="F1365" s="386">
        <f t="shared" si="127"/>
        <v>2905.1104500000001</v>
      </c>
      <c r="G1365" s="504">
        <f t="shared" si="128"/>
        <v>2780.01</v>
      </c>
      <c r="H1365" s="394">
        <f t="shared" si="129"/>
        <v>1.0449999999999999</v>
      </c>
      <c r="K1365" s="388"/>
      <c r="O1365" s="346"/>
      <c r="P1365" s="346"/>
    </row>
    <row r="1366" spans="1:16" ht="12.75" customHeight="1" outlineLevel="1">
      <c r="A1366" t="str">
        <f t="shared" si="123"/>
        <v>MiscellanousHoneywell 25 HP wo Bypass, Fused, Nema-1, 460V</v>
      </c>
      <c r="B1366" s="32" t="s">
        <v>235</v>
      </c>
      <c r="C1366" s="94" t="s">
        <v>978</v>
      </c>
      <c r="D1366" s="68" t="s">
        <v>34</v>
      </c>
      <c r="E1366" s="502" t="s">
        <v>1771</v>
      </c>
      <c r="F1366" s="386">
        <f t="shared" si="127"/>
        <v>3508.0231999999996</v>
      </c>
      <c r="G1366" s="504">
        <f t="shared" si="128"/>
        <v>3356.96</v>
      </c>
      <c r="H1366" s="394">
        <f t="shared" si="129"/>
        <v>1.0449999999999999</v>
      </c>
      <c r="K1366" s="388"/>
      <c r="O1366" s="346"/>
      <c r="P1366" s="346"/>
    </row>
    <row r="1367" spans="1:16" ht="12.75" customHeight="1" outlineLevel="1">
      <c r="A1367" t="str">
        <f t="shared" si="123"/>
        <v>MiscellanousHoneywell 30 HP wo Bypass, Fused, Nema-1, 460V</v>
      </c>
      <c r="B1367" s="32" t="s">
        <v>235</v>
      </c>
      <c r="C1367" s="94" t="s">
        <v>979</v>
      </c>
      <c r="D1367" s="68" t="s">
        <v>34</v>
      </c>
      <c r="E1367" s="502" t="s">
        <v>1772</v>
      </c>
      <c r="F1367" s="386">
        <f t="shared" si="127"/>
        <v>3949.9537</v>
      </c>
      <c r="G1367" s="504">
        <f t="shared" si="128"/>
        <v>3779.86</v>
      </c>
      <c r="H1367" s="394">
        <f t="shared" si="129"/>
        <v>1.0449999999999999</v>
      </c>
      <c r="K1367" s="388"/>
      <c r="O1367" s="346"/>
      <c r="P1367" s="346"/>
    </row>
    <row r="1368" spans="1:16" ht="12.75" customHeight="1" outlineLevel="1">
      <c r="A1368" t="str">
        <f t="shared" si="123"/>
        <v>MiscellanousHoneywell 40 HP wo Bypass, Fused, Nema-1, 460V</v>
      </c>
      <c r="B1368" s="32" t="s">
        <v>235</v>
      </c>
      <c r="C1368" s="94" t="s">
        <v>980</v>
      </c>
      <c r="D1368" s="68" t="s">
        <v>34</v>
      </c>
      <c r="E1368" s="502" t="s">
        <v>1773</v>
      </c>
      <c r="F1368" s="386">
        <f t="shared" si="127"/>
        <v>4876.0744999999997</v>
      </c>
      <c r="G1368" s="504">
        <f t="shared" si="128"/>
        <v>4666.1000000000004</v>
      </c>
      <c r="H1368" s="394">
        <f t="shared" si="129"/>
        <v>1.0449999999999999</v>
      </c>
      <c r="K1368" s="388"/>
      <c r="O1368" s="346"/>
      <c r="P1368" s="346"/>
    </row>
    <row r="1369" spans="1:16" ht="12.75" customHeight="1" outlineLevel="1">
      <c r="A1369" t="str">
        <f t="shared" si="123"/>
        <v>MiscellanousHoneywell 50 HP wo Bypass, Non-Fused, Nema-1, 460V</v>
      </c>
      <c r="B1369" s="32" t="s">
        <v>235</v>
      </c>
      <c r="C1369" s="94" t="s">
        <v>981</v>
      </c>
      <c r="D1369" s="68" t="s">
        <v>34</v>
      </c>
      <c r="E1369" s="502" t="s">
        <v>1774</v>
      </c>
      <c r="F1369" s="386">
        <f t="shared" si="127"/>
        <v>6246.3829999999989</v>
      </c>
      <c r="G1369" s="504">
        <f t="shared" si="128"/>
        <v>5977.4</v>
      </c>
      <c r="H1369" s="394">
        <f t="shared" si="129"/>
        <v>1.0449999999999999</v>
      </c>
      <c r="K1369" s="388"/>
      <c r="O1369" s="346"/>
      <c r="P1369" s="346"/>
    </row>
    <row r="1370" spans="1:16" ht="12.75" customHeight="1" outlineLevel="1">
      <c r="A1370" t="str">
        <f t="shared" si="123"/>
        <v>MiscellanousHoneywell 60 HP wo Bypass, Non-Fused, Nema-1, 460V</v>
      </c>
      <c r="B1370" s="32" t="s">
        <v>235</v>
      </c>
      <c r="C1370" s="94" t="s">
        <v>982</v>
      </c>
      <c r="D1370" s="68" t="s">
        <v>34</v>
      </c>
      <c r="E1370" s="502" t="s">
        <v>1775</v>
      </c>
      <c r="F1370" s="386">
        <f t="shared" si="127"/>
        <v>7970.549399999999</v>
      </c>
      <c r="G1370" s="504">
        <f t="shared" si="128"/>
        <v>7627.32</v>
      </c>
      <c r="H1370" s="394">
        <f t="shared" si="129"/>
        <v>1.0449999999999999</v>
      </c>
      <c r="K1370" s="388"/>
      <c r="O1370" s="346"/>
      <c r="P1370" s="346"/>
    </row>
    <row r="1371" spans="1:16" ht="12.75" customHeight="1" outlineLevel="1">
      <c r="A1371" t="str">
        <f t="shared" si="123"/>
        <v>MiscellanousHoneywell 75 HP wo Bypass, Non-Fused, Nema-1, 460V</v>
      </c>
      <c r="B1371" s="32" t="s">
        <v>235</v>
      </c>
      <c r="C1371" s="94" t="s">
        <v>983</v>
      </c>
      <c r="D1371" s="68" t="s">
        <v>34</v>
      </c>
      <c r="E1371" s="502" t="s">
        <v>1776</v>
      </c>
      <c r="F1371" s="386">
        <f t="shared" si="127"/>
        <v>8624.2595999999994</v>
      </c>
      <c r="G1371" s="504">
        <f t="shared" si="128"/>
        <v>8252.8799999999992</v>
      </c>
      <c r="H1371" s="394">
        <f t="shared" si="129"/>
        <v>1.0449999999999999</v>
      </c>
      <c r="K1371" s="388"/>
      <c r="O1371" s="346"/>
      <c r="P1371" s="346"/>
    </row>
    <row r="1372" spans="1:16" ht="12.75" customHeight="1" outlineLevel="1">
      <c r="A1372" t="str">
        <f t="shared" si="123"/>
        <v>MiscellanousHoneywell 100 HP wo Bypass, Non-Fused, Nema-1, 460V</v>
      </c>
      <c r="B1372" s="32" t="s">
        <v>235</v>
      </c>
      <c r="C1372" s="94" t="s">
        <v>984</v>
      </c>
      <c r="D1372" s="68" t="s">
        <v>34</v>
      </c>
      <c r="E1372" s="502" t="s">
        <v>1777</v>
      </c>
      <c r="F1372" s="386">
        <f t="shared" si="127"/>
        <v>11021.45825</v>
      </c>
      <c r="G1372" s="504">
        <f t="shared" si="128"/>
        <v>10546.85</v>
      </c>
      <c r="H1372" s="394">
        <f t="shared" si="129"/>
        <v>1.0449999999999999</v>
      </c>
      <c r="K1372" s="388"/>
      <c r="O1372" s="346"/>
      <c r="P1372" s="346"/>
    </row>
    <row r="1373" spans="1:16" ht="12.75" customHeight="1" outlineLevel="1">
      <c r="A1373" t="str">
        <f t="shared" si="123"/>
        <v>MiscellanousHoneywell 3 HP w Bypass, Nema-1, 460V</v>
      </c>
      <c r="B1373" s="32" t="s">
        <v>235</v>
      </c>
      <c r="C1373" s="94" t="s">
        <v>905</v>
      </c>
      <c r="D1373" s="68" t="s">
        <v>34</v>
      </c>
      <c r="E1373" s="500" t="s">
        <v>1778</v>
      </c>
      <c r="F1373" s="386">
        <f t="shared" si="127"/>
        <v>2201.9717500000002</v>
      </c>
      <c r="G1373" s="504">
        <f t="shared" si="128"/>
        <v>2107.15</v>
      </c>
      <c r="H1373" s="394">
        <f t="shared" si="129"/>
        <v>1.0449999999999999</v>
      </c>
      <c r="K1373" s="388"/>
      <c r="O1373" s="346"/>
      <c r="P1373" s="346"/>
    </row>
    <row r="1374" spans="1:16" ht="12.75" customHeight="1" outlineLevel="1">
      <c r="A1374" t="str">
        <f t="shared" si="123"/>
        <v>MiscellanousHoneywell 5 HP w Bypass, Nema-1, 460V</v>
      </c>
      <c r="B1374" s="32" t="s">
        <v>235</v>
      </c>
      <c r="C1374" s="94" t="s">
        <v>906</v>
      </c>
      <c r="D1374" s="68" t="s">
        <v>34</v>
      </c>
      <c r="E1374" s="500" t="s">
        <v>1779</v>
      </c>
      <c r="F1374" s="386">
        <f t="shared" si="127"/>
        <v>2354.8970499999996</v>
      </c>
      <c r="G1374" s="504">
        <f t="shared" si="128"/>
        <v>2253.4899999999998</v>
      </c>
      <c r="H1374" s="394">
        <f t="shared" si="129"/>
        <v>1.0449999999999999</v>
      </c>
      <c r="K1374" s="388"/>
      <c r="O1374" s="346"/>
      <c r="P1374" s="346"/>
    </row>
    <row r="1375" spans="1:16" ht="12.75" customHeight="1" outlineLevel="1">
      <c r="A1375" t="str">
        <f t="shared" si="123"/>
        <v>MiscellanousHoneywell 7.5 HP w Bypass, Nema-1, 460V</v>
      </c>
      <c r="B1375" s="32" t="s">
        <v>235</v>
      </c>
      <c r="C1375" s="94" t="s">
        <v>907</v>
      </c>
      <c r="D1375" s="68" t="s">
        <v>34</v>
      </c>
      <c r="E1375" s="500" t="s">
        <v>1780</v>
      </c>
      <c r="F1375" s="386">
        <f t="shared" si="127"/>
        <v>2526.4546999999998</v>
      </c>
      <c r="G1375" s="504">
        <f t="shared" si="128"/>
        <v>2417.66</v>
      </c>
      <c r="H1375" s="394">
        <f t="shared" si="129"/>
        <v>1.0449999999999999</v>
      </c>
      <c r="K1375" s="388"/>
      <c r="O1375" s="346"/>
      <c r="P1375" s="346"/>
    </row>
    <row r="1376" spans="1:16" ht="12.75" customHeight="1" outlineLevel="1">
      <c r="A1376" t="str">
        <f t="shared" si="123"/>
        <v>MiscellanousHoneywell 10 HP w Bypass, Nema-1, 460V</v>
      </c>
      <c r="B1376" s="32" t="s">
        <v>235</v>
      </c>
      <c r="C1376" s="94" t="s">
        <v>908</v>
      </c>
      <c r="D1376" s="68" t="s">
        <v>34</v>
      </c>
      <c r="E1376" s="500" t="s">
        <v>1781</v>
      </c>
      <c r="F1376" s="386">
        <f t="shared" si="127"/>
        <v>2772.5208499999999</v>
      </c>
      <c r="G1376" s="504">
        <f t="shared" si="128"/>
        <v>2653.13</v>
      </c>
      <c r="H1376" s="394">
        <f t="shared" si="129"/>
        <v>1.0449999999999999</v>
      </c>
      <c r="K1376" s="388"/>
      <c r="O1376" s="346"/>
      <c r="P1376" s="346"/>
    </row>
    <row r="1377" spans="1:16" ht="12.75" customHeight="1" outlineLevel="1">
      <c r="A1377" t="str">
        <f t="shared" si="123"/>
        <v>MiscellanousHoneywell 15 HP w Bypass, Nema-1, 460V</v>
      </c>
      <c r="B1377" s="32" t="s">
        <v>235</v>
      </c>
      <c r="C1377" s="94" t="s">
        <v>909</v>
      </c>
      <c r="D1377" s="68" t="s">
        <v>34</v>
      </c>
      <c r="E1377" s="500" t="s">
        <v>1782</v>
      </c>
      <c r="F1377" s="386">
        <f t="shared" si="127"/>
        <v>3126.23245</v>
      </c>
      <c r="G1377" s="504">
        <f t="shared" si="128"/>
        <v>2991.61</v>
      </c>
      <c r="H1377" s="394">
        <f t="shared" si="129"/>
        <v>1.0449999999999999</v>
      </c>
      <c r="K1377" s="388"/>
      <c r="O1377" s="346"/>
      <c r="P1377" s="346"/>
    </row>
    <row r="1378" spans="1:16" ht="12.75" customHeight="1" outlineLevel="1">
      <c r="A1378" t="str">
        <f t="shared" si="123"/>
        <v>MiscellanousHoneywell 20 HP w Bypass, Nema-1, 460V</v>
      </c>
      <c r="B1378" s="32" t="s">
        <v>235</v>
      </c>
      <c r="C1378" s="94" t="s">
        <v>910</v>
      </c>
      <c r="D1378" s="68" t="s">
        <v>34</v>
      </c>
      <c r="E1378" s="500" t="s">
        <v>1783</v>
      </c>
      <c r="F1378" s="386">
        <f t="shared" si="127"/>
        <v>3517.5849499999999</v>
      </c>
      <c r="G1378" s="504">
        <f t="shared" si="128"/>
        <v>3366.11</v>
      </c>
      <c r="H1378" s="394">
        <f t="shared" si="129"/>
        <v>1.0449999999999999</v>
      </c>
      <c r="K1378" s="388"/>
      <c r="O1378" s="346"/>
      <c r="P1378" s="346"/>
    </row>
    <row r="1379" spans="1:16" ht="12.75" customHeight="1" outlineLevel="1">
      <c r="A1379" t="str">
        <f t="shared" si="123"/>
        <v>MiscellanousHoneywell 25 HP w Bypass, Nema-1, 460V</v>
      </c>
      <c r="B1379" s="32" t="s">
        <v>235</v>
      </c>
      <c r="C1379" s="94" t="s">
        <v>987</v>
      </c>
      <c r="D1379" s="68" t="s">
        <v>34</v>
      </c>
      <c r="E1379" s="500" t="s">
        <v>1784</v>
      </c>
      <c r="F1379" s="386">
        <f t="shared" si="127"/>
        <v>4234.2354999999998</v>
      </c>
      <c r="G1379" s="504">
        <f t="shared" si="128"/>
        <v>4051.9</v>
      </c>
      <c r="H1379" s="394">
        <f t="shared" si="129"/>
        <v>1.0449999999999999</v>
      </c>
      <c r="K1379" s="388"/>
      <c r="O1379" s="346"/>
      <c r="P1379" s="346"/>
    </row>
    <row r="1380" spans="1:16" ht="12.75" customHeight="1" outlineLevel="1">
      <c r="A1380" t="str">
        <f t="shared" si="123"/>
        <v>MiscellanousHoneywell 30 HP w Bypass, Nema-1, 460V</v>
      </c>
      <c r="B1380" s="32" t="s">
        <v>235</v>
      </c>
      <c r="C1380" s="94" t="s">
        <v>988</v>
      </c>
      <c r="D1380" s="68" t="s">
        <v>34</v>
      </c>
      <c r="E1380" s="500" t="s">
        <v>1785</v>
      </c>
      <c r="F1380" s="386">
        <f t="shared" si="127"/>
        <v>4449.5786500000004</v>
      </c>
      <c r="G1380" s="504">
        <f t="shared" si="128"/>
        <v>4257.97</v>
      </c>
      <c r="H1380" s="394">
        <f t="shared" si="129"/>
        <v>1.0449999999999999</v>
      </c>
      <c r="K1380" s="388"/>
      <c r="O1380" s="346"/>
      <c r="P1380" s="346"/>
    </row>
    <row r="1381" spans="1:16" ht="12.75" customHeight="1" outlineLevel="1">
      <c r="A1381" t="str">
        <f t="shared" ref="A1381:A1407" si="130">B1381&amp;C1381</f>
        <v>MiscellanousHoneywell 40 HP w Bypass, Nema-1, 460V</v>
      </c>
      <c r="B1381" s="32" t="s">
        <v>235</v>
      </c>
      <c r="C1381" s="94" t="s">
        <v>989</v>
      </c>
      <c r="D1381" s="68" t="s">
        <v>34</v>
      </c>
      <c r="E1381" s="500" t="s">
        <v>1786</v>
      </c>
      <c r="F1381" s="386">
        <f t="shared" si="127"/>
        <v>5312.3410999999996</v>
      </c>
      <c r="G1381" s="504">
        <f t="shared" si="128"/>
        <v>5083.58</v>
      </c>
      <c r="H1381" s="394">
        <f t="shared" si="129"/>
        <v>1.0449999999999999</v>
      </c>
      <c r="K1381" s="388"/>
      <c r="O1381" s="346"/>
      <c r="P1381" s="346"/>
    </row>
    <row r="1382" spans="1:16" ht="12.75" customHeight="1" outlineLevel="1">
      <c r="A1382" t="str">
        <f t="shared" si="130"/>
        <v>MiscellanousHoneywell 50 HP w Bypass, Nema-1, 460V</v>
      </c>
      <c r="B1382" s="32" t="s">
        <v>235</v>
      </c>
      <c r="C1382" s="94" t="s">
        <v>990</v>
      </c>
      <c r="D1382" s="68" t="s">
        <v>34</v>
      </c>
      <c r="E1382" s="500" t="s">
        <v>1787</v>
      </c>
      <c r="F1382" s="386">
        <f t="shared" si="127"/>
        <v>6885.0451999999996</v>
      </c>
      <c r="G1382" s="504">
        <f t="shared" si="128"/>
        <v>6588.56</v>
      </c>
      <c r="H1382" s="394">
        <f t="shared" si="129"/>
        <v>1.0449999999999999</v>
      </c>
      <c r="K1382" s="388"/>
      <c r="O1382" s="346"/>
      <c r="P1382" s="346"/>
    </row>
    <row r="1383" spans="1:16" ht="12.75" customHeight="1" outlineLevel="1">
      <c r="A1383" t="str">
        <f t="shared" si="130"/>
        <v>MiscellanousHoneywell 60 HP w Bypass, Nema-1, 460V</v>
      </c>
      <c r="B1383" s="32" t="s">
        <v>235</v>
      </c>
      <c r="C1383" s="94" t="s">
        <v>991</v>
      </c>
      <c r="D1383" s="68" t="s">
        <v>34</v>
      </c>
      <c r="E1383" s="500" t="s">
        <v>1788</v>
      </c>
      <c r="F1383" s="386">
        <f t="shared" si="127"/>
        <v>8594.5293499999989</v>
      </c>
      <c r="G1383" s="504">
        <f t="shared" si="128"/>
        <v>8224.43</v>
      </c>
      <c r="H1383" s="394">
        <f t="shared" si="129"/>
        <v>1.0449999999999999</v>
      </c>
      <c r="K1383" s="388"/>
      <c r="O1383" s="346"/>
      <c r="P1383" s="346"/>
    </row>
    <row r="1384" spans="1:16" ht="12.75" customHeight="1" outlineLevel="1">
      <c r="A1384" t="str">
        <f t="shared" si="130"/>
        <v>MiscellanousHoneywell 75 HP w Bypass, Nema-1, 460V</v>
      </c>
      <c r="B1384" s="32" t="s">
        <v>235</v>
      </c>
      <c r="C1384" s="94" t="s">
        <v>992</v>
      </c>
      <c r="D1384" s="68" t="s">
        <v>34</v>
      </c>
      <c r="E1384" s="500" t="s">
        <v>1789</v>
      </c>
      <c r="F1384" s="386">
        <f t="shared" si="127"/>
        <v>10287.22035</v>
      </c>
      <c r="G1384" s="504">
        <f t="shared" si="128"/>
        <v>9844.23</v>
      </c>
      <c r="H1384" s="394">
        <f t="shared" si="129"/>
        <v>1.0449999999999999</v>
      </c>
      <c r="K1384" s="388"/>
      <c r="O1384" s="346"/>
      <c r="P1384" s="346"/>
    </row>
    <row r="1385" spans="1:16" ht="12.75" customHeight="1" outlineLevel="1">
      <c r="A1385" t="str">
        <f t="shared" si="130"/>
        <v>MiscellanousHoneywell 100 HP w Bypass, Nema-1, 460V</v>
      </c>
      <c r="B1385" s="32" t="s">
        <v>235</v>
      </c>
      <c r="C1385" s="94" t="s">
        <v>993</v>
      </c>
      <c r="D1385" s="68" t="s">
        <v>34</v>
      </c>
      <c r="E1385" s="500" t="s">
        <v>1790</v>
      </c>
      <c r="F1385" s="386">
        <f t="shared" si="127"/>
        <v>12864.441149999999</v>
      </c>
      <c r="G1385" s="504">
        <f t="shared" si="128"/>
        <v>12310.47</v>
      </c>
      <c r="H1385" s="394">
        <f t="shared" si="129"/>
        <v>1.0449999999999999</v>
      </c>
      <c r="K1385" s="388"/>
      <c r="O1385" s="346"/>
      <c r="P1385" s="346"/>
    </row>
    <row r="1386" spans="1:16" ht="12.75" customHeight="1" outlineLevel="1">
      <c r="A1386" t="str">
        <f t="shared" si="130"/>
        <v>MiscellanousFloat Switch</v>
      </c>
      <c r="B1386" s="32" t="s">
        <v>235</v>
      </c>
      <c r="C1386" s="202" t="s">
        <v>60</v>
      </c>
      <c r="D1386" s="68" t="s">
        <v>39</v>
      </c>
      <c r="E1386" s="71" t="s">
        <v>132</v>
      </c>
      <c r="F1386" s="386">
        <f t="shared" si="127"/>
        <v>24.51</v>
      </c>
      <c r="G1386" s="504">
        <f t="shared" si="128"/>
        <v>24.51</v>
      </c>
      <c r="H1386" s="387">
        <v>1</v>
      </c>
      <c r="K1386" s="388"/>
      <c r="O1386" s="346"/>
      <c r="P1386" s="346"/>
    </row>
    <row r="1387" spans="1:16" ht="12.75" customHeight="1" outlineLevel="1">
      <c r="A1387" t="str">
        <f t="shared" si="130"/>
        <v>Miscellanous10' Rope Sensor, .5 A Relay Output</v>
      </c>
      <c r="B1387" s="32" t="s">
        <v>235</v>
      </c>
      <c r="C1387" s="202" t="s">
        <v>1446</v>
      </c>
      <c r="D1387" s="68" t="s">
        <v>39</v>
      </c>
      <c r="E1387" s="21" t="s">
        <v>1823</v>
      </c>
      <c r="F1387" s="386">
        <f t="shared" si="127"/>
        <v>204.45</v>
      </c>
      <c r="G1387" s="504">
        <f t="shared" si="128"/>
        <v>204.45</v>
      </c>
      <c r="H1387" s="387">
        <v>1</v>
      </c>
      <c r="K1387" s="388"/>
      <c r="O1387" s="346"/>
      <c r="P1387" s="346"/>
    </row>
    <row r="1388" spans="1:16" ht="12.75" customHeight="1" outlineLevel="1">
      <c r="A1388" t="str">
        <f t="shared" si="130"/>
        <v>Miscellanous25' Rope Sensor, .5 A Relay Output</v>
      </c>
      <c r="B1388" s="32" t="s">
        <v>235</v>
      </c>
      <c r="C1388" s="202" t="s">
        <v>1447</v>
      </c>
      <c r="D1388" s="68" t="s">
        <v>39</v>
      </c>
      <c r="E1388" s="21" t="s">
        <v>1824</v>
      </c>
      <c r="F1388" s="386">
        <f t="shared" si="127"/>
        <v>327.99</v>
      </c>
      <c r="G1388" s="504">
        <f t="shared" si="128"/>
        <v>327.99</v>
      </c>
      <c r="H1388" s="387">
        <v>1</v>
      </c>
      <c r="K1388" s="388"/>
      <c r="O1388" s="346"/>
      <c r="P1388" s="346"/>
    </row>
    <row r="1389" spans="1:16" ht="12.75" customHeight="1" outlineLevel="1">
      <c r="A1389" t="str">
        <f t="shared" si="130"/>
        <v>Miscellanous50' Rope Sensor, .5 A Relay Output</v>
      </c>
      <c r="B1389" s="32" t="s">
        <v>235</v>
      </c>
      <c r="C1389" s="202" t="s">
        <v>1448</v>
      </c>
      <c r="D1389" s="68" t="s">
        <v>39</v>
      </c>
      <c r="E1389" s="21" t="s">
        <v>1825</v>
      </c>
      <c r="F1389" s="386">
        <f t="shared" si="127"/>
        <v>514.58000000000004</v>
      </c>
      <c r="G1389" s="504">
        <f t="shared" si="128"/>
        <v>514.58000000000004</v>
      </c>
      <c r="H1389" s="387">
        <v>1</v>
      </c>
      <c r="K1389" s="388"/>
      <c r="O1389" s="346"/>
      <c r="P1389" s="346"/>
    </row>
    <row r="1390" spans="1:16" ht="12.75" customHeight="1" outlineLevel="1">
      <c r="A1390" t="str">
        <f t="shared" si="130"/>
        <v>Miscellanous100' Rope Sensor, .5 A Relay Output</v>
      </c>
      <c r="B1390" s="32" t="s">
        <v>235</v>
      </c>
      <c r="C1390" s="202" t="s">
        <v>1449</v>
      </c>
      <c r="D1390" s="68" t="s">
        <v>39</v>
      </c>
      <c r="E1390" s="21" t="s">
        <v>1826</v>
      </c>
      <c r="F1390" s="386">
        <f t="shared" si="127"/>
        <v>983.1</v>
      </c>
      <c r="G1390" s="504">
        <f t="shared" si="128"/>
        <v>983.1</v>
      </c>
      <c r="H1390" s="387">
        <v>1</v>
      </c>
      <c r="K1390" s="388"/>
      <c r="O1390" s="346"/>
      <c r="P1390" s="346"/>
    </row>
    <row r="1391" spans="1:16" ht="12.75" customHeight="1" outlineLevel="1">
      <c r="A1391" t="str">
        <f t="shared" si="130"/>
        <v>MiscellanousFloor Spot Sensor, .5A</v>
      </c>
      <c r="B1391" s="32" t="s">
        <v>235</v>
      </c>
      <c r="C1391" s="202" t="s">
        <v>1450</v>
      </c>
      <c r="D1391" s="68" t="s">
        <v>39</v>
      </c>
      <c r="E1391" s="21" t="s">
        <v>1445</v>
      </c>
      <c r="F1391" s="386">
        <f t="shared" si="127"/>
        <v>117.45</v>
      </c>
      <c r="G1391" s="504">
        <f t="shared" si="128"/>
        <v>117.45</v>
      </c>
      <c r="H1391" s="387">
        <v>1</v>
      </c>
      <c r="K1391" s="388"/>
      <c r="O1391" s="346"/>
      <c r="P1391" s="346"/>
    </row>
    <row r="1392" spans="1:16" ht="12.75" customHeight="1" outlineLevel="1">
      <c r="A1392" t="str">
        <f t="shared" si="130"/>
        <v>MiscellanousCooling Tower Level Controller w 4 Probes</v>
      </c>
      <c r="B1392" s="32" t="s">
        <v>235</v>
      </c>
      <c r="C1392" s="202" t="s">
        <v>1283</v>
      </c>
      <c r="D1392" s="68" t="s">
        <v>39</v>
      </c>
      <c r="E1392" s="21" t="s">
        <v>1329</v>
      </c>
      <c r="F1392" s="386">
        <f t="shared" si="127"/>
        <v>1242.5</v>
      </c>
      <c r="G1392" s="504">
        <f t="shared" si="128"/>
        <v>1242.5</v>
      </c>
      <c r="H1392" s="387">
        <v>1</v>
      </c>
      <c r="K1392" s="388"/>
      <c r="O1392" s="346"/>
      <c r="P1392" s="346"/>
    </row>
    <row r="1393" spans="1:16" ht="12.75" customHeight="1" outlineLevel="1">
      <c r="A1393" t="str">
        <f t="shared" si="130"/>
        <v>MiscellanousMSTP Nema 4 Master Transmitter</v>
      </c>
      <c r="B1393" s="32" t="s">
        <v>235</v>
      </c>
      <c r="C1393" s="426" t="s">
        <v>1217</v>
      </c>
      <c r="D1393" s="186" t="s">
        <v>1262</v>
      </c>
      <c r="E1393" s="427" t="s">
        <v>1494</v>
      </c>
      <c r="F1393" s="386">
        <f>G1393*H1393</f>
        <v>910</v>
      </c>
      <c r="G1393" s="389">
        <v>910</v>
      </c>
      <c r="H1393" s="387">
        <v>1</v>
      </c>
      <c r="K1393" s="388"/>
      <c r="O1393" s="346"/>
      <c r="P1393" s="346"/>
    </row>
    <row r="1394" spans="1:16" ht="12.75" customHeight="1" outlineLevel="1">
      <c r="A1394" t="str">
        <f t="shared" si="130"/>
        <v>MiscellanousMSTP Nema 4 Client Transmitter</v>
      </c>
      <c r="B1394" s="32" t="s">
        <v>235</v>
      </c>
      <c r="C1394" s="426" t="s">
        <v>1221</v>
      </c>
      <c r="D1394" s="186" t="s">
        <v>1262</v>
      </c>
      <c r="E1394" s="427" t="s">
        <v>1264</v>
      </c>
      <c r="F1394" s="386">
        <f t="shared" ref="F1394:F1398" si="131">G1394*H1394</f>
        <v>742.5</v>
      </c>
      <c r="G1394" s="389">
        <v>742.5</v>
      </c>
      <c r="H1394" s="387">
        <v>1</v>
      </c>
      <c r="K1394" s="388"/>
      <c r="O1394" s="346"/>
      <c r="P1394" s="346"/>
    </row>
    <row r="1395" spans="1:16" ht="12.75" customHeight="1" outlineLevel="1">
      <c r="A1395" t="str">
        <f t="shared" si="130"/>
        <v>MiscellanousProgramming/Config.</v>
      </c>
      <c r="B1395" s="32" t="s">
        <v>235</v>
      </c>
      <c r="C1395" s="426" t="s">
        <v>1227</v>
      </c>
      <c r="D1395" s="186" t="s">
        <v>1262</v>
      </c>
      <c r="E1395" s="20"/>
      <c r="F1395" s="386">
        <f t="shared" si="131"/>
        <v>60</v>
      </c>
      <c r="G1395" s="389">
        <v>60</v>
      </c>
      <c r="H1395" s="387">
        <v>1</v>
      </c>
      <c r="K1395" s="388"/>
      <c r="O1395" s="346"/>
      <c r="P1395" s="346"/>
    </row>
    <row r="1396" spans="1:16" ht="12.75" customHeight="1" outlineLevel="1">
      <c r="A1396" t="str">
        <f t="shared" si="130"/>
        <v>MiscellanousAir Alert</v>
      </c>
      <c r="B1396" s="32" t="s">
        <v>235</v>
      </c>
      <c r="C1396" s="420" t="s">
        <v>1218</v>
      </c>
      <c r="D1396" s="21" t="s">
        <v>634</v>
      </c>
      <c r="E1396" s="21" t="s">
        <v>1266</v>
      </c>
      <c r="F1396" s="386">
        <f t="shared" si="131"/>
        <v>0</v>
      </c>
      <c r="G1396" s="51">
        <f>G692</f>
        <v>0</v>
      </c>
      <c r="H1396" s="387">
        <v>1</v>
      </c>
      <c r="K1396" s="388"/>
      <c r="O1396" s="346"/>
      <c r="P1396" s="346"/>
    </row>
    <row r="1397" spans="1:16" ht="12.75" customHeight="1" outlineLevel="1">
      <c r="A1397" t="str">
        <f t="shared" si="130"/>
        <v>Miscellanous301-C w/o BACnet</v>
      </c>
      <c r="B1397" s="32" t="s">
        <v>235</v>
      </c>
      <c r="C1397" s="420" t="s">
        <v>1222</v>
      </c>
      <c r="D1397" s="21" t="s">
        <v>1267</v>
      </c>
      <c r="E1397" s="21" t="s">
        <v>1268</v>
      </c>
      <c r="F1397" s="386">
        <f t="shared" si="131"/>
        <v>2662.85</v>
      </c>
      <c r="G1397" s="51">
        <f>G693</f>
        <v>2662.85</v>
      </c>
      <c r="H1397" s="387">
        <v>1</v>
      </c>
      <c r="K1397" s="388"/>
      <c r="O1397" s="346"/>
      <c r="P1397" s="346"/>
    </row>
    <row r="1398" spans="1:16" ht="12.75" customHeight="1" outlineLevel="1">
      <c r="A1398" t="str">
        <f t="shared" si="130"/>
        <v>Miscellanous301-C BACnet</v>
      </c>
      <c r="B1398" s="32" t="s">
        <v>235</v>
      </c>
      <c r="C1398" s="420" t="s">
        <v>1228</v>
      </c>
      <c r="D1398" s="21" t="s">
        <v>995</v>
      </c>
      <c r="E1398" s="21" t="s">
        <v>1269</v>
      </c>
      <c r="F1398" s="386">
        <f t="shared" si="131"/>
        <v>5111</v>
      </c>
      <c r="G1398" s="51">
        <f>G694</f>
        <v>5111</v>
      </c>
      <c r="H1398" s="387">
        <v>1</v>
      </c>
      <c r="K1398" s="388"/>
      <c r="O1398" s="346"/>
      <c r="P1398" s="346"/>
    </row>
    <row r="1399" spans="1:16" ht="12.75" customHeight="1" outlineLevel="1">
      <c r="A1399" t="str">
        <f t="shared" si="130"/>
        <v/>
      </c>
      <c r="B1399" s="32"/>
      <c r="C1399" s="420"/>
      <c r="D1399" s="68"/>
      <c r="E1399" s="68"/>
      <c r="F1399" s="21"/>
      <c r="G1399" s="388"/>
      <c r="H1399" s="388"/>
      <c r="I1399" s="388"/>
      <c r="L1399" s="388"/>
    </row>
    <row r="1400" spans="1:16" ht="12.75" customHeight="1" outlineLevel="1">
      <c r="A1400" t="str">
        <f t="shared" si="130"/>
        <v/>
      </c>
      <c r="B1400" s="32"/>
      <c r="C1400" s="420"/>
      <c r="D1400" s="68"/>
      <c r="E1400" s="68"/>
      <c r="F1400" s="21"/>
      <c r="G1400" s="388"/>
      <c r="H1400" s="388"/>
      <c r="I1400" s="388"/>
      <c r="L1400" s="388"/>
    </row>
    <row r="1401" spans="1:16" ht="12.75" customHeight="1" outlineLevel="1">
      <c r="A1401" t="str">
        <f t="shared" si="130"/>
        <v/>
      </c>
      <c r="B1401" s="32"/>
      <c r="C1401" s="420"/>
      <c r="D1401" s="68"/>
      <c r="E1401" s="68"/>
      <c r="F1401" s="21"/>
      <c r="G1401" s="388"/>
      <c r="H1401" s="388"/>
      <c r="I1401" s="388"/>
      <c r="L1401" s="388"/>
    </row>
    <row r="1402" spans="1:16" ht="12.75" customHeight="1" outlineLevel="1">
      <c r="A1402" t="str">
        <f t="shared" si="130"/>
        <v/>
      </c>
      <c r="B1402" s="32"/>
      <c r="C1402" s="420"/>
      <c r="D1402" s="68"/>
      <c r="E1402" s="68"/>
      <c r="F1402" s="21"/>
      <c r="G1402" s="388"/>
      <c r="H1402" s="388"/>
      <c r="I1402" s="388"/>
      <c r="L1402" s="388"/>
    </row>
    <row r="1403" spans="1:16" ht="12.75" customHeight="1" outlineLevel="1">
      <c r="A1403" t="str">
        <f t="shared" si="130"/>
        <v/>
      </c>
      <c r="B1403" s="32"/>
      <c r="C1403" s="21"/>
      <c r="D1403" s="68"/>
      <c r="E1403" s="68"/>
      <c r="F1403" s="21"/>
      <c r="G1403" s="386"/>
      <c r="H1403" s="388"/>
      <c r="K1403" s="388"/>
    </row>
    <row r="1404" spans="1:16" ht="12.75" customHeight="1" outlineLevel="1">
      <c r="A1404" t="str">
        <f t="shared" si="130"/>
        <v/>
      </c>
      <c r="B1404" s="32"/>
      <c r="C1404" s="21"/>
      <c r="D1404" s="68"/>
      <c r="E1404" s="68"/>
      <c r="F1404" s="21"/>
      <c r="G1404" s="386"/>
      <c r="H1404" s="388"/>
      <c r="K1404" s="388"/>
    </row>
    <row r="1405" spans="1:16" ht="12.75" customHeight="1" outlineLevel="1">
      <c r="A1405" t="str">
        <f t="shared" si="130"/>
        <v/>
      </c>
      <c r="B1405" s="32"/>
      <c r="C1405" s="21"/>
      <c r="D1405" s="68"/>
      <c r="E1405" s="68"/>
      <c r="F1405" s="21"/>
      <c r="G1405" s="386"/>
      <c r="H1405" s="388"/>
      <c r="K1405" s="388"/>
    </row>
    <row r="1406" spans="1:16" ht="12.75" customHeight="1">
      <c r="A1406" t="str">
        <f t="shared" si="130"/>
        <v/>
      </c>
      <c r="B1406" s="32"/>
      <c r="C1406" s="21"/>
      <c r="D1406" s="68"/>
      <c r="E1406" s="68"/>
      <c r="F1406" s="21"/>
      <c r="G1406" s="386"/>
      <c r="H1406" s="388"/>
      <c r="K1406" s="388"/>
    </row>
    <row r="1407" spans="1:16" ht="12.75" customHeight="1">
      <c r="A1407" t="str">
        <f t="shared" si="130"/>
        <v/>
      </c>
      <c r="B1407" s="32"/>
      <c r="C1407" s="21"/>
      <c r="D1407" s="68"/>
      <c r="E1407" s="68"/>
      <c r="F1407" s="21"/>
      <c r="G1407" s="386"/>
      <c r="H1407" s="388"/>
      <c r="K1407" s="388"/>
    </row>
    <row r="1408" spans="1:16">
      <c r="A1408" t="str">
        <f t="shared" ref="A1408:A1498" si="132">B1408&amp;C1408</f>
        <v>See Valve Quote</v>
      </c>
      <c r="B1408" s="21" t="s">
        <v>67</v>
      </c>
      <c r="C1408" s="167"/>
      <c r="D1408" s="167"/>
      <c r="E1408" s="21" t="s">
        <v>217</v>
      </c>
      <c r="F1408" s="389">
        <v>0</v>
      </c>
      <c r="G1408" s="389">
        <v>0</v>
      </c>
      <c r="H1408" s="388"/>
      <c r="K1408" s="388"/>
    </row>
    <row r="1409" spans="1:11">
      <c r="A1409" t="str">
        <f t="shared" si="132"/>
        <v>Static pressure tips</v>
      </c>
      <c r="B1409" s="21" t="s">
        <v>28</v>
      </c>
      <c r="C1409" s="167"/>
      <c r="D1409" s="167"/>
      <c r="E1409" s="21" t="s">
        <v>217</v>
      </c>
      <c r="F1409" s="389">
        <v>0</v>
      </c>
      <c r="G1409" s="389">
        <v>0</v>
      </c>
      <c r="H1409" s="388"/>
      <c r="K1409" s="388"/>
    </row>
    <row r="1410" spans="1:11">
      <c r="A1410" t="str">
        <f t="shared" si="132"/>
        <v>Comm and interlock wiring only</v>
      </c>
      <c r="B1410" s="21" t="s">
        <v>52</v>
      </c>
      <c r="C1410" s="167"/>
      <c r="D1410" s="167"/>
      <c r="E1410" s="21" t="s">
        <v>217</v>
      </c>
      <c r="F1410" s="389">
        <v>0</v>
      </c>
      <c r="G1410" s="389">
        <v>0</v>
      </c>
      <c r="H1410" s="388"/>
      <c r="K1410" s="388"/>
    </row>
    <row r="1411" spans="1:11">
      <c r="A1411" t="str">
        <f t="shared" si="132"/>
        <v>Interlock wiring only</v>
      </c>
      <c r="B1411" s="21" t="s">
        <v>59</v>
      </c>
      <c r="C1411" s="167"/>
      <c r="D1411" s="167"/>
      <c r="E1411" s="21" t="s">
        <v>217</v>
      </c>
      <c r="F1411" s="389">
        <v>0</v>
      </c>
      <c r="G1411" s="389">
        <v>0</v>
      </c>
      <c r="H1411" s="388"/>
      <c r="K1411" s="388"/>
    </row>
    <row r="1412" spans="1:11">
      <c r="A1412" t="str">
        <f t="shared" si="132"/>
        <v>Comm Wiring Only</v>
      </c>
      <c r="B1412" s="21" t="s">
        <v>80</v>
      </c>
      <c r="C1412" s="167"/>
      <c r="D1412" s="167"/>
      <c r="E1412" s="21" t="s">
        <v>217</v>
      </c>
      <c r="F1412" s="389">
        <v>0</v>
      </c>
      <c r="G1412" s="389">
        <v>0</v>
      </c>
      <c r="H1412" s="388"/>
      <c r="K1412" s="388"/>
    </row>
    <row r="1413" spans="1:11">
      <c r="A1413" t="str">
        <f t="shared" si="132"/>
        <v>BacNet Interface only</v>
      </c>
      <c r="B1413" s="21" t="s">
        <v>263</v>
      </c>
      <c r="C1413" s="167"/>
      <c r="D1413" s="167"/>
      <c r="E1413" s="21" t="s">
        <v>217</v>
      </c>
      <c r="F1413" s="389">
        <v>0</v>
      </c>
      <c r="G1413" s="389">
        <v>0</v>
      </c>
      <c r="H1413" s="388"/>
      <c r="K1413" s="388"/>
    </row>
    <row r="1414" spans="1:11">
      <c r="A1414" t="str">
        <f t="shared" si="132"/>
        <v>Air Flow Monitor Quote</v>
      </c>
      <c r="B1414" s="21" t="s">
        <v>84</v>
      </c>
      <c r="C1414" s="167"/>
      <c r="D1414" s="167"/>
      <c r="E1414" s="21" t="s">
        <v>217</v>
      </c>
      <c r="F1414" s="389">
        <v>0</v>
      </c>
      <c r="G1414" s="389">
        <v>0</v>
      </c>
      <c r="H1414" s="388"/>
      <c r="K1414" s="388"/>
    </row>
    <row r="1415" spans="1:11">
      <c r="A1415" t="str">
        <f t="shared" si="132"/>
        <v>Labor Only</v>
      </c>
      <c r="B1415" s="21" t="s">
        <v>262</v>
      </c>
      <c r="C1415" s="167"/>
      <c r="D1415" s="167"/>
      <c r="E1415" s="21" t="s">
        <v>217</v>
      </c>
      <c r="F1415" s="389">
        <v>0</v>
      </c>
      <c r="G1415" s="389">
        <v>0</v>
      </c>
      <c r="H1415" s="388"/>
      <c r="K1415" s="388"/>
    </row>
    <row r="1416" spans="1:11">
      <c r="A1416" t="str">
        <f t="shared" si="132"/>
        <v>Temp Sensor</v>
      </c>
      <c r="B1416" s="21" t="s">
        <v>155</v>
      </c>
      <c r="C1416" s="167"/>
      <c r="D1416" s="21" t="s">
        <v>225</v>
      </c>
      <c r="E1416" s="21" t="s">
        <v>225</v>
      </c>
      <c r="F1416" s="389">
        <v>0</v>
      </c>
      <c r="G1416" s="389">
        <v>0</v>
      </c>
      <c r="H1416" s="388"/>
      <c r="K1416" s="388"/>
    </row>
    <row r="1417" spans="1:11">
      <c r="A1417" t="str">
        <f t="shared" si="132"/>
        <v>Panel - Enclosure w Subpanel</v>
      </c>
      <c r="B1417" s="21" t="s">
        <v>156</v>
      </c>
      <c r="C1417" s="167"/>
      <c r="D1417" s="21" t="s">
        <v>225</v>
      </c>
      <c r="E1417" s="21" t="s">
        <v>225</v>
      </c>
      <c r="F1417" s="389">
        <v>0</v>
      </c>
      <c r="G1417" s="389">
        <v>0</v>
      </c>
      <c r="H1417" s="388"/>
      <c r="K1417" s="388"/>
    </row>
    <row r="1418" spans="1:11">
      <c r="A1418" t="str">
        <f t="shared" si="132"/>
        <v>Thermostat</v>
      </c>
      <c r="B1418" s="21" t="s">
        <v>157</v>
      </c>
      <c r="C1418" s="167"/>
      <c r="D1418" s="21" t="s">
        <v>225</v>
      </c>
      <c r="E1418" s="21" t="s">
        <v>225</v>
      </c>
      <c r="F1418" s="389">
        <v>0</v>
      </c>
      <c r="G1418" s="389">
        <v>0</v>
      </c>
      <c r="H1418" s="388"/>
      <c r="K1418" s="388"/>
    </row>
    <row r="1419" spans="1:11">
      <c r="A1419" t="str">
        <f t="shared" si="132"/>
        <v>Current Sw</v>
      </c>
      <c r="B1419" s="21" t="s">
        <v>158</v>
      </c>
      <c r="C1419" s="167"/>
      <c r="D1419" s="21" t="s">
        <v>225</v>
      </c>
      <c r="E1419" s="21" t="s">
        <v>225</v>
      </c>
      <c r="F1419" s="389">
        <v>0</v>
      </c>
      <c r="G1419" s="389">
        <v>0</v>
      </c>
      <c r="H1419" s="388"/>
      <c r="K1419" s="388"/>
    </row>
    <row r="1420" spans="1:11">
      <c r="A1420" t="str">
        <f t="shared" si="132"/>
        <v>Relay</v>
      </c>
      <c r="B1420" s="21" t="s">
        <v>48</v>
      </c>
      <c r="C1420" s="167"/>
      <c r="D1420" s="21" t="s">
        <v>225</v>
      </c>
      <c r="E1420" s="21" t="s">
        <v>225</v>
      </c>
      <c r="F1420" s="389">
        <v>0</v>
      </c>
      <c r="G1420" s="389">
        <v>0</v>
      </c>
      <c r="H1420" s="388"/>
      <c r="K1420" s="388"/>
    </row>
    <row r="1421" spans="1:11">
      <c r="A1421" t="str">
        <f t="shared" si="132"/>
        <v>Damper Actuator</v>
      </c>
      <c r="B1421" s="21" t="s">
        <v>26</v>
      </c>
      <c r="C1421" s="167"/>
      <c r="D1421" s="21" t="s">
        <v>225</v>
      </c>
      <c r="E1421" s="21" t="s">
        <v>225</v>
      </c>
      <c r="F1421" s="389">
        <v>0</v>
      </c>
      <c r="G1421" s="389">
        <v>0</v>
      </c>
      <c r="H1421" s="388"/>
      <c r="K1421" s="388"/>
    </row>
    <row r="1422" spans="1:11">
      <c r="A1422" t="str">
        <f t="shared" si="132"/>
        <v>Temp Sensor</v>
      </c>
      <c r="B1422" s="21" t="s">
        <v>155</v>
      </c>
      <c r="C1422" s="167"/>
      <c r="D1422" s="21" t="s">
        <v>225</v>
      </c>
      <c r="E1422" s="21" t="s">
        <v>225</v>
      </c>
      <c r="F1422" s="389">
        <v>0</v>
      </c>
      <c r="G1422" s="389">
        <v>0</v>
      </c>
      <c r="H1422" s="388"/>
      <c r="K1422" s="388"/>
    </row>
    <row r="1423" spans="1:11">
      <c r="A1423" t="str">
        <f t="shared" si="132"/>
        <v>Temp Sensor</v>
      </c>
      <c r="B1423" s="21" t="s">
        <v>155</v>
      </c>
      <c r="C1423" s="167"/>
      <c r="D1423" s="21" t="s">
        <v>225</v>
      </c>
      <c r="E1423" s="21" t="s">
        <v>225</v>
      </c>
      <c r="F1423" s="389">
        <v>0</v>
      </c>
      <c r="G1423" s="389">
        <v>0</v>
      </c>
      <c r="H1423" s="388"/>
      <c r="K1423" s="388"/>
    </row>
    <row r="1424" spans="1:11">
      <c r="A1424" t="str">
        <f t="shared" si="132"/>
        <v>Humidity</v>
      </c>
      <c r="B1424" s="21" t="s">
        <v>453</v>
      </c>
      <c r="C1424" s="167"/>
      <c r="D1424" s="21" t="s">
        <v>225</v>
      </c>
      <c r="E1424" s="21" t="s">
        <v>225</v>
      </c>
      <c r="F1424" s="389">
        <v>0</v>
      </c>
      <c r="G1424" s="389">
        <v>0</v>
      </c>
      <c r="H1424" s="388"/>
      <c r="K1424" s="388"/>
    </row>
    <row r="1425" spans="1:11">
      <c r="A1425" t="str">
        <f t="shared" si="132"/>
        <v>Duct Humidity</v>
      </c>
      <c r="B1425" s="21" t="s">
        <v>159</v>
      </c>
      <c r="C1425" s="167"/>
      <c r="D1425" s="21" t="s">
        <v>225</v>
      </c>
      <c r="E1425" s="21" t="s">
        <v>225</v>
      </c>
      <c r="F1425" s="389">
        <v>0</v>
      </c>
      <c r="G1425" s="389">
        <v>0</v>
      </c>
      <c r="H1425" s="388"/>
      <c r="K1425" s="388"/>
    </row>
    <row r="1426" spans="1:11">
      <c r="A1426" t="str">
        <f>B1426&amp;C1426</f>
        <v>Press Transmitter</v>
      </c>
      <c r="B1426" s="21" t="s">
        <v>160</v>
      </c>
      <c r="C1426" s="167"/>
      <c r="D1426" s="21" t="s">
        <v>225</v>
      </c>
      <c r="E1426" s="21" t="s">
        <v>225</v>
      </c>
      <c r="F1426" s="389">
        <v>0</v>
      </c>
      <c r="G1426" s="389">
        <v>0</v>
      </c>
      <c r="H1426" s="388"/>
      <c r="K1426" s="388"/>
    </row>
    <row r="1427" spans="1:11">
      <c r="A1427" t="str">
        <f t="shared" si="132"/>
        <v>Emergency Stop Switch</v>
      </c>
      <c r="B1427" s="21" t="s">
        <v>71</v>
      </c>
      <c r="C1427" s="167"/>
      <c r="D1427" s="21" t="s">
        <v>225</v>
      </c>
      <c r="E1427" s="21" t="s">
        <v>225</v>
      </c>
      <c r="F1427" s="389">
        <v>0</v>
      </c>
      <c r="G1427" s="389">
        <v>0</v>
      </c>
      <c r="H1427" s="388"/>
      <c r="K1427" s="388"/>
    </row>
    <row r="1428" spans="1:11">
      <c r="A1428" t="str">
        <f t="shared" si="132"/>
        <v>Controller</v>
      </c>
      <c r="B1428" s="21" t="s">
        <v>224</v>
      </c>
      <c r="C1428" s="167"/>
      <c r="D1428" s="21" t="s">
        <v>225</v>
      </c>
      <c r="E1428" s="21" t="s">
        <v>225</v>
      </c>
      <c r="F1428" s="389">
        <v>0</v>
      </c>
      <c r="G1428" s="389">
        <v>0</v>
      </c>
      <c r="H1428" s="388"/>
      <c r="K1428" s="388"/>
    </row>
    <row r="1429" spans="1:11">
      <c r="A1429" t="str">
        <f t="shared" si="132"/>
        <v>Panel - Enclosure w Subpanel</v>
      </c>
      <c r="B1429" s="21" t="s">
        <v>156</v>
      </c>
      <c r="C1429" s="167"/>
      <c r="D1429" s="21" t="s">
        <v>225</v>
      </c>
      <c r="E1429" s="21" t="s">
        <v>225</v>
      </c>
      <c r="F1429" s="389">
        <v>0</v>
      </c>
      <c r="G1429" s="389">
        <v>0</v>
      </c>
      <c r="H1429" s="388"/>
      <c r="K1429" s="388"/>
    </row>
    <row r="1430" spans="1:11">
      <c r="A1430" t="str">
        <f t="shared" si="132"/>
        <v>Current Sw</v>
      </c>
      <c r="B1430" s="21" t="s">
        <v>158</v>
      </c>
      <c r="C1430" s="167"/>
      <c r="D1430" s="21" t="s">
        <v>225</v>
      </c>
      <c r="E1430" s="21" t="s">
        <v>225</v>
      </c>
      <c r="F1430" s="389">
        <v>0</v>
      </c>
      <c r="G1430" s="389">
        <v>0</v>
      </c>
      <c r="H1430" s="388"/>
      <c r="K1430" s="388"/>
    </row>
    <row r="1431" spans="1:11">
      <c r="A1431" t="str">
        <f t="shared" si="132"/>
        <v>Relay</v>
      </c>
      <c r="B1431" s="21" t="s">
        <v>48</v>
      </c>
      <c r="C1431" s="167"/>
      <c r="D1431" s="21" t="s">
        <v>225</v>
      </c>
      <c r="E1431" s="21" t="s">
        <v>225</v>
      </c>
      <c r="F1431" s="389">
        <v>0</v>
      </c>
      <c r="G1431" s="389">
        <v>0</v>
      </c>
      <c r="H1431" s="388"/>
      <c r="K1431" s="388"/>
    </row>
    <row r="1432" spans="1:11">
      <c r="A1432" t="str">
        <f t="shared" si="132"/>
        <v>Damper Actuator</v>
      </c>
      <c r="B1432" s="21" t="s">
        <v>26</v>
      </c>
      <c r="C1432" s="167"/>
      <c r="D1432" s="21" t="s">
        <v>225</v>
      </c>
      <c r="E1432" s="21" t="s">
        <v>225</v>
      </c>
      <c r="F1432" s="389">
        <v>0</v>
      </c>
      <c r="G1432" s="389">
        <v>0</v>
      </c>
      <c r="H1432" s="388"/>
      <c r="K1432" s="388"/>
    </row>
    <row r="1433" spans="1:11">
      <c r="A1433" t="str">
        <f t="shared" si="132"/>
        <v>Temp Sensor</v>
      </c>
      <c r="B1433" s="21" t="s">
        <v>155</v>
      </c>
      <c r="C1433" s="167"/>
      <c r="D1433" s="21" t="s">
        <v>225</v>
      </c>
      <c r="E1433" s="21" t="s">
        <v>225</v>
      </c>
      <c r="F1433" s="389">
        <v>0</v>
      </c>
      <c r="G1433" s="389">
        <v>0</v>
      </c>
      <c r="H1433" s="388"/>
      <c r="K1433" s="388"/>
    </row>
    <row r="1434" spans="1:11">
      <c r="A1434" t="str">
        <f t="shared" si="132"/>
        <v>Temp Sensor</v>
      </c>
      <c r="B1434" s="21" t="s">
        <v>155</v>
      </c>
      <c r="C1434" s="167"/>
      <c r="D1434" s="21" t="s">
        <v>225</v>
      </c>
      <c r="E1434" s="21" t="s">
        <v>225</v>
      </c>
      <c r="F1434" s="389">
        <v>0</v>
      </c>
      <c r="G1434" s="389">
        <v>0</v>
      </c>
      <c r="H1434" s="388"/>
      <c r="K1434" s="388"/>
    </row>
    <row r="1435" spans="1:11">
      <c r="A1435" t="str">
        <f t="shared" si="132"/>
        <v>Duct Humidity</v>
      </c>
      <c r="B1435" s="21" t="s">
        <v>159</v>
      </c>
      <c r="C1435" s="167"/>
      <c r="D1435" s="21" t="s">
        <v>225</v>
      </c>
      <c r="E1435" s="21" t="s">
        <v>225</v>
      </c>
      <c r="F1435" s="389">
        <v>0</v>
      </c>
      <c r="G1435" s="389">
        <v>0</v>
      </c>
      <c r="H1435" s="388"/>
      <c r="K1435" s="388"/>
    </row>
    <row r="1436" spans="1:11">
      <c r="A1436" t="str">
        <f t="shared" si="132"/>
        <v>Temp Sensor</v>
      </c>
      <c r="B1436" s="21" t="s">
        <v>155</v>
      </c>
      <c r="C1436" s="167"/>
      <c r="D1436" s="21" t="s">
        <v>225</v>
      </c>
      <c r="E1436" s="21" t="s">
        <v>225</v>
      </c>
      <c r="F1436" s="389">
        <v>0</v>
      </c>
      <c r="G1436" s="389">
        <v>0</v>
      </c>
      <c r="H1436" s="388"/>
      <c r="K1436" s="388"/>
    </row>
    <row r="1437" spans="1:11">
      <c r="A1437" t="str">
        <f t="shared" si="132"/>
        <v>Temp Sensor</v>
      </c>
      <c r="B1437" s="21" t="s">
        <v>155</v>
      </c>
      <c r="C1437" s="167"/>
      <c r="D1437" s="21" t="s">
        <v>225</v>
      </c>
      <c r="E1437" s="21" t="s">
        <v>225</v>
      </c>
      <c r="F1437" s="389">
        <v>0</v>
      </c>
      <c r="G1437" s="389">
        <v>0</v>
      </c>
      <c r="H1437" s="388"/>
      <c r="K1437" s="388"/>
    </row>
    <row r="1438" spans="1:11">
      <c r="A1438" t="str">
        <f t="shared" si="132"/>
        <v>Emergency Stop Switch</v>
      </c>
      <c r="B1438" s="21" t="s">
        <v>71</v>
      </c>
      <c r="C1438" s="167"/>
      <c r="D1438" s="21" t="s">
        <v>225</v>
      </c>
      <c r="E1438" s="21" t="s">
        <v>225</v>
      </c>
      <c r="F1438" s="389">
        <v>0</v>
      </c>
      <c r="G1438" s="389">
        <v>0</v>
      </c>
      <c r="H1438" s="388"/>
      <c r="K1438" s="388"/>
    </row>
    <row r="1439" spans="1:11">
      <c r="A1439" t="str">
        <f>B1439&amp;C1439</f>
        <v>Controller</v>
      </c>
      <c r="B1439" s="21" t="s">
        <v>224</v>
      </c>
      <c r="C1439" s="167"/>
      <c r="D1439" s="21" t="s">
        <v>225</v>
      </c>
      <c r="E1439" s="21" t="s">
        <v>225</v>
      </c>
      <c r="F1439" s="389">
        <v>0</v>
      </c>
      <c r="G1439" s="389">
        <v>0</v>
      </c>
      <c r="H1439" s="388"/>
      <c r="K1439" s="388"/>
    </row>
    <row r="1440" spans="1:11">
      <c r="A1440" t="str">
        <f t="shared" si="132"/>
        <v>Panel - Enclosure w Subpanel</v>
      </c>
      <c r="B1440" s="21" t="s">
        <v>156</v>
      </c>
      <c r="C1440" s="167"/>
      <c r="D1440" s="21" t="s">
        <v>225</v>
      </c>
      <c r="E1440" s="21" t="s">
        <v>225</v>
      </c>
      <c r="F1440" s="389">
        <v>0</v>
      </c>
      <c r="G1440" s="389">
        <v>0</v>
      </c>
      <c r="H1440" s="388"/>
      <c r="K1440" s="388"/>
    </row>
    <row r="1441" spans="1:11">
      <c r="A1441" t="str">
        <f t="shared" si="132"/>
        <v>Current Sw</v>
      </c>
      <c r="B1441" s="21" t="s">
        <v>158</v>
      </c>
      <c r="C1441" s="167"/>
      <c r="D1441" s="21" t="s">
        <v>225</v>
      </c>
      <c r="E1441" s="21" t="s">
        <v>225</v>
      </c>
      <c r="F1441" s="389">
        <v>0</v>
      </c>
      <c r="G1441" s="389">
        <v>0</v>
      </c>
      <c r="H1441" s="388"/>
      <c r="K1441" s="388"/>
    </row>
    <row r="1442" spans="1:11">
      <c r="A1442" t="str">
        <f t="shared" si="132"/>
        <v>Relay</v>
      </c>
      <c r="B1442" s="21" t="s">
        <v>48</v>
      </c>
      <c r="C1442" s="167"/>
      <c r="D1442" s="21" t="s">
        <v>225</v>
      </c>
      <c r="E1442" s="21" t="s">
        <v>225</v>
      </c>
      <c r="F1442" s="389">
        <v>0</v>
      </c>
      <c r="G1442" s="389">
        <v>0</v>
      </c>
      <c r="H1442" s="388"/>
      <c r="K1442" s="388"/>
    </row>
    <row r="1443" spans="1:11">
      <c r="A1443" t="str">
        <f t="shared" si="132"/>
        <v>Temp Sensor</v>
      </c>
      <c r="B1443" s="21" t="s">
        <v>155</v>
      </c>
      <c r="C1443" s="167"/>
      <c r="D1443" s="21" t="s">
        <v>225</v>
      </c>
      <c r="E1443" s="21" t="s">
        <v>225</v>
      </c>
      <c r="F1443" s="389">
        <v>0</v>
      </c>
      <c r="G1443" s="389">
        <v>0</v>
      </c>
      <c r="H1443" s="388"/>
      <c r="K1443" s="388"/>
    </row>
    <row r="1444" spans="1:11">
      <c r="A1444" t="str">
        <f t="shared" si="132"/>
        <v>Controller</v>
      </c>
      <c r="B1444" s="21" t="s">
        <v>224</v>
      </c>
      <c r="C1444" s="167"/>
      <c r="D1444" s="21" t="s">
        <v>225</v>
      </c>
      <c r="E1444" s="21" t="s">
        <v>225</v>
      </c>
      <c r="F1444" s="389">
        <v>0</v>
      </c>
      <c r="G1444" s="389">
        <v>0</v>
      </c>
      <c r="H1444" s="388"/>
      <c r="K1444" s="388"/>
    </row>
    <row r="1445" spans="1:11">
      <c r="A1445" t="str">
        <f t="shared" si="132"/>
        <v>Panel - Enclosure w Subpanel</v>
      </c>
      <c r="B1445" s="21" t="s">
        <v>156</v>
      </c>
      <c r="C1445" s="167"/>
      <c r="D1445" s="21" t="s">
        <v>225</v>
      </c>
      <c r="E1445" s="21" t="s">
        <v>225</v>
      </c>
      <c r="F1445" s="389">
        <v>0</v>
      </c>
      <c r="G1445" s="389">
        <v>0</v>
      </c>
      <c r="H1445" s="388"/>
      <c r="K1445" s="388"/>
    </row>
    <row r="1446" spans="1:11">
      <c r="A1446" t="str">
        <f t="shared" si="132"/>
        <v>Current Sw</v>
      </c>
      <c r="B1446" s="21" t="s">
        <v>158</v>
      </c>
      <c r="C1446" s="167"/>
      <c r="D1446" s="21" t="s">
        <v>225</v>
      </c>
      <c r="E1446" s="21" t="s">
        <v>225</v>
      </c>
      <c r="F1446" s="389">
        <v>0</v>
      </c>
      <c r="G1446" s="389">
        <v>0</v>
      </c>
      <c r="H1446" s="388"/>
      <c r="K1446" s="388"/>
    </row>
    <row r="1447" spans="1:11">
      <c r="A1447" t="str">
        <f t="shared" si="132"/>
        <v>Relay</v>
      </c>
      <c r="B1447" s="21" t="s">
        <v>48</v>
      </c>
      <c r="C1447" s="167"/>
      <c r="D1447" s="21" t="s">
        <v>225</v>
      </c>
      <c r="E1447" s="21" t="s">
        <v>225</v>
      </c>
      <c r="F1447" s="389">
        <v>0</v>
      </c>
      <c r="G1447" s="389">
        <v>0</v>
      </c>
      <c r="H1447" s="388"/>
      <c r="K1447" s="388"/>
    </row>
    <row r="1448" spans="1:11">
      <c r="A1448" t="str">
        <f t="shared" si="132"/>
        <v>Thermostat</v>
      </c>
      <c r="B1448" s="21" t="s">
        <v>157</v>
      </c>
      <c r="C1448" s="167"/>
      <c r="D1448" s="21" t="s">
        <v>225</v>
      </c>
      <c r="E1448" s="21" t="s">
        <v>225</v>
      </c>
      <c r="F1448" s="389">
        <v>0</v>
      </c>
      <c r="G1448" s="389">
        <v>0</v>
      </c>
      <c r="H1448" s="388"/>
      <c r="K1448" s="388"/>
    </row>
    <row r="1449" spans="1:11">
      <c r="A1449" t="str">
        <f t="shared" si="132"/>
        <v>Damper Actuator</v>
      </c>
      <c r="B1449" s="21" t="s">
        <v>26</v>
      </c>
      <c r="C1449" s="167"/>
      <c r="D1449" s="21" t="s">
        <v>225</v>
      </c>
      <c r="E1449" s="21" t="s">
        <v>225</v>
      </c>
      <c r="F1449" s="389">
        <v>0</v>
      </c>
      <c r="G1449" s="389">
        <v>0</v>
      </c>
      <c r="H1449" s="388"/>
      <c r="K1449" s="388"/>
    </row>
    <row r="1450" spans="1:11">
      <c r="A1450" t="str">
        <f>B1450&amp;C1450</f>
        <v>Press Transmitter</v>
      </c>
      <c r="B1450" s="21" t="s">
        <v>160</v>
      </c>
      <c r="C1450" s="167"/>
      <c r="D1450" s="21" t="s">
        <v>225</v>
      </c>
      <c r="E1450" s="21" t="s">
        <v>225</v>
      </c>
      <c r="F1450" s="389">
        <v>0</v>
      </c>
      <c r="G1450" s="389">
        <v>0</v>
      </c>
      <c r="H1450" s="388"/>
      <c r="K1450" s="388"/>
    </row>
    <row r="1451" spans="1:11">
      <c r="A1451" t="str">
        <f t="shared" si="132"/>
        <v>Emergency Stop Switch</v>
      </c>
      <c r="B1451" s="21" t="s">
        <v>71</v>
      </c>
      <c r="C1451" s="167"/>
      <c r="D1451" s="21" t="s">
        <v>225</v>
      </c>
      <c r="E1451" s="21" t="s">
        <v>225</v>
      </c>
      <c r="F1451" s="389">
        <v>0</v>
      </c>
      <c r="G1451" s="389">
        <v>0</v>
      </c>
      <c r="H1451" s="388"/>
      <c r="K1451" s="388"/>
    </row>
    <row r="1452" spans="1:11">
      <c r="A1452" t="str">
        <f t="shared" si="132"/>
        <v>Push button</v>
      </c>
      <c r="B1452" s="21" t="s">
        <v>192</v>
      </c>
      <c r="C1452" s="167"/>
      <c r="D1452" s="21" t="s">
        <v>225</v>
      </c>
      <c r="E1452" s="21" t="s">
        <v>225</v>
      </c>
      <c r="F1452" s="389">
        <v>0</v>
      </c>
      <c r="G1452" s="389">
        <v>0</v>
      </c>
      <c r="H1452" s="388"/>
      <c r="K1452" s="388"/>
    </row>
    <row r="1453" spans="1:11">
      <c r="A1453" t="str">
        <f t="shared" si="132"/>
        <v>Switch</v>
      </c>
      <c r="B1453" s="21" t="s">
        <v>894</v>
      </c>
      <c r="C1453" s="167"/>
      <c r="D1453" s="21" t="s">
        <v>225</v>
      </c>
      <c r="E1453" s="21" t="s">
        <v>225</v>
      </c>
      <c r="F1453" s="389">
        <v>0</v>
      </c>
      <c r="G1453" s="389">
        <v>0</v>
      </c>
      <c r="H1453" s="388"/>
      <c r="K1453" s="388"/>
    </row>
    <row r="1454" spans="1:11">
      <c r="A1454" t="str">
        <f t="shared" si="132"/>
        <v>Alarm Indication Panel</v>
      </c>
      <c r="B1454" s="21" t="s">
        <v>57</v>
      </c>
      <c r="C1454" s="167"/>
      <c r="D1454" s="21" t="s">
        <v>225</v>
      </c>
      <c r="E1454" s="21" t="s">
        <v>225</v>
      </c>
      <c r="F1454" s="389">
        <v>0</v>
      </c>
      <c r="G1454" s="389">
        <v>0</v>
      </c>
      <c r="H1454" s="388"/>
      <c r="K1454" s="388"/>
    </row>
    <row r="1455" spans="1:11">
      <c r="A1455" t="str">
        <f t="shared" si="132"/>
        <v>Flow Sensor</v>
      </c>
      <c r="B1455" s="21" t="s">
        <v>62</v>
      </c>
      <c r="C1455" s="167"/>
      <c r="D1455" s="21" t="s">
        <v>225</v>
      </c>
      <c r="E1455" s="21" t="s">
        <v>225</v>
      </c>
      <c r="F1455" s="389">
        <v>0</v>
      </c>
      <c r="G1455" s="389">
        <v>0</v>
      </c>
      <c r="H1455" s="388"/>
      <c r="K1455" s="388"/>
    </row>
    <row r="1456" spans="1:11">
      <c r="A1456" t="str">
        <f t="shared" si="132"/>
        <v>Jace</v>
      </c>
      <c r="B1456" s="21" t="s">
        <v>45</v>
      </c>
      <c r="C1456" s="167"/>
      <c r="D1456" s="21" t="s">
        <v>225</v>
      </c>
      <c r="E1456" s="21" t="s">
        <v>225</v>
      </c>
      <c r="F1456" s="389">
        <v>0</v>
      </c>
      <c r="G1456" s="389">
        <v>0</v>
      </c>
      <c r="H1456" s="388"/>
      <c r="K1456" s="388"/>
    </row>
    <row r="1457" spans="1:11">
      <c r="A1457" t="str">
        <f t="shared" si="132"/>
        <v>Jace Maintenance</v>
      </c>
      <c r="B1457" s="21" t="s">
        <v>692</v>
      </c>
      <c r="C1457" s="167"/>
      <c r="D1457" s="21" t="s">
        <v>225</v>
      </c>
      <c r="E1457" s="21" t="s">
        <v>225</v>
      </c>
      <c r="F1457" s="389">
        <v>0</v>
      </c>
      <c r="G1457" s="389">
        <v>0</v>
      </c>
      <c r="H1457" s="388"/>
      <c r="K1457" s="388"/>
    </row>
    <row r="1458" spans="1:11">
      <c r="A1458" t="str">
        <f t="shared" si="132"/>
        <v>Jace Device Pack</v>
      </c>
      <c r="B1458" s="21" t="s">
        <v>733</v>
      </c>
      <c r="C1458" s="167"/>
      <c r="D1458" s="21" t="s">
        <v>225</v>
      </c>
      <c r="E1458" s="21" t="s">
        <v>225</v>
      </c>
      <c r="F1458" s="389">
        <v>0</v>
      </c>
      <c r="G1458" s="389">
        <v>0</v>
      </c>
      <c r="H1458" s="388"/>
      <c r="K1458" s="388"/>
    </row>
    <row r="1459" spans="1:11">
      <c r="A1459" t="str">
        <f t="shared" si="132"/>
        <v>Computer</v>
      </c>
      <c r="B1459" s="21" t="s">
        <v>86</v>
      </c>
      <c r="C1459" s="167"/>
      <c r="D1459" s="21" t="s">
        <v>225</v>
      </c>
      <c r="E1459" s="21" t="s">
        <v>225</v>
      </c>
      <c r="F1459" s="389">
        <v>0</v>
      </c>
      <c r="G1459" s="389">
        <v>0</v>
      </c>
      <c r="H1459" s="388"/>
      <c r="K1459" s="388"/>
    </row>
    <row r="1460" spans="1:11">
      <c r="A1460" t="str">
        <f t="shared" si="132"/>
        <v>N4 System Supervisor</v>
      </c>
      <c r="B1460" s="32" t="s">
        <v>736</v>
      </c>
      <c r="C1460" s="167"/>
      <c r="D1460" s="21" t="s">
        <v>225</v>
      </c>
      <c r="E1460" s="21" t="s">
        <v>225</v>
      </c>
      <c r="F1460" s="389">
        <v>0</v>
      </c>
      <c r="G1460" s="389">
        <v>0</v>
      </c>
      <c r="H1460" s="388"/>
      <c r="K1460" s="388"/>
    </row>
    <row r="1461" spans="1:11">
      <c r="A1461" t="str">
        <f t="shared" si="132"/>
        <v>N4 System Supervisor Maintenance</v>
      </c>
      <c r="B1461" s="32" t="s">
        <v>741</v>
      </c>
      <c r="C1461" s="167"/>
      <c r="D1461" s="21" t="s">
        <v>225</v>
      </c>
      <c r="E1461" s="21" t="s">
        <v>225</v>
      </c>
      <c r="F1461" s="389">
        <v>0</v>
      </c>
      <c r="G1461" s="389">
        <v>0</v>
      </c>
      <c r="H1461" s="388"/>
      <c r="K1461" s="388"/>
    </row>
    <row r="1462" spans="1:11">
      <c r="A1462" t="str">
        <f t="shared" si="132"/>
        <v>I/O Module</v>
      </c>
      <c r="B1462" s="32" t="s">
        <v>176</v>
      </c>
      <c r="C1462" s="167"/>
      <c r="D1462" s="21" t="s">
        <v>225</v>
      </c>
      <c r="E1462" s="21" t="s">
        <v>225</v>
      </c>
      <c r="F1462" s="389">
        <v>0</v>
      </c>
      <c r="G1462" s="389">
        <v>0</v>
      </c>
      <c r="H1462" s="388"/>
      <c r="K1462" s="388"/>
    </row>
    <row r="1463" spans="1:11">
      <c r="A1463" t="str">
        <f t="shared" si="132"/>
        <v>Carbon Dioxide Sensor</v>
      </c>
      <c r="B1463" s="32" t="s">
        <v>375</v>
      </c>
      <c r="C1463" s="167"/>
      <c r="D1463" s="21" t="s">
        <v>225</v>
      </c>
      <c r="E1463" s="21" t="s">
        <v>225</v>
      </c>
      <c r="F1463" s="389">
        <v>0</v>
      </c>
      <c r="G1463" s="389">
        <v>0</v>
      </c>
      <c r="H1463" s="388"/>
      <c r="K1463" s="388"/>
    </row>
    <row r="1464" spans="1:11">
      <c r="A1464" t="str">
        <f t="shared" si="132"/>
        <v>Filter Status</v>
      </c>
      <c r="B1464" s="32" t="s">
        <v>393</v>
      </c>
      <c r="C1464" s="167"/>
      <c r="D1464" s="21" t="s">
        <v>225</v>
      </c>
      <c r="E1464" s="21" t="s">
        <v>225</v>
      </c>
      <c r="F1464" s="389">
        <v>0</v>
      </c>
      <c r="G1464" s="389">
        <v>0</v>
      </c>
      <c r="H1464" s="388"/>
      <c r="K1464" s="388"/>
    </row>
    <row r="1465" spans="1:11">
      <c r="A1465" t="str">
        <f t="shared" si="132"/>
        <v>Transformer</v>
      </c>
      <c r="B1465" s="32" t="s">
        <v>21</v>
      </c>
      <c r="C1465" s="167"/>
      <c r="D1465" s="21" t="s">
        <v>225</v>
      </c>
      <c r="E1465" s="21" t="s">
        <v>225</v>
      </c>
      <c r="F1465" s="389">
        <v>0</v>
      </c>
      <c r="G1465" s="389">
        <v>0</v>
      </c>
      <c r="H1465" s="388"/>
      <c r="K1465" s="388"/>
    </row>
    <row r="1466" spans="1:11">
      <c r="A1466" t="str">
        <f t="shared" si="132"/>
        <v>Power Supply</v>
      </c>
      <c r="B1466" s="32" t="s">
        <v>416</v>
      </c>
      <c r="C1466" s="167"/>
      <c r="D1466" s="21" t="s">
        <v>225</v>
      </c>
      <c r="E1466" s="21" t="s">
        <v>225</v>
      </c>
      <c r="F1466" s="389">
        <v>0</v>
      </c>
      <c r="G1466" s="389">
        <v>0</v>
      </c>
      <c r="H1466" s="388"/>
      <c r="K1466" s="388"/>
    </row>
    <row r="1467" spans="1:11">
      <c r="A1467" t="str">
        <f t="shared" si="132"/>
        <v>Pneumatic</v>
      </c>
      <c r="B1467" s="32" t="s">
        <v>668</v>
      </c>
      <c r="C1467" s="167"/>
      <c r="D1467" s="21" t="s">
        <v>225</v>
      </c>
      <c r="E1467" s="21" t="s">
        <v>225</v>
      </c>
      <c r="F1467" s="389">
        <v>0</v>
      </c>
      <c r="G1467" s="389">
        <v>0</v>
      </c>
      <c r="H1467" s="388"/>
      <c r="K1467" s="388"/>
    </row>
    <row r="1468" spans="1:11">
      <c r="A1468" t="str">
        <f t="shared" si="132"/>
        <v>Pilot Light</v>
      </c>
      <c r="B1468" s="32" t="s">
        <v>1503</v>
      </c>
      <c r="C1468" s="167"/>
      <c r="D1468" s="21" t="s">
        <v>225</v>
      </c>
      <c r="E1468" s="21" t="s">
        <v>225</v>
      </c>
      <c r="F1468" s="389">
        <v>0</v>
      </c>
      <c r="G1468" s="389">
        <v>0</v>
      </c>
      <c r="H1468" s="388"/>
      <c r="K1468" s="388"/>
    </row>
    <row r="1469" spans="1:11">
      <c r="A1469" t="str">
        <f t="shared" si="132"/>
        <v>Refrigerant Monitor</v>
      </c>
      <c r="B1469" s="338" t="s">
        <v>2281</v>
      </c>
      <c r="C1469" s="167"/>
      <c r="D1469" s="21" t="s">
        <v>225</v>
      </c>
      <c r="E1469" s="21" t="s">
        <v>225</v>
      </c>
      <c r="F1469" s="389">
        <v>0</v>
      </c>
      <c r="G1469" s="389">
        <v>0</v>
      </c>
      <c r="H1469" s="388"/>
      <c r="K1469" s="388"/>
    </row>
    <row r="1470" spans="1:11">
      <c r="A1470" t="str">
        <f t="shared" si="132"/>
        <v>Miscellanous</v>
      </c>
      <c r="B1470" s="32" t="s">
        <v>235</v>
      </c>
      <c r="C1470" s="167"/>
      <c r="D1470" s="21" t="s">
        <v>225</v>
      </c>
      <c r="E1470" s="21" t="s">
        <v>225</v>
      </c>
      <c r="F1470" s="389">
        <v>0</v>
      </c>
      <c r="G1470" s="389">
        <v>0</v>
      </c>
      <c r="H1470" s="388"/>
      <c r="K1470" s="388"/>
    </row>
    <row r="1471" spans="1:11">
      <c r="A1471" t="str">
        <f t="shared" si="132"/>
        <v>Flow Sensor</v>
      </c>
      <c r="B1471" s="32" t="s">
        <v>62</v>
      </c>
      <c r="C1471" s="167"/>
      <c r="D1471" s="21" t="s">
        <v>225</v>
      </c>
      <c r="E1471" s="21" t="s">
        <v>225</v>
      </c>
      <c r="F1471" s="389">
        <v>0</v>
      </c>
      <c r="G1471" s="389">
        <v>0</v>
      </c>
      <c r="H1471" s="388"/>
      <c r="K1471" s="388"/>
    </row>
    <row r="1472" spans="1:11">
      <c r="A1472" t="str">
        <f t="shared" si="132"/>
        <v>Horn/Strobe</v>
      </c>
      <c r="B1472" s="32" t="s">
        <v>896</v>
      </c>
      <c r="C1472" s="167"/>
      <c r="D1472" s="21" t="s">
        <v>225</v>
      </c>
      <c r="E1472" s="21" t="s">
        <v>225</v>
      </c>
      <c r="F1472" s="389">
        <v>0</v>
      </c>
      <c r="G1472" s="389">
        <v>0</v>
      </c>
      <c r="H1472" s="388"/>
      <c r="K1472" s="388"/>
    </row>
    <row r="1473" spans="1:11">
      <c r="A1473" t="str">
        <f t="shared" si="132"/>
        <v>Guard</v>
      </c>
      <c r="B1473" s="32" t="s">
        <v>479</v>
      </c>
      <c r="C1473" s="167"/>
      <c r="D1473" s="21" t="s">
        <v>225</v>
      </c>
      <c r="E1473" s="21" t="s">
        <v>225</v>
      </c>
      <c r="F1473" s="389">
        <v>0</v>
      </c>
      <c r="G1473" s="389">
        <v>0</v>
      </c>
      <c r="H1473" s="388"/>
      <c r="K1473" s="388"/>
    </row>
    <row r="1474" spans="1:11">
      <c r="A1474" t="str">
        <f t="shared" si="132"/>
        <v>Communicating Room Thermostat</v>
      </c>
      <c r="B1474" s="32" t="s">
        <v>524</v>
      </c>
      <c r="C1474" s="167"/>
      <c r="D1474" s="21" t="s">
        <v>225</v>
      </c>
      <c r="E1474" s="21" t="s">
        <v>225</v>
      </c>
      <c r="F1474" s="389">
        <v>0</v>
      </c>
      <c r="G1474" s="389">
        <v>0</v>
      </c>
      <c r="H1474" s="388"/>
      <c r="K1474" s="388"/>
    </row>
    <row r="1475" spans="1:11">
      <c r="A1475" t="str">
        <f t="shared" si="132"/>
        <v>VFD</v>
      </c>
      <c r="B1475" s="32" t="s">
        <v>902</v>
      </c>
      <c r="C1475" s="167"/>
      <c r="D1475" s="21" t="s">
        <v>225</v>
      </c>
      <c r="E1475" s="21" t="s">
        <v>225</v>
      </c>
      <c r="F1475" s="389">
        <v>0</v>
      </c>
      <c r="G1475" s="389">
        <v>0</v>
      </c>
      <c r="H1475" s="388"/>
      <c r="K1475" s="388"/>
    </row>
    <row r="1476" spans="1:11">
      <c r="A1476" t="str">
        <f t="shared" si="132"/>
        <v>Drivers</v>
      </c>
      <c r="B1476" s="32" t="s">
        <v>858</v>
      </c>
      <c r="C1476" s="167"/>
      <c r="D1476" s="21" t="s">
        <v>225</v>
      </c>
      <c r="E1476" s="21" t="s">
        <v>225</v>
      </c>
      <c r="F1476" s="389">
        <v>0</v>
      </c>
      <c r="G1476" s="389">
        <v>0</v>
      </c>
      <c r="H1476" s="388"/>
      <c r="K1476" s="388"/>
    </row>
    <row r="1477" spans="1:11">
      <c r="A1477" t="str">
        <f t="shared" si="132"/>
        <v>Timed Override</v>
      </c>
      <c r="B1477" s="32" t="s">
        <v>885</v>
      </c>
      <c r="C1477" s="167"/>
      <c r="D1477" s="21" t="s">
        <v>225</v>
      </c>
      <c r="E1477" s="21" t="s">
        <v>225</v>
      </c>
      <c r="F1477" s="389">
        <v>0</v>
      </c>
      <c r="G1477" s="389">
        <v>0</v>
      </c>
      <c r="H1477" s="388"/>
      <c r="K1477" s="388"/>
    </row>
    <row r="1478" spans="1:11">
      <c r="A1478" t="str">
        <f t="shared" si="132"/>
        <v>Water Detection</v>
      </c>
      <c r="B1478" s="32" t="s">
        <v>512</v>
      </c>
      <c r="C1478" s="167"/>
      <c r="D1478" s="21" t="s">
        <v>225</v>
      </c>
      <c r="E1478" s="21" t="s">
        <v>225</v>
      </c>
      <c r="F1478" s="389">
        <v>0</v>
      </c>
      <c r="G1478" s="389">
        <v>0</v>
      </c>
      <c r="H1478" s="388"/>
      <c r="K1478" s="388"/>
    </row>
    <row r="1479" spans="1:11">
      <c r="A1479" t="str">
        <f t="shared" si="132"/>
        <v>Display</v>
      </c>
      <c r="B1479" s="32" t="s">
        <v>928</v>
      </c>
      <c r="C1479" s="167"/>
      <c r="D1479" s="21" t="s">
        <v>225</v>
      </c>
      <c r="E1479" s="21" t="s">
        <v>225</v>
      </c>
      <c r="F1479" s="389">
        <v>0</v>
      </c>
      <c r="G1479" s="389">
        <v>0</v>
      </c>
      <c r="H1479" s="388"/>
      <c r="K1479" s="388"/>
    </row>
    <row r="1480" spans="1:11">
      <c r="A1480" t="str">
        <f t="shared" si="132"/>
        <v>Air Flow Monitor</v>
      </c>
      <c r="B1480" s="32" t="s">
        <v>104</v>
      </c>
      <c r="C1480" s="167"/>
      <c r="D1480" s="21" t="s">
        <v>225</v>
      </c>
      <c r="E1480" s="21" t="s">
        <v>225</v>
      </c>
      <c r="F1480" s="389">
        <v>0</v>
      </c>
      <c r="G1480" s="389">
        <v>0</v>
      </c>
      <c r="H1480" s="388"/>
      <c r="K1480" s="388"/>
    </row>
    <row r="1481" spans="1:11">
      <c r="A1481" t="str">
        <f t="shared" si="132"/>
        <v>Estimator's Name</v>
      </c>
      <c r="B1481" s="32" t="s">
        <v>969</v>
      </c>
      <c r="C1481" s="167"/>
      <c r="D1481" s="21" t="s">
        <v>225</v>
      </c>
      <c r="E1481" s="21" t="s">
        <v>225</v>
      </c>
      <c r="F1481" s="389">
        <v>0</v>
      </c>
      <c r="G1481" s="389">
        <v>0</v>
      </c>
      <c r="H1481" s="388"/>
      <c r="K1481" s="388"/>
    </row>
    <row r="1482" spans="1:11">
      <c r="A1482" t="str">
        <f t="shared" si="132"/>
        <v>JCI FX80 Device License</v>
      </c>
      <c r="B1482" s="32" t="s">
        <v>1147</v>
      </c>
      <c r="C1482" s="167"/>
      <c r="D1482" s="21" t="s">
        <v>225</v>
      </c>
      <c r="E1482" s="21" t="s">
        <v>225</v>
      </c>
      <c r="F1482" s="389">
        <v>0</v>
      </c>
      <c r="G1482" s="389">
        <v>0</v>
      </c>
      <c r="H1482" s="388"/>
      <c r="K1482" s="388"/>
    </row>
    <row r="1483" spans="1:11">
      <c r="A1483" t="str">
        <f t="shared" si="132"/>
        <v>CO, NO2 and O2 Sensors</v>
      </c>
      <c r="B1483" s="32" t="s">
        <v>1411</v>
      </c>
      <c r="C1483" s="167"/>
      <c r="D1483" s="21" t="s">
        <v>225</v>
      </c>
      <c r="E1483" s="21" t="s">
        <v>225</v>
      </c>
      <c r="F1483" s="389">
        <v>0</v>
      </c>
      <c r="G1483" s="389">
        <v>0</v>
      </c>
      <c r="H1483" s="388"/>
    </row>
    <row r="1484" spans="1:11">
      <c r="A1484" s="338" t="s">
        <v>1213</v>
      </c>
      <c r="B1484" s="32" t="s">
        <v>1213</v>
      </c>
      <c r="C1484" s="543"/>
      <c r="D1484" s="21" t="s">
        <v>225</v>
      </c>
      <c r="E1484" s="21" t="s">
        <v>225</v>
      </c>
      <c r="F1484" s="389">
        <v>0</v>
      </c>
      <c r="G1484" s="389">
        <v>0</v>
      </c>
      <c r="H1484" s="388"/>
    </row>
    <row r="1485" spans="1:11">
      <c r="A1485" t="str">
        <f t="shared" si="132"/>
        <v>Master Panel</v>
      </c>
      <c r="B1485" s="32" t="s">
        <v>1214</v>
      </c>
      <c r="D1485" s="21" t="s">
        <v>225</v>
      </c>
      <c r="E1485" s="21" t="s">
        <v>225</v>
      </c>
      <c r="F1485" s="389">
        <v>0</v>
      </c>
      <c r="G1485" s="389">
        <v>0</v>
      </c>
    </row>
    <row r="1486" spans="1:11">
      <c r="A1486" s="338" t="s">
        <v>1215</v>
      </c>
      <c r="B1486" s="32" t="s">
        <v>1215</v>
      </c>
      <c r="D1486" s="21" t="s">
        <v>225</v>
      </c>
      <c r="E1486" s="21" t="s">
        <v>225</v>
      </c>
      <c r="F1486" s="389">
        <v>0</v>
      </c>
      <c r="G1486" s="389">
        <v>0</v>
      </c>
    </row>
    <row r="1487" spans="1:11">
      <c r="A1487" t="str">
        <f t="shared" si="132"/>
        <v>Sub Name</v>
      </c>
      <c r="B1487" s="32" t="s">
        <v>1426</v>
      </c>
      <c r="C1487" s="167"/>
      <c r="D1487" s="21" t="s">
        <v>225</v>
      </c>
      <c r="E1487" s="21" t="s">
        <v>225</v>
      </c>
      <c r="F1487" s="389">
        <v>0</v>
      </c>
      <c r="G1487" s="389">
        <v>0</v>
      </c>
    </row>
    <row r="1488" spans="1:11">
      <c r="A1488" t="str">
        <f t="shared" si="132"/>
        <v>UPS/Surge Protection</v>
      </c>
      <c r="B1488" s="32" t="s">
        <v>51</v>
      </c>
      <c r="C1488" s="167"/>
      <c r="D1488" s="21" t="s">
        <v>225</v>
      </c>
      <c r="E1488" s="21" t="s">
        <v>225</v>
      </c>
      <c r="F1488" s="389">
        <v>0</v>
      </c>
      <c r="G1488" s="389">
        <v>0</v>
      </c>
    </row>
    <row r="1489" spans="1:7">
      <c r="A1489" t="str">
        <f t="shared" si="132"/>
        <v>Optimizer License with 18 Month SMA</v>
      </c>
      <c r="B1489" s="32" t="s">
        <v>1917</v>
      </c>
      <c r="C1489" s="167"/>
      <c r="D1489" s="21" t="s">
        <v>225</v>
      </c>
      <c r="E1489" s="21" t="s">
        <v>225</v>
      </c>
      <c r="F1489" s="389">
        <v>0</v>
      </c>
      <c r="G1489" s="389">
        <v>0</v>
      </c>
    </row>
    <row r="1490" spans="1:7">
      <c r="A1490" t="str">
        <f t="shared" si="132"/>
        <v>Optimizer Accessories</v>
      </c>
      <c r="B1490" s="561" t="s">
        <v>1924</v>
      </c>
      <c r="C1490" s="562"/>
      <c r="D1490" s="563" t="s">
        <v>225</v>
      </c>
      <c r="E1490" s="21" t="s">
        <v>225</v>
      </c>
      <c r="F1490" s="564">
        <v>0</v>
      </c>
      <c r="G1490" s="564">
        <v>0</v>
      </c>
    </row>
    <row r="1491" spans="1:7">
      <c r="A1491" t="str">
        <f t="shared" si="132"/>
        <v>Phoenix Controller Core License</v>
      </c>
      <c r="B1491" s="32" t="s">
        <v>2045</v>
      </c>
      <c r="C1491" s="167"/>
      <c r="D1491" s="21" t="s">
        <v>225</v>
      </c>
      <c r="E1491" s="21" t="s">
        <v>225</v>
      </c>
      <c r="F1491" s="389">
        <v>0</v>
      </c>
      <c r="G1491" s="389">
        <v>0</v>
      </c>
    </row>
    <row r="1492" spans="1:7">
      <c r="A1492" t="str">
        <f t="shared" si="132"/>
        <v>Phoenix ILC SMA</v>
      </c>
      <c r="B1492" s="32" t="s">
        <v>2038</v>
      </c>
      <c r="C1492" s="167"/>
      <c r="D1492" s="21" t="s">
        <v>225</v>
      </c>
      <c r="E1492" s="21" t="s">
        <v>225</v>
      </c>
      <c r="F1492" s="389">
        <v>0</v>
      </c>
      <c r="G1492" s="389">
        <v>0</v>
      </c>
    </row>
    <row r="1493" spans="1:7">
      <c r="A1493" t="str">
        <f t="shared" si="132"/>
        <v/>
      </c>
    </row>
    <row r="1494" spans="1:7" ht="12.9" thickBot="1"/>
    <row r="1495" spans="1:7">
      <c r="C1495" s="959" t="s">
        <v>1828</v>
      </c>
      <c r="D1495" s="960"/>
    </row>
    <row r="1496" spans="1:7">
      <c r="C1496" s="529" t="s">
        <v>1829</v>
      </c>
      <c r="D1496" s="531">
        <v>0.9</v>
      </c>
    </row>
    <row r="1497" spans="1:7" ht="12.9" thickBot="1">
      <c r="C1497" s="530" t="s">
        <v>1830</v>
      </c>
      <c r="D1497" s="532">
        <v>50</v>
      </c>
    </row>
    <row r="1498" spans="1:7">
      <c r="A1498" t="str">
        <f t="shared" si="132"/>
        <v/>
      </c>
    </row>
    <row r="1499" spans="1:7">
      <c r="A1499" t="str">
        <f>B1499&amp;C1499</f>
        <v/>
      </c>
    </row>
    <row r="1500" spans="1:7">
      <c r="A1500" t="str">
        <f>B1500&amp;C1500</f>
        <v/>
      </c>
    </row>
    <row r="1501" spans="1:7">
      <c r="B1501" s="374" t="s">
        <v>477</v>
      </c>
      <c r="C1501" s="374" t="s">
        <v>478</v>
      </c>
    </row>
    <row r="1502" spans="1:7">
      <c r="B1502" s="375">
        <v>42080</v>
      </c>
      <c r="C1502" s="376"/>
      <c r="D1502" s="376" t="s">
        <v>517</v>
      </c>
    </row>
    <row r="1503" spans="1:7">
      <c r="B1503" s="375">
        <v>42088</v>
      </c>
      <c r="C1503" s="376" t="s">
        <v>519</v>
      </c>
      <c r="D1503" s="376" t="s">
        <v>518</v>
      </c>
    </row>
    <row r="1504" spans="1:7">
      <c r="B1504" s="375">
        <v>42144</v>
      </c>
      <c r="C1504" s="376" t="s">
        <v>490</v>
      </c>
      <c r="D1504" s="377"/>
    </row>
    <row r="1505" spans="1:4">
      <c r="B1505" s="375">
        <v>42152</v>
      </c>
      <c r="C1505" s="377" t="s">
        <v>492</v>
      </c>
      <c r="D1505" s="377"/>
    </row>
    <row r="1506" spans="1:4">
      <c r="B1506" s="375">
        <v>42158</v>
      </c>
      <c r="C1506" s="377" t="s">
        <v>497</v>
      </c>
      <c r="D1506" s="377"/>
    </row>
    <row r="1507" spans="1:4">
      <c r="B1507" s="375">
        <v>42158</v>
      </c>
      <c r="C1507" s="377" t="s">
        <v>498</v>
      </c>
      <c r="D1507" s="377"/>
    </row>
    <row r="1508" spans="1:4">
      <c r="B1508" s="375">
        <v>42159</v>
      </c>
      <c r="C1508" s="376" t="s">
        <v>504</v>
      </c>
      <c r="D1508" s="377"/>
    </row>
    <row r="1509" spans="1:4">
      <c r="B1509" s="375">
        <v>42174</v>
      </c>
      <c r="C1509" s="377" t="s">
        <v>508</v>
      </c>
      <c r="D1509" s="376" t="s">
        <v>516</v>
      </c>
    </row>
    <row r="1510" spans="1:4">
      <c r="B1510" s="375">
        <v>42205</v>
      </c>
      <c r="C1510" s="377" t="s">
        <v>511</v>
      </c>
      <c r="D1510" s="377"/>
    </row>
    <row r="1511" spans="1:4">
      <c r="B1511" s="375">
        <v>42206</v>
      </c>
      <c r="C1511" s="377" t="s">
        <v>513</v>
      </c>
      <c r="D1511" s="377"/>
    </row>
    <row r="1512" spans="1:4">
      <c r="B1512" s="375">
        <v>42207</v>
      </c>
      <c r="C1512" s="377" t="s">
        <v>514</v>
      </c>
      <c r="D1512" s="376" t="s">
        <v>515</v>
      </c>
    </row>
    <row r="1513" spans="1:4">
      <c r="B1513" s="375">
        <v>42235</v>
      </c>
      <c r="C1513" s="377" t="s">
        <v>525</v>
      </c>
      <c r="D1513" s="377"/>
    </row>
    <row r="1514" spans="1:4">
      <c r="B1514" s="375">
        <v>42236</v>
      </c>
      <c r="C1514" s="376" t="s">
        <v>527</v>
      </c>
      <c r="D1514" s="377"/>
    </row>
    <row r="1515" spans="1:4">
      <c r="B1515" s="375">
        <v>42247</v>
      </c>
      <c r="C1515" s="376" t="s">
        <v>537</v>
      </c>
      <c r="D1515" s="377"/>
    </row>
    <row r="1516" spans="1:4">
      <c r="B1516" s="375">
        <v>42248</v>
      </c>
      <c r="C1516" s="377" t="s">
        <v>548</v>
      </c>
      <c r="D1516" s="377"/>
    </row>
    <row r="1517" spans="1:4">
      <c r="A1517" s="377"/>
      <c r="B1517" s="375">
        <v>42276</v>
      </c>
      <c r="C1517" s="376" t="s">
        <v>559</v>
      </c>
    </row>
    <row r="1518" spans="1:4">
      <c r="A1518" s="377"/>
      <c r="B1518" s="375">
        <v>42290</v>
      </c>
      <c r="C1518" s="377" t="s">
        <v>622</v>
      </c>
      <c r="D1518" t="s">
        <v>623</v>
      </c>
    </row>
    <row r="1519" spans="1:4">
      <c r="A1519" s="377"/>
      <c r="B1519" s="375">
        <v>42297</v>
      </c>
      <c r="C1519" s="377" t="s">
        <v>624</v>
      </c>
      <c r="D1519" t="s">
        <v>625</v>
      </c>
    </row>
    <row r="1520" spans="1:4">
      <c r="A1520" s="377"/>
      <c r="B1520" s="375">
        <v>42333</v>
      </c>
      <c r="C1520" s="376" t="s">
        <v>628</v>
      </c>
    </row>
    <row r="1521" spans="1:4">
      <c r="A1521" s="377"/>
      <c r="B1521" s="375">
        <v>42419</v>
      </c>
      <c r="C1521" s="377" t="s">
        <v>688</v>
      </c>
      <c r="D1521" t="s">
        <v>687</v>
      </c>
    </row>
    <row r="1522" spans="1:4">
      <c r="A1522" s="377"/>
      <c r="B1522" s="375">
        <v>42529</v>
      </c>
      <c r="C1522" s="378" t="s">
        <v>851</v>
      </c>
    </row>
    <row r="1523" spans="1:4">
      <c r="A1523" s="377"/>
      <c r="B1523" s="375">
        <v>42548</v>
      </c>
      <c r="C1523" s="377" t="s">
        <v>856</v>
      </c>
    </row>
    <row r="1524" spans="1:4">
      <c r="A1524" s="377"/>
      <c r="B1524" s="375">
        <v>42660</v>
      </c>
      <c r="C1524" s="376" t="s">
        <v>548</v>
      </c>
      <c r="D1524" s="20" t="s">
        <v>883</v>
      </c>
    </row>
    <row r="1525" spans="1:4">
      <c r="A1525" s="377"/>
      <c r="B1525" s="375">
        <v>42691</v>
      </c>
      <c r="C1525" s="376" t="s">
        <v>884</v>
      </c>
    </row>
    <row r="1526" spans="1:4">
      <c r="A1526" s="377"/>
      <c r="B1526" s="377"/>
      <c r="C1526" s="376" t="s">
        <v>949</v>
      </c>
    </row>
    <row r="1527" spans="1:4">
      <c r="A1527" s="377"/>
      <c r="B1527" s="377" t="str">
        <f t="shared" ref="B1527" si="133">C1527&amp;D1527</f>
        <v/>
      </c>
      <c r="C1527" s="377"/>
    </row>
    <row r="1528" spans="1:4">
      <c r="A1528" s="377"/>
      <c r="B1528" s="375">
        <v>42986</v>
      </c>
      <c r="C1528" s="377" t="s">
        <v>548</v>
      </c>
    </row>
    <row r="1529" spans="1:4">
      <c r="A1529" s="377"/>
      <c r="B1529" s="375">
        <v>43031</v>
      </c>
      <c r="C1529" s="376" t="s">
        <v>957</v>
      </c>
      <c r="D1529" s="20" t="s">
        <v>958</v>
      </c>
    </row>
    <row r="1530" spans="1:4">
      <c r="A1530" s="377"/>
      <c r="B1530" s="375">
        <v>43465</v>
      </c>
      <c r="C1530" s="377" t="s">
        <v>548</v>
      </c>
      <c r="D1530" t="s">
        <v>1011</v>
      </c>
    </row>
    <row r="1531" spans="1:4">
      <c r="A1531" s="377"/>
      <c r="B1531" s="375">
        <v>43539</v>
      </c>
      <c r="C1531" s="377" t="s">
        <v>1148</v>
      </c>
      <c r="D1531" t="s">
        <v>1149</v>
      </c>
    </row>
    <row r="1532" spans="1:4">
      <c r="A1532" s="377"/>
      <c r="B1532" s="375">
        <v>43608</v>
      </c>
      <c r="C1532" s="377" t="s">
        <v>548</v>
      </c>
    </row>
    <row r="1533" spans="1:4">
      <c r="A1533" s="377"/>
      <c r="B1533" s="375">
        <v>43913</v>
      </c>
      <c r="C1533" s="376" t="s">
        <v>1201</v>
      </c>
    </row>
    <row r="1534" spans="1:4">
      <c r="A1534" s="377"/>
      <c r="B1534" s="375">
        <v>44201</v>
      </c>
      <c r="C1534" s="376" t="s">
        <v>1270</v>
      </c>
    </row>
    <row r="1535" spans="1:4">
      <c r="A1535" s="377"/>
      <c r="B1535" s="428">
        <v>44224</v>
      </c>
      <c r="C1535" s="376" t="s">
        <v>1271</v>
      </c>
    </row>
    <row r="1536" spans="1:4">
      <c r="A1536" s="377"/>
      <c r="B1536" s="428">
        <v>44228</v>
      </c>
      <c r="C1536" s="376" t="s">
        <v>1272</v>
      </c>
    </row>
    <row r="1537" spans="1:4">
      <c r="A1537" s="377"/>
      <c r="B1537" s="428">
        <v>44258</v>
      </c>
      <c r="C1537" s="376" t="s">
        <v>1273</v>
      </c>
    </row>
    <row r="1538" spans="1:4">
      <c r="A1538" s="377"/>
      <c r="B1538" s="428">
        <v>44273</v>
      </c>
      <c r="C1538" s="376" t="s">
        <v>1274</v>
      </c>
    </row>
    <row r="1539" spans="1:4">
      <c r="A1539" s="377"/>
      <c r="B1539" s="428">
        <v>44284</v>
      </c>
      <c r="C1539" s="376" t="s">
        <v>1275</v>
      </c>
    </row>
    <row r="1540" spans="1:4">
      <c r="A1540" s="377"/>
      <c r="B1540" s="428">
        <v>44397</v>
      </c>
      <c r="C1540" s="376" t="s">
        <v>1330</v>
      </c>
      <c r="D1540" s="20" t="s">
        <v>1331</v>
      </c>
    </row>
    <row r="1541" spans="1:4">
      <c r="A1541" s="377"/>
      <c r="B1541" s="440"/>
      <c r="C1541" s="376" t="s">
        <v>1332</v>
      </c>
    </row>
    <row r="1542" spans="1:4">
      <c r="A1542" s="377"/>
      <c r="B1542" s="428">
        <v>44440</v>
      </c>
      <c r="C1542" s="376" t="s">
        <v>1333</v>
      </c>
      <c r="D1542" s="20" t="s">
        <v>1334</v>
      </c>
    </row>
    <row r="1543" spans="1:4">
      <c r="A1543" s="377"/>
      <c r="B1543" s="428">
        <v>44516</v>
      </c>
      <c r="C1543" s="376" t="s">
        <v>1355</v>
      </c>
    </row>
    <row r="1544" spans="1:4">
      <c r="A1544" s="377"/>
      <c r="B1544" s="428">
        <v>44536</v>
      </c>
      <c r="C1544" s="376" t="s">
        <v>1356</v>
      </c>
    </row>
    <row r="1545" spans="1:4">
      <c r="A1545" s="377"/>
      <c r="B1545" s="428">
        <v>44537</v>
      </c>
      <c r="C1545" s="376" t="s">
        <v>1357</v>
      </c>
    </row>
    <row r="1546" spans="1:4">
      <c r="A1546" s="377"/>
      <c r="B1546" s="428">
        <v>44571</v>
      </c>
      <c r="C1546" s="376" t="s">
        <v>1201</v>
      </c>
      <c r="D1546" s="20" t="s">
        <v>1358</v>
      </c>
    </row>
    <row r="1547" spans="1:4">
      <c r="A1547" s="377"/>
      <c r="B1547" s="428">
        <v>44694</v>
      </c>
      <c r="C1547" s="376" t="s">
        <v>1433</v>
      </c>
      <c r="D1547" s="20" t="s">
        <v>1434</v>
      </c>
    </row>
    <row r="1548" spans="1:4">
      <c r="A1548" s="377"/>
      <c r="B1548" s="440"/>
      <c r="C1548" s="376" t="s">
        <v>1435</v>
      </c>
    </row>
    <row r="1549" spans="1:4">
      <c r="A1549" s="377"/>
      <c r="B1549" s="428">
        <v>44811</v>
      </c>
      <c r="C1549" s="376" t="s">
        <v>1437</v>
      </c>
      <c r="D1549" s="20" t="s">
        <v>1438</v>
      </c>
    </row>
    <row r="1550" spans="1:4">
      <c r="A1550" s="377"/>
      <c r="B1550" s="428">
        <v>44820</v>
      </c>
      <c r="C1550" s="376" t="s">
        <v>1492</v>
      </c>
      <c r="D1550" s="20" t="s">
        <v>1493</v>
      </c>
    </row>
    <row r="1551" spans="1:4" ht="24.9">
      <c r="A1551" s="377"/>
      <c r="B1551" s="428">
        <v>44834</v>
      </c>
      <c r="C1551" s="378" t="s">
        <v>1507</v>
      </c>
      <c r="D1551" s="20" t="s">
        <v>1506</v>
      </c>
    </row>
    <row r="1552" spans="1:4">
      <c r="A1552" s="377"/>
      <c r="B1552" s="428">
        <v>44839</v>
      </c>
      <c r="C1552" s="376" t="s">
        <v>1530</v>
      </c>
    </row>
    <row r="1553" spans="1:4">
      <c r="A1553" s="377"/>
      <c r="B1553" s="428">
        <v>44880</v>
      </c>
      <c r="C1553" s="376" t="s">
        <v>1547</v>
      </c>
      <c r="D1553" t="s">
        <v>1578</v>
      </c>
    </row>
    <row r="1554" spans="1:4">
      <c r="A1554" s="377"/>
      <c r="B1554" s="440"/>
      <c r="C1554" s="376" t="s">
        <v>548</v>
      </c>
      <c r="D1554" t="s">
        <v>1577</v>
      </c>
    </row>
    <row r="1555" spans="1:4">
      <c r="A1555" s="377"/>
      <c r="B1555" s="428">
        <v>45097</v>
      </c>
      <c r="C1555" s="376" t="s">
        <v>1587</v>
      </c>
      <c r="D1555" s="20" t="s">
        <v>1586</v>
      </c>
    </row>
    <row r="1556" spans="1:4" ht="24.9">
      <c r="A1556" s="377"/>
      <c r="B1556" s="428">
        <v>45127</v>
      </c>
      <c r="C1556" s="378" t="s">
        <v>1760</v>
      </c>
      <c r="D1556" s="20" t="s">
        <v>1755</v>
      </c>
    </row>
    <row r="1557" spans="1:4">
      <c r="A1557" s="377"/>
      <c r="B1557" s="440"/>
      <c r="C1557" s="376" t="s">
        <v>1792</v>
      </c>
      <c r="D1557" s="20" t="s">
        <v>1791</v>
      </c>
    </row>
    <row r="1558" spans="1:4">
      <c r="A1558" s="377"/>
      <c r="B1558" s="428">
        <v>45132</v>
      </c>
      <c r="C1558" s="376" t="s">
        <v>1793</v>
      </c>
      <c r="D1558" s="20" t="s">
        <v>1801</v>
      </c>
    </row>
    <row r="1559" spans="1:4" ht="24.9">
      <c r="A1559" s="377"/>
      <c r="B1559" s="428">
        <v>45196</v>
      </c>
      <c r="C1559" s="378" t="s">
        <v>1802</v>
      </c>
      <c r="D1559" s="20" t="s">
        <v>1800</v>
      </c>
    </row>
    <row r="1560" spans="1:4" ht="24.9">
      <c r="A1560" s="377"/>
      <c r="B1560" s="428">
        <v>45216</v>
      </c>
      <c r="C1560" s="378" t="s">
        <v>1831</v>
      </c>
      <c r="D1560" s="20" t="s">
        <v>1827</v>
      </c>
    </row>
    <row r="1561" spans="1:4" ht="37.299999999999997">
      <c r="A1561" s="377"/>
      <c r="B1561" s="428">
        <v>45240</v>
      </c>
      <c r="C1561" s="536" t="s">
        <v>1856</v>
      </c>
      <c r="D1561" s="20" t="s">
        <v>1855</v>
      </c>
    </row>
    <row r="1562" spans="1:4" ht="49.75">
      <c r="A1562" s="377"/>
      <c r="B1562" s="428">
        <v>45397</v>
      </c>
      <c r="C1562" s="536" t="s">
        <v>1978</v>
      </c>
      <c r="D1562" s="20" t="s">
        <v>1982</v>
      </c>
    </row>
    <row r="1563" spans="1:4">
      <c r="A1563" s="377"/>
      <c r="B1563" s="428">
        <v>45530</v>
      </c>
      <c r="C1563" s="536" t="s">
        <v>1983</v>
      </c>
      <c r="D1563" s="20" t="s">
        <v>1981</v>
      </c>
    </row>
    <row r="1564" spans="1:4" ht="24.9">
      <c r="A1564" s="377"/>
      <c r="B1564" s="428">
        <v>45572</v>
      </c>
      <c r="C1564" s="536" t="s">
        <v>2028</v>
      </c>
      <c r="D1564" s="20" t="s">
        <v>1985</v>
      </c>
    </row>
    <row r="1565" spans="1:4">
      <c r="A1565" s="377"/>
      <c r="B1565" s="428">
        <v>45701</v>
      </c>
      <c r="C1565" s="536" t="s">
        <v>2151</v>
      </c>
      <c r="D1565" s="20" t="s">
        <v>2153</v>
      </c>
    </row>
    <row r="1566" spans="1:4">
      <c r="A1566" s="377"/>
      <c r="B1566" s="428">
        <v>45721</v>
      </c>
      <c r="C1566" s="536" t="s">
        <v>2154</v>
      </c>
      <c r="D1566" s="20" t="s">
        <v>2152</v>
      </c>
    </row>
    <row r="1567" spans="1:4">
      <c r="A1567" s="377"/>
      <c r="B1567" s="428"/>
      <c r="C1567" s="536" t="s">
        <v>2165</v>
      </c>
      <c r="D1567" s="20" t="s">
        <v>2164</v>
      </c>
    </row>
    <row r="1568" spans="1:4">
      <c r="A1568" s="377"/>
      <c r="B1568" s="428">
        <v>45778</v>
      </c>
      <c r="C1568" s="536" t="s">
        <v>2162</v>
      </c>
      <c r="D1568" s="20" t="s">
        <v>2163</v>
      </c>
    </row>
    <row r="1569" spans="1:4">
      <c r="A1569" s="377"/>
      <c r="B1569" s="428">
        <v>45874</v>
      </c>
      <c r="C1569" s="536" t="s">
        <v>2172</v>
      </c>
      <c r="D1569" s="20" t="s">
        <v>2173</v>
      </c>
    </row>
    <row r="1570" spans="1:4" ht="24.9">
      <c r="A1570" s="377"/>
      <c r="B1570" s="428">
        <v>46002</v>
      </c>
      <c r="C1570" s="536" t="s">
        <v>2278</v>
      </c>
      <c r="D1570" s="20" t="s">
        <v>2175</v>
      </c>
    </row>
    <row r="1571" spans="1:4" ht="24.9">
      <c r="A1571" s="377"/>
      <c r="B1571" s="428">
        <v>46009</v>
      </c>
      <c r="C1571" s="536" t="s">
        <v>2303</v>
      </c>
      <c r="D1571" s="20" t="s">
        <v>2302</v>
      </c>
    </row>
    <row r="1572" spans="1:4">
      <c r="A1572" s="377"/>
      <c r="B1572" s="428">
        <v>46055</v>
      </c>
      <c r="C1572" s="536" t="s">
        <v>2311</v>
      </c>
      <c r="D1572" s="20" t="s">
        <v>2312</v>
      </c>
    </row>
    <row r="1573" spans="1:4" ht="24.9">
      <c r="A1573" s="377"/>
      <c r="B1573" s="428">
        <v>46091</v>
      </c>
      <c r="C1573" s="536" t="s">
        <v>2343</v>
      </c>
      <c r="D1573" s="20" t="s">
        <v>2315</v>
      </c>
    </row>
    <row r="1574" spans="1:4">
      <c r="A1574" s="377"/>
      <c r="B1574" s="428">
        <v>46093</v>
      </c>
      <c r="C1574" s="536" t="s">
        <v>2345</v>
      </c>
      <c r="D1574" s="20" t="s">
        <v>2344</v>
      </c>
    </row>
    <row r="1575" spans="1:4">
      <c r="A1575" s="377"/>
      <c r="B1575" s="428">
        <v>46134</v>
      </c>
      <c r="C1575" s="536" t="s">
        <v>2346</v>
      </c>
      <c r="D1575" s="20" t="s">
        <v>2349</v>
      </c>
    </row>
    <row r="1576" spans="1:4">
      <c r="A1576" s="377"/>
      <c r="B1576" s="428">
        <v>46141</v>
      </c>
      <c r="C1576" s="536" t="s">
        <v>2347</v>
      </c>
      <c r="D1576" s="20" t="s">
        <v>2348</v>
      </c>
    </row>
    <row r="1577" spans="1:4">
      <c r="A1577" s="377"/>
      <c r="B1577" s="440"/>
      <c r="C1577" s="537"/>
    </row>
    <row r="1578" spans="1:4">
      <c r="A1578" s="377"/>
      <c r="B1578" s="440"/>
      <c r="C1578" s="537"/>
    </row>
    <row r="1579" spans="1:4">
      <c r="A1579" s="377"/>
      <c r="B1579" s="440"/>
      <c r="C1579" s="537"/>
    </row>
    <row r="1580" spans="1:4">
      <c r="A1580" s="377"/>
      <c r="B1580" s="440"/>
      <c r="C1580" s="537"/>
    </row>
    <row r="1581" spans="1:4">
      <c r="A1581" s="377"/>
      <c r="B1581" s="440"/>
      <c r="C1581" s="537"/>
    </row>
    <row r="1582" spans="1:4">
      <c r="A1582" s="377"/>
      <c r="B1582" s="440"/>
      <c r="C1582" s="537"/>
    </row>
    <row r="1583" spans="1:4">
      <c r="A1583" s="377"/>
      <c r="B1583" s="440"/>
      <c r="C1583" s="537"/>
    </row>
    <row r="1584" spans="1:4">
      <c r="A1584" t="str">
        <f t="shared" ref="A1584:A1647" si="134">B1584&amp;C1584</f>
        <v/>
      </c>
      <c r="B1584" s="440"/>
      <c r="C1584" s="537"/>
    </row>
    <row r="1585" spans="1:3">
      <c r="A1585" t="str">
        <f t="shared" si="134"/>
        <v/>
      </c>
      <c r="B1585" s="440"/>
      <c r="C1585" s="537"/>
    </row>
    <row r="1586" spans="1:3">
      <c r="A1586" t="str">
        <f t="shared" si="134"/>
        <v/>
      </c>
      <c r="B1586" s="440"/>
      <c r="C1586" s="537"/>
    </row>
    <row r="1587" spans="1:3">
      <c r="A1587" t="str">
        <f t="shared" si="134"/>
        <v/>
      </c>
      <c r="B1587" s="440"/>
      <c r="C1587" s="537"/>
    </row>
    <row r="1588" spans="1:3">
      <c r="A1588" t="str">
        <f t="shared" si="134"/>
        <v/>
      </c>
      <c r="B1588" s="440"/>
      <c r="C1588" s="537"/>
    </row>
    <row r="1589" spans="1:3">
      <c r="A1589" t="str">
        <f t="shared" si="134"/>
        <v/>
      </c>
      <c r="B1589" s="440"/>
      <c r="C1589" s="537"/>
    </row>
    <row r="1590" spans="1:3">
      <c r="A1590" t="str">
        <f t="shared" si="134"/>
        <v/>
      </c>
      <c r="B1590" s="440"/>
      <c r="C1590" s="537"/>
    </row>
    <row r="1591" spans="1:3">
      <c r="A1591" t="str">
        <f t="shared" si="134"/>
        <v/>
      </c>
      <c r="B1591" s="440"/>
      <c r="C1591" s="537"/>
    </row>
    <row r="1592" spans="1:3">
      <c r="A1592" t="str">
        <f t="shared" si="134"/>
        <v/>
      </c>
      <c r="B1592" s="440"/>
      <c r="C1592" s="537"/>
    </row>
    <row r="1593" spans="1:3">
      <c r="A1593" t="str">
        <f t="shared" si="134"/>
        <v/>
      </c>
      <c r="B1593" s="440"/>
      <c r="C1593" s="537"/>
    </row>
    <row r="1594" spans="1:3">
      <c r="A1594" t="str">
        <f t="shared" si="134"/>
        <v/>
      </c>
      <c r="B1594" s="440"/>
      <c r="C1594" s="537"/>
    </row>
    <row r="1595" spans="1:3">
      <c r="A1595" t="str">
        <f t="shared" si="134"/>
        <v/>
      </c>
      <c r="B1595" s="440"/>
      <c r="C1595" s="537"/>
    </row>
    <row r="1596" spans="1:3">
      <c r="A1596" t="str">
        <f t="shared" si="134"/>
        <v/>
      </c>
      <c r="B1596" s="440"/>
      <c r="C1596" s="537"/>
    </row>
    <row r="1597" spans="1:3">
      <c r="A1597" t="str">
        <f t="shared" si="134"/>
        <v/>
      </c>
      <c r="B1597" s="440"/>
      <c r="C1597" s="537"/>
    </row>
    <row r="1598" spans="1:3">
      <c r="A1598" t="str">
        <f t="shared" si="134"/>
        <v/>
      </c>
      <c r="B1598" s="440"/>
      <c r="C1598" s="537"/>
    </row>
    <row r="1599" spans="1:3">
      <c r="A1599" t="str">
        <f t="shared" si="134"/>
        <v/>
      </c>
      <c r="B1599" s="440"/>
      <c r="C1599" s="537"/>
    </row>
    <row r="1600" spans="1:3">
      <c r="A1600" t="str">
        <f t="shared" si="134"/>
        <v/>
      </c>
      <c r="B1600" s="440"/>
      <c r="C1600" s="537"/>
    </row>
    <row r="1601" spans="1:3">
      <c r="A1601" t="str">
        <f t="shared" si="134"/>
        <v/>
      </c>
      <c r="B1601" s="440"/>
      <c r="C1601" s="537"/>
    </row>
    <row r="1602" spans="1:3">
      <c r="A1602" t="str">
        <f t="shared" si="134"/>
        <v/>
      </c>
      <c r="B1602" s="440"/>
      <c r="C1602" s="537"/>
    </row>
    <row r="1603" spans="1:3">
      <c r="A1603" t="str">
        <f t="shared" si="134"/>
        <v/>
      </c>
      <c r="B1603" s="440"/>
      <c r="C1603" s="537"/>
    </row>
    <row r="1604" spans="1:3">
      <c r="A1604" t="str">
        <f t="shared" si="134"/>
        <v/>
      </c>
      <c r="B1604" s="440"/>
      <c r="C1604" s="537"/>
    </row>
    <row r="1605" spans="1:3">
      <c r="A1605" t="str">
        <f t="shared" si="134"/>
        <v/>
      </c>
      <c r="B1605" s="440"/>
      <c r="C1605" s="537"/>
    </row>
    <row r="1606" spans="1:3">
      <c r="A1606" t="str">
        <f t="shared" si="134"/>
        <v/>
      </c>
      <c r="B1606" s="440"/>
      <c r="C1606" s="537"/>
    </row>
    <row r="1607" spans="1:3">
      <c r="A1607" t="str">
        <f t="shared" si="134"/>
        <v/>
      </c>
      <c r="B1607" s="440"/>
      <c r="C1607" s="537"/>
    </row>
    <row r="1608" spans="1:3">
      <c r="A1608" t="str">
        <f t="shared" si="134"/>
        <v/>
      </c>
      <c r="B1608" s="440"/>
      <c r="C1608" s="537"/>
    </row>
    <row r="1609" spans="1:3">
      <c r="A1609" t="str">
        <f t="shared" si="134"/>
        <v/>
      </c>
      <c r="B1609" s="440"/>
      <c r="C1609" s="537"/>
    </row>
    <row r="1610" spans="1:3">
      <c r="A1610" t="str">
        <f t="shared" si="134"/>
        <v/>
      </c>
      <c r="B1610" s="440"/>
      <c r="C1610" s="537"/>
    </row>
    <row r="1611" spans="1:3">
      <c r="A1611" t="str">
        <f t="shared" si="134"/>
        <v/>
      </c>
      <c r="B1611" s="440"/>
      <c r="C1611" s="537"/>
    </row>
    <row r="1612" spans="1:3">
      <c r="A1612" t="str">
        <f t="shared" si="134"/>
        <v/>
      </c>
      <c r="B1612" s="440"/>
      <c r="C1612" s="537"/>
    </row>
    <row r="1613" spans="1:3">
      <c r="A1613" t="str">
        <f t="shared" si="134"/>
        <v/>
      </c>
      <c r="B1613" s="440"/>
      <c r="C1613" s="537"/>
    </row>
    <row r="1614" spans="1:3">
      <c r="A1614" t="str">
        <f t="shared" si="134"/>
        <v/>
      </c>
      <c r="B1614" s="440"/>
      <c r="C1614" s="537"/>
    </row>
    <row r="1615" spans="1:3">
      <c r="A1615" t="str">
        <f t="shared" si="134"/>
        <v/>
      </c>
      <c r="B1615" s="440"/>
      <c r="C1615" s="537"/>
    </row>
    <row r="1616" spans="1:3">
      <c r="A1616" t="str">
        <f t="shared" si="134"/>
        <v/>
      </c>
      <c r="B1616" s="440"/>
      <c r="C1616" s="537"/>
    </row>
    <row r="1617" spans="1:3">
      <c r="A1617" t="str">
        <f t="shared" si="134"/>
        <v/>
      </c>
      <c r="B1617" s="440"/>
      <c r="C1617" s="537"/>
    </row>
    <row r="1618" spans="1:3">
      <c r="A1618" t="str">
        <f t="shared" si="134"/>
        <v/>
      </c>
      <c r="B1618" s="440"/>
      <c r="C1618" s="537"/>
    </row>
    <row r="1619" spans="1:3">
      <c r="A1619" t="str">
        <f t="shared" si="134"/>
        <v/>
      </c>
      <c r="B1619" s="440"/>
      <c r="C1619" s="537"/>
    </row>
    <row r="1620" spans="1:3">
      <c r="A1620" t="str">
        <f t="shared" si="134"/>
        <v/>
      </c>
      <c r="B1620" s="440"/>
      <c r="C1620" s="537"/>
    </row>
    <row r="1621" spans="1:3">
      <c r="A1621" t="str">
        <f t="shared" si="134"/>
        <v/>
      </c>
      <c r="B1621" s="440"/>
      <c r="C1621" s="537"/>
    </row>
    <row r="1622" spans="1:3">
      <c r="A1622" t="str">
        <f t="shared" si="134"/>
        <v/>
      </c>
      <c r="B1622" s="440"/>
      <c r="C1622" s="537"/>
    </row>
    <row r="1623" spans="1:3">
      <c r="A1623" t="str">
        <f t="shared" si="134"/>
        <v/>
      </c>
      <c r="B1623" s="440"/>
      <c r="C1623" s="537"/>
    </row>
    <row r="1624" spans="1:3">
      <c r="A1624" t="str">
        <f t="shared" si="134"/>
        <v/>
      </c>
      <c r="B1624" s="440"/>
      <c r="C1624" s="537"/>
    </row>
    <row r="1625" spans="1:3">
      <c r="A1625" t="str">
        <f t="shared" si="134"/>
        <v/>
      </c>
      <c r="B1625" s="440"/>
      <c r="C1625" s="537"/>
    </row>
    <row r="1626" spans="1:3">
      <c r="A1626" t="str">
        <f t="shared" si="134"/>
        <v/>
      </c>
      <c r="B1626" s="440"/>
      <c r="C1626" s="537"/>
    </row>
    <row r="1627" spans="1:3">
      <c r="A1627" t="str">
        <f t="shared" si="134"/>
        <v/>
      </c>
      <c r="B1627" s="440"/>
      <c r="C1627" s="537"/>
    </row>
    <row r="1628" spans="1:3">
      <c r="A1628" t="str">
        <f t="shared" si="134"/>
        <v/>
      </c>
      <c r="B1628" s="440"/>
      <c r="C1628" s="537"/>
    </row>
    <row r="1629" spans="1:3">
      <c r="A1629" t="str">
        <f t="shared" si="134"/>
        <v/>
      </c>
      <c r="B1629" s="440"/>
      <c r="C1629" s="537"/>
    </row>
    <row r="1630" spans="1:3">
      <c r="A1630" t="str">
        <f t="shared" si="134"/>
        <v/>
      </c>
      <c r="B1630" s="440"/>
      <c r="C1630" s="537"/>
    </row>
    <row r="1631" spans="1:3">
      <c r="A1631" t="str">
        <f t="shared" si="134"/>
        <v/>
      </c>
      <c r="B1631" s="440"/>
      <c r="C1631" s="537"/>
    </row>
    <row r="1632" spans="1:3">
      <c r="A1632" t="str">
        <f t="shared" si="134"/>
        <v/>
      </c>
      <c r="B1632" s="440"/>
      <c r="C1632" s="537"/>
    </row>
    <row r="1633" spans="1:3">
      <c r="A1633" t="str">
        <f t="shared" si="134"/>
        <v/>
      </c>
      <c r="B1633" s="440"/>
      <c r="C1633" s="537"/>
    </row>
    <row r="1634" spans="1:3">
      <c r="A1634" t="str">
        <f t="shared" si="134"/>
        <v/>
      </c>
      <c r="B1634" s="440"/>
      <c r="C1634" s="537"/>
    </row>
    <row r="1635" spans="1:3">
      <c r="A1635" t="str">
        <f t="shared" si="134"/>
        <v/>
      </c>
      <c r="B1635" s="440"/>
      <c r="C1635" s="537"/>
    </row>
    <row r="1636" spans="1:3">
      <c r="A1636" t="str">
        <f t="shared" si="134"/>
        <v/>
      </c>
      <c r="B1636" s="440"/>
      <c r="C1636" s="537"/>
    </row>
    <row r="1637" spans="1:3">
      <c r="A1637" t="str">
        <f t="shared" si="134"/>
        <v/>
      </c>
      <c r="B1637" s="440"/>
      <c r="C1637" s="537"/>
    </row>
    <row r="1638" spans="1:3">
      <c r="A1638" t="str">
        <f t="shared" si="134"/>
        <v/>
      </c>
      <c r="B1638" s="440"/>
      <c r="C1638" s="537"/>
    </row>
    <row r="1639" spans="1:3">
      <c r="A1639" t="str">
        <f t="shared" si="134"/>
        <v/>
      </c>
      <c r="B1639" s="440"/>
      <c r="C1639" s="537"/>
    </row>
    <row r="1640" spans="1:3">
      <c r="A1640" t="str">
        <f t="shared" si="134"/>
        <v/>
      </c>
      <c r="B1640" s="440"/>
      <c r="C1640" s="537"/>
    </row>
    <row r="1641" spans="1:3">
      <c r="A1641" t="str">
        <f t="shared" si="134"/>
        <v/>
      </c>
      <c r="B1641" s="440"/>
      <c r="C1641" s="537"/>
    </row>
    <row r="1642" spans="1:3">
      <c r="A1642" t="str">
        <f t="shared" si="134"/>
        <v/>
      </c>
      <c r="B1642" s="440"/>
      <c r="C1642" s="537"/>
    </row>
    <row r="1643" spans="1:3">
      <c r="A1643" t="str">
        <f t="shared" si="134"/>
        <v/>
      </c>
      <c r="B1643" s="440"/>
      <c r="C1643" s="537"/>
    </row>
    <row r="1644" spans="1:3">
      <c r="A1644" t="str">
        <f t="shared" si="134"/>
        <v/>
      </c>
      <c r="B1644" s="440"/>
      <c r="C1644" s="537"/>
    </row>
    <row r="1645" spans="1:3">
      <c r="A1645" t="str">
        <f t="shared" si="134"/>
        <v/>
      </c>
      <c r="B1645" s="440"/>
      <c r="C1645" s="537"/>
    </row>
    <row r="1646" spans="1:3">
      <c r="A1646" t="str">
        <f t="shared" si="134"/>
        <v/>
      </c>
      <c r="B1646" s="440"/>
      <c r="C1646" s="537"/>
    </row>
    <row r="1647" spans="1:3">
      <c r="A1647" t="str">
        <f t="shared" si="134"/>
        <v/>
      </c>
      <c r="B1647" s="440"/>
      <c r="C1647" s="270"/>
    </row>
    <row r="1648" spans="1:3">
      <c r="A1648" t="str">
        <f t="shared" ref="A1648:A1704" si="135">B1648&amp;C1648</f>
        <v/>
      </c>
      <c r="B1648" s="440"/>
      <c r="C1648" s="270"/>
    </row>
    <row r="1649" spans="1:3">
      <c r="A1649" t="str">
        <f t="shared" si="135"/>
        <v/>
      </c>
      <c r="B1649" s="440"/>
      <c r="C1649" s="270"/>
    </row>
    <row r="1650" spans="1:3">
      <c r="A1650" t="str">
        <f t="shared" si="135"/>
        <v/>
      </c>
      <c r="B1650" s="440"/>
      <c r="C1650" s="270"/>
    </row>
    <row r="1651" spans="1:3">
      <c r="A1651" t="str">
        <f t="shared" si="135"/>
        <v/>
      </c>
      <c r="B1651" s="440"/>
      <c r="C1651" s="270"/>
    </row>
    <row r="1652" spans="1:3">
      <c r="A1652" t="str">
        <f t="shared" si="135"/>
        <v/>
      </c>
      <c r="B1652" s="440"/>
      <c r="C1652" s="270"/>
    </row>
    <row r="1653" spans="1:3">
      <c r="A1653" t="str">
        <f t="shared" si="135"/>
        <v/>
      </c>
      <c r="B1653" s="440"/>
      <c r="C1653" s="270"/>
    </row>
    <row r="1654" spans="1:3">
      <c r="A1654" t="str">
        <f t="shared" si="135"/>
        <v/>
      </c>
      <c r="B1654" s="440"/>
      <c r="C1654" s="270"/>
    </row>
    <row r="1655" spans="1:3">
      <c r="A1655" t="str">
        <f t="shared" si="135"/>
        <v/>
      </c>
      <c r="B1655" s="440"/>
      <c r="C1655" s="270"/>
    </row>
    <row r="1656" spans="1:3">
      <c r="A1656" t="str">
        <f t="shared" si="135"/>
        <v/>
      </c>
      <c r="B1656" s="440"/>
      <c r="C1656" s="270"/>
    </row>
    <row r="1657" spans="1:3">
      <c r="A1657" t="str">
        <f t="shared" si="135"/>
        <v/>
      </c>
      <c r="B1657" s="440"/>
      <c r="C1657" s="270"/>
    </row>
    <row r="1658" spans="1:3">
      <c r="A1658" t="str">
        <f t="shared" si="135"/>
        <v/>
      </c>
      <c r="B1658" s="440"/>
      <c r="C1658" s="270"/>
    </row>
    <row r="1659" spans="1:3">
      <c r="A1659" t="str">
        <f t="shared" si="135"/>
        <v/>
      </c>
      <c r="B1659" s="440"/>
      <c r="C1659" s="270"/>
    </row>
    <row r="1660" spans="1:3">
      <c r="A1660" t="str">
        <f t="shared" si="135"/>
        <v/>
      </c>
      <c r="B1660" s="440"/>
      <c r="C1660" s="270"/>
    </row>
    <row r="1661" spans="1:3">
      <c r="A1661" t="str">
        <f t="shared" si="135"/>
        <v/>
      </c>
      <c r="C1661" s="270"/>
    </row>
    <row r="1662" spans="1:3">
      <c r="A1662" t="str">
        <f t="shared" si="135"/>
        <v/>
      </c>
      <c r="C1662" s="270"/>
    </row>
    <row r="1663" spans="1:3">
      <c r="A1663" t="str">
        <f t="shared" si="135"/>
        <v/>
      </c>
      <c r="C1663" s="270"/>
    </row>
    <row r="1664" spans="1:3">
      <c r="A1664" t="str">
        <f t="shared" si="135"/>
        <v/>
      </c>
      <c r="C1664" s="270"/>
    </row>
    <row r="1665" spans="1:1">
      <c r="A1665" t="str">
        <f t="shared" si="135"/>
        <v/>
      </c>
    </row>
    <row r="1666" spans="1:1">
      <c r="A1666" t="str">
        <f t="shared" si="135"/>
        <v/>
      </c>
    </row>
    <row r="1667" spans="1:1">
      <c r="A1667" t="str">
        <f t="shared" si="135"/>
        <v/>
      </c>
    </row>
    <row r="1668" spans="1:1">
      <c r="A1668" t="str">
        <f t="shared" si="135"/>
        <v/>
      </c>
    </row>
    <row r="1669" spans="1:1">
      <c r="A1669" t="str">
        <f t="shared" si="135"/>
        <v/>
      </c>
    </row>
    <row r="1670" spans="1:1">
      <c r="A1670" t="str">
        <f t="shared" si="135"/>
        <v/>
      </c>
    </row>
    <row r="1671" spans="1:1">
      <c r="A1671" t="str">
        <f t="shared" si="135"/>
        <v/>
      </c>
    </row>
    <row r="1672" spans="1:1">
      <c r="A1672" t="str">
        <f t="shared" si="135"/>
        <v/>
      </c>
    </row>
    <row r="1673" spans="1:1">
      <c r="A1673" t="str">
        <f t="shared" si="135"/>
        <v/>
      </c>
    </row>
    <row r="1674" spans="1:1">
      <c r="A1674" t="str">
        <f t="shared" si="135"/>
        <v/>
      </c>
    </row>
    <row r="1675" spans="1:1">
      <c r="A1675" t="str">
        <f t="shared" si="135"/>
        <v/>
      </c>
    </row>
    <row r="1676" spans="1:1">
      <c r="A1676" t="str">
        <f t="shared" si="135"/>
        <v/>
      </c>
    </row>
    <row r="1677" spans="1:1">
      <c r="A1677" t="str">
        <f t="shared" si="135"/>
        <v/>
      </c>
    </row>
    <row r="1678" spans="1:1">
      <c r="A1678" t="str">
        <f t="shared" si="135"/>
        <v/>
      </c>
    </row>
    <row r="1679" spans="1:1">
      <c r="A1679" t="str">
        <f t="shared" si="135"/>
        <v/>
      </c>
    </row>
    <row r="1680" spans="1:1">
      <c r="A1680" t="str">
        <f t="shared" si="135"/>
        <v/>
      </c>
    </row>
    <row r="1681" spans="1:1">
      <c r="A1681" t="str">
        <f t="shared" si="135"/>
        <v/>
      </c>
    </row>
    <row r="1682" spans="1:1">
      <c r="A1682" t="str">
        <f t="shared" si="135"/>
        <v/>
      </c>
    </row>
    <row r="1683" spans="1:1">
      <c r="A1683" t="str">
        <f t="shared" si="135"/>
        <v/>
      </c>
    </row>
    <row r="1684" spans="1:1">
      <c r="A1684" t="str">
        <f t="shared" si="135"/>
        <v/>
      </c>
    </row>
    <row r="1685" spans="1:1">
      <c r="A1685" t="str">
        <f t="shared" si="135"/>
        <v/>
      </c>
    </row>
    <row r="1686" spans="1:1">
      <c r="A1686" t="str">
        <f t="shared" si="135"/>
        <v/>
      </c>
    </row>
    <row r="1687" spans="1:1">
      <c r="A1687" t="str">
        <f t="shared" si="135"/>
        <v/>
      </c>
    </row>
    <row r="1688" spans="1:1">
      <c r="A1688" t="str">
        <f t="shared" si="135"/>
        <v/>
      </c>
    </row>
    <row r="1689" spans="1:1">
      <c r="A1689" t="str">
        <f t="shared" si="135"/>
        <v/>
      </c>
    </row>
    <row r="1690" spans="1:1">
      <c r="A1690" t="str">
        <f t="shared" si="135"/>
        <v/>
      </c>
    </row>
    <row r="1691" spans="1:1">
      <c r="A1691" t="str">
        <f t="shared" si="135"/>
        <v/>
      </c>
    </row>
    <row r="1692" spans="1:1">
      <c r="A1692" t="str">
        <f t="shared" si="135"/>
        <v/>
      </c>
    </row>
    <row r="1693" spans="1:1">
      <c r="A1693" t="str">
        <f t="shared" si="135"/>
        <v/>
      </c>
    </row>
    <row r="1694" spans="1:1">
      <c r="A1694" t="str">
        <f t="shared" si="135"/>
        <v/>
      </c>
    </row>
    <row r="1695" spans="1:1">
      <c r="A1695" t="str">
        <f t="shared" si="135"/>
        <v/>
      </c>
    </row>
    <row r="1696" spans="1:1">
      <c r="A1696" t="str">
        <f t="shared" si="135"/>
        <v/>
      </c>
    </row>
    <row r="1697" spans="1:1">
      <c r="A1697" t="str">
        <f t="shared" si="135"/>
        <v/>
      </c>
    </row>
    <row r="1698" spans="1:1">
      <c r="A1698" t="str">
        <f t="shared" si="135"/>
        <v/>
      </c>
    </row>
    <row r="1699" spans="1:1">
      <c r="A1699" t="str">
        <f t="shared" si="135"/>
        <v/>
      </c>
    </row>
    <row r="1700" spans="1:1">
      <c r="A1700" t="str">
        <f t="shared" si="135"/>
        <v/>
      </c>
    </row>
    <row r="1701" spans="1:1">
      <c r="A1701" t="str">
        <f t="shared" si="135"/>
        <v/>
      </c>
    </row>
    <row r="1702" spans="1:1">
      <c r="A1702" t="str">
        <f t="shared" si="135"/>
        <v/>
      </c>
    </row>
    <row r="1703" spans="1:1">
      <c r="A1703" t="str">
        <f t="shared" si="135"/>
        <v/>
      </c>
    </row>
    <row r="1704" spans="1:1">
      <c r="A1704" t="str">
        <f t="shared" si="135"/>
        <v/>
      </c>
    </row>
  </sheetData>
  <sortState xmlns:xlrd2="http://schemas.microsoft.com/office/spreadsheetml/2017/richdata2" ref="A2:F96">
    <sortCondition ref="B2"/>
  </sortState>
  <mergeCells count="2">
    <mergeCell ref="A697:F697"/>
    <mergeCell ref="C1495:D1495"/>
  </mergeCells>
  <phoneticPr fontId="69" type="noConversion"/>
  <pageMargins left="0.7" right="0.7" top="0.75" bottom="0.75" header="0.3" footer="0.3"/>
  <pageSetup paperSize="3"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F695"/>
  <sheetViews>
    <sheetView topLeftCell="AC2" workbookViewId="0">
      <selection activeCell="AL25" sqref="AL25"/>
    </sheetView>
  </sheetViews>
  <sheetFormatPr defaultColWidth="9.15234375" defaultRowHeight="12.45"/>
  <cols>
    <col min="1" max="1" width="19.3828125" bestFit="1" customWidth="1"/>
    <col min="2" max="2" width="17.23046875" customWidth="1"/>
    <col min="3" max="3" width="18.69140625" bestFit="1" customWidth="1"/>
    <col min="4" max="4" width="33.69140625" customWidth="1"/>
    <col min="5" max="5" width="20.23046875" customWidth="1"/>
    <col min="6" max="6" width="20.69140625" bestFit="1" customWidth="1"/>
    <col min="7" max="7" width="43" customWidth="1"/>
    <col min="8" max="8" width="52.3828125" customWidth="1"/>
    <col min="9" max="9" width="39.3828125" customWidth="1"/>
    <col min="10" max="10" width="49.53515625" customWidth="1"/>
    <col min="11" max="11" width="39.53515625" customWidth="1"/>
    <col min="12" max="12" width="35.84375" customWidth="1"/>
    <col min="13" max="13" width="46.69140625" customWidth="1"/>
    <col min="14" max="14" width="38.84375" customWidth="1"/>
    <col min="15" max="15" width="13.23046875" bestFit="1" customWidth="1"/>
    <col min="16" max="16" width="28.69140625" customWidth="1"/>
    <col min="17" max="17" width="29.23046875" customWidth="1"/>
    <col min="18" max="19" width="39.3828125" customWidth="1"/>
    <col min="20" max="20" width="46.53515625" customWidth="1"/>
    <col min="21" max="21" width="65.84375" customWidth="1"/>
    <col min="22" max="25" width="57" customWidth="1"/>
    <col min="26" max="26" width="26.53515625" customWidth="1"/>
    <col min="27" max="27" width="11.15234375" bestFit="1" customWidth="1"/>
    <col min="28" max="28" width="53.23046875" customWidth="1"/>
    <col min="29" max="29" width="25.23046875" customWidth="1"/>
    <col min="30" max="30" width="16.69140625" customWidth="1"/>
    <col min="31" max="31" width="26.23046875" customWidth="1"/>
    <col min="32" max="32" width="11.23046875" customWidth="1"/>
    <col min="33" max="33" width="28" customWidth="1"/>
    <col min="34" max="34" width="21" customWidth="1"/>
    <col min="35" max="35" width="23.15234375" customWidth="1"/>
    <col min="36" max="36" width="27.69140625" customWidth="1"/>
    <col min="37" max="37" width="67.53515625" customWidth="1"/>
    <col min="38" max="38" width="46.69140625" customWidth="1"/>
    <col min="39" max="39" width="26.84375" customWidth="1"/>
    <col min="40" max="40" width="31.53515625" customWidth="1"/>
    <col min="41" max="41" width="35" customWidth="1"/>
    <col min="42" max="42" width="33" customWidth="1"/>
    <col min="43" max="43" width="41.3828125" customWidth="1"/>
    <col min="44" max="48" width="41" customWidth="1"/>
    <col min="49" max="49" width="54.84375" customWidth="1"/>
    <col min="50" max="50" width="30" bestFit="1" customWidth="1"/>
    <col min="51" max="52" width="30" customWidth="1"/>
    <col min="53" max="53" width="11.53515625" customWidth="1"/>
    <col min="54" max="54" width="33.3828125" customWidth="1"/>
    <col min="55" max="55" width="28.3828125" customWidth="1"/>
    <col min="56" max="56" width="54.53515625" customWidth="1"/>
  </cols>
  <sheetData>
    <row r="1" spans="1:58" ht="16.5" customHeight="1">
      <c r="A1" s="32" t="s">
        <v>57</v>
      </c>
      <c r="B1" s="32" t="s">
        <v>86</v>
      </c>
      <c r="C1" s="32" t="s">
        <v>158</v>
      </c>
      <c r="D1" s="21" t="s">
        <v>26</v>
      </c>
      <c r="E1" s="32" t="s">
        <v>453</v>
      </c>
      <c r="F1" s="32" t="s">
        <v>71</v>
      </c>
      <c r="G1" s="32" t="s">
        <v>62</v>
      </c>
      <c r="H1" s="32" t="s">
        <v>176</v>
      </c>
      <c r="I1" s="32" t="s">
        <v>45</v>
      </c>
      <c r="J1" s="32" t="s">
        <v>692</v>
      </c>
      <c r="K1" s="32" t="s">
        <v>733</v>
      </c>
      <c r="L1" s="21" t="s">
        <v>156</v>
      </c>
      <c r="M1" s="32" t="s">
        <v>1503</v>
      </c>
      <c r="N1" s="32" t="s">
        <v>160</v>
      </c>
      <c r="O1" s="21" t="s">
        <v>161</v>
      </c>
      <c r="P1" s="32" t="s">
        <v>48</v>
      </c>
      <c r="Q1" s="32" t="s">
        <v>894</v>
      </c>
      <c r="R1" s="21" t="s">
        <v>162</v>
      </c>
      <c r="S1" s="32" t="s">
        <v>740</v>
      </c>
      <c r="T1" s="32" t="s">
        <v>741</v>
      </c>
      <c r="U1" s="32" t="s">
        <v>224</v>
      </c>
      <c r="V1" s="32" t="s">
        <v>1917</v>
      </c>
      <c r="W1" s="32" t="s">
        <v>1924</v>
      </c>
      <c r="X1" s="32" t="s">
        <v>2045</v>
      </c>
      <c r="Y1" s="32" t="s">
        <v>2038</v>
      </c>
      <c r="Z1" s="32" t="s">
        <v>22</v>
      </c>
      <c r="AA1" s="21" t="s">
        <v>89</v>
      </c>
      <c r="AB1" s="21" t="s">
        <v>155</v>
      </c>
      <c r="AC1" s="32" t="s">
        <v>157</v>
      </c>
      <c r="AD1" s="21" t="s">
        <v>161</v>
      </c>
      <c r="AE1" s="337" t="s">
        <v>375</v>
      </c>
      <c r="AF1" t="s">
        <v>371</v>
      </c>
      <c r="AG1" s="20" t="s">
        <v>393</v>
      </c>
      <c r="AH1" s="32" t="s">
        <v>28</v>
      </c>
      <c r="AI1" s="20" t="s">
        <v>21</v>
      </c>
      <c r="AJ1" s="20" t="s">
        <v>416</v>
      </c>
      <c r="AK1" s="20" t="s">
        <v>235</v>
      </c>
      <c r="AL1" s="20" t="s">
        <v>896</v>
      </c>
      <c r="AM1" s="20" t="s">
        <v>668</v>
      </c>
      <c r="AN1" s="20" t="s">
        <v>479</v>
      </c>
      <c r="AO1" s="20" t="s">
        <v>512</v>
      </c>
      <c r="AP1" s="32" t="s">
        <v>524</v>
      </c>
      <c r="AQ1" s="32" t="s">
        <v>902</v>
      </c>
      <c r="AR1" s="32" t="s">
        <v>858</v>
      </c>
      <c r="AS1" s="32" t="s">
        <v>885</v>
      </c>
      <c r="AT1" s="338" t="s">
        <v>104</v>
      </c>
      <c r="AU1" s="338" t="s">
        <v>928</v>
      </c>
      <c r="AV1" s="338" t="s">
        <v>969</v>
      </c>
      <c r="AW1" s="32" t="s">
        <v>1411</v>
      </c>
      <c r="AX1" s="32" t="s">
        <v>1213</v>
      </c>
      <c r="AY1" s="21" t="s">
        <v>1214</v>
      </c>
      <c r="AZ1" s="338" t="s">
        <v>1215</v>
      </c>
      <c r="BA1" t="s">
        <v>365</v>
      </c>
      <c r="BB1" s="338" t="s">
        <v>1426</v>
      </c>
      <c r="BC1" s="21" t="s">
        <v>51</v>
      </c>
      <c r="BD1" s="338" t="s">
        <v>2281</v>
      </c>
    </row>
    <row r="2" spans="1:58">
      <c r="A2" s="99" t="s">
        <v>163</v>
      </c>
      <c r="B2" s="84" t="s">
        <v>99</v>
      </c>
      <c r="C2" s="85" t="s">
        <v>165</v>
      </c>
      <c r="D2" s="86" t="s">
        <v>168</v>
      </c>
      <c r="E2" s="95" t="s">
        <v>454</v>
      </c>
      <c r="F2" s="93" t="s">
        <v>163</v>
      </c>
      <c r="G2" s="103" t="s">
        <v>174</v>
      </c>
      <c r="H2" s="92" t="s">
        <v>177</v>
      </c>
      <c r="I2" s="98" t="s">
        <v>178</v>
      </c>
      <c r="J2" s="98" t="s">
        <v>693</v>
      </c>
      <c r="K2" s="98" t="s">
        <v>748</v>
      </c>
      <c r="L2" s="89" t="s">
        <v>183</v>
      </c>
      <c r="M2" s="298" t="s">
        <v>1550</v>
      </c>
      <c r="N2" s="94" t="s">
        <v>948</v>
      </c>
      <c r="O2" s="84" t="s">
        <v>193</v>
      </c>
      <c r="P2" s="103" t="s">
        <v>1548</v>
      </c>
      <c r="Q2" s="104" t="s">
        <v>203</v>
      </c>
      <c r="R2" s="90" t="s">
        <v>206</v>
      </c>
      <c r="S2" s="90" t="s">
        <v>788</v>
      </c>
      <c r="T2" s="90" t="s">
        <v>788</v>
      </c>
      <c r="U2" s="96" t="s">
        <v>1158</v>
      </c>
      <c r="V2" s="544" t="s">
        <v>1907</v>
      </c>
      <c r="W2" s="190" t="s">
        <v>1927</v>
      </c>
      <c r="X2" s="566" t="s">
        <v>2039</v>
      </c>
      <c r="Y2" s="569" t="s">
        <v>2053</v>
      </c>
      <c r="Z2" s="567" t="s">
        <v>213</v>
      </c>
      <c r="AA2" s="91" t="s">
        <v>101</v>
      </c>
      <c r="AB2" s="88" t="s">
        <v>734</v>
      </c>
      <c r="AC2" s="94" t="s">
        <v>63</v>
      </c>
      <c r="AD2" s="84" t="s">
        <v>193</v>
      </c>
      <c r="AE2" s="93" t="s">
        <v>420</v>
      </c>
      <c r="AF2" t="s">
        <v>310</v>
      </c>
      <c r="AG2" s="188" t="s">
        <v>394</v>
      </c>
      <c r="AH2" s="84" t="s">
        <v>404</v>
      </c>
      <c r="AI2" s="192" t="s">
        <v>436</v>
      </c>
      <c r="AJ2" s="194" t="s">
        <v>418</v>
      </c>
      <c r="AK2" s="191" t="s">
        <v>471</v>
      </c>
      <c r="AL2" s="98" t="s">
        <v>467</v>
      </c>
      <c r="AM2" s="281" t="s">
        <v>268</v>
      </c>
      <c r="AN2" s="104" t="s">
        <v>485</v>
      </c>
      <c r="AO2" s="202" t="s">
        <v>60</v>
      </c>
      <c r="AP2" s="205" t="s">
        <v>1216</v>
      </c>
      <c r="AQ2" s="94" t="s">
        <v>970</v>
      </c>
      <c r="AR2" s="298" t="s">
        <v>859</v>
      </c>
      <c r="AS2" s="299" t="s">
        <v>886</v>
      </c>
      <c r="AT2" s="300" t="s">
        <v>916</v>
      </c>
      <c r="AU2" s="280" t="s">
        <v>929</v>
      </c>
      <c r="AV2" s="105" t="s">
        <v>1412</v>
      </c>
      <c r="AW2" s="330" t="s">
        <v>1159</v>
      </c>
      <c r="AX2" s="212" t="s">
        <v>1217</v>
      </c>
      <c r="AY2" s="420" t="s">
        <v>1218</v>
      </c>
      <c r="AZ2" s="421" t="s">
        <v>1219</v>
      </c>
      <c r="BA2" s="20" t="s">
        <v>2031</v>
      </c>
      <c r="BB2" s="20" t="s">
        <v>1859</v>
      </c>
      <c r="BC2" s="84" t="s">
        <v>1561</v>
      </c>
      <c r="BD2" s="205" t="s">
        <v>2287</v>
      </c>
      <c r="BE2" s="20"/>
      <c r="BF2" s="20"/>
    </row>
    <row r="3" spans="1:58">
      <c r="A3" s="99" t="s">
        <v>164</v>
      </c>
      <c r="B3" s="84" t="s">
        <v>98</v>
      </c>
      <c r="C3" s="85" t="s">
        <v>166</v>
      </c>
      <c r="D3" s="86" t="s">
        <v>169</v>
      </c>
      <c r="E3" s="95" t="s">
        <v>455</v>
      </c>
      <c r="F3" s="93" t="s">
        <v>164</v>
      </c>
      <c r="G3" s="103" t="s">
        <v>1278</v>
      </c>
      <c r="H3" s="92" t="s">
        <v>649</v>
      </c>
      <c r="I3" s="98" t="s">
        <v>179</v>
      </c>
      <c r="J3" s="98" t="s">
        <v>695</v>
      </c>
      <c r="K3" s="98" t="s">
        <v>749</v>
      </c>
      <c r="L3" s="89" t="s">
        <v>184</v>
      </c>
      <c r="M3" s="298" t="s">
        <v>1551</v>
      </c>
      <c r="N3" s="94" t="s">
        <v>191</v>
      </c>
      <c r="O3" s="84" t="s">
        <v>194</v>
      </c>
      <c r="P3" s="103" t="s">
        <v>195</v>
      </c>
      <c r="Q3" s="104" t="s">
        <v>204</v>
      </c>
      <c r="R3" s="90" t="s">
        <v>205</v>
      </c>
      <c r="S3" s="90" t="s">
        <v>789</v>
      </c>
      <c r="T3" s="90" t="s">
        <v>789</v>
      </c>
      <c r="U3" s="96" t="s">
        <v>1160</v>
      </c>
      <c r="V3" s="544" t="s">
        <v>1909</v>
      </c>
      <c r="W3" s="190" t="s">
        <v>1928</v>
      </c>
      <c r="X3" s="566" t="s">
        <v>2040</v>
      </c>
      <c r="Y3" s="569" t="s">
        <v>2052</v>
      </c>
      <c r="Z3" s="567" t="s">
        <v>214</v>
      </c>
      <c r="AA3" s="91" t="s">
        <v>102</v>
      </c>
      <c r="AB3" s="87" t="s">
        <v>215</v>
      </c>
      <c r="AC3" s="94" t="s">
        <v>216</v>
      </c>
      <c r="AD3" s="84" t="s">
        <v>194</v>
      </c>
      <c r="AE3" s="93" t="s">
        <v>422</v>
      </c>
      <c r="AG3" s="188" t="s">
        <v>395</v>
      </c>
      <c r="AH3" s="84" t="s">
        <v>405</v>
      </c>
      <c r="AI3" s="192" t="s">
        <v>409</v>
      </c>
      <c r="AJ3" s="194" t="s">
        <v>419</v>
      </c>
      <c r="AK3" s="191" t="s">
        <v>653</v>
      </c>
      <c r="AL3" s="98" t="s">
        <v>468</v>
      </c>
      <c r="AM3" s="282" t="s">
        <v>670</v>
      </c>
      <c r="AN3" s="104" t="s">
        <v>486</v>
      </c>
      <c r="AO3" s="202" t="s">
        <v>1446</v>
      </c>
      <c r="AP3" s="205" t="s">
        <v>1220</v>
      </c>
      <c r="AQ3" s="94" t="s">
        <v>972</v>
      </c>
      <c r="AR3" s="298" t="s">
        <v>860</v>
      </c>
      <c r="AS3" s="299" t="s">
        <v>887</v>
      </c>
      <c r="AT3" s="300" t="s">
        <v>917</v>
      </c>
      <c r="AU3" s="191" t="s">
        <v>930</v>
      </c>
      <c r="AV3" s="105" t="s">
        <v>1979</v>
      </c>
      <c r="AW3" s="330" t="s">
        <v>1161</v>
      </c>
      <c r="AX3" s="212" t="s">
        <v>1221</v>
      </c>
      <c r="AY3" s="420" t="s">
        <v>1222</v>
      </c>
      <c r="AZ3" s="421" t="s">
        <v>1223</v>
      </c>
      <c r="BA3" t="s">
        <v>366</v>
      </c>
      <c r="BB3" s="20" t="s">
        <v>1425</v>
      </c>
      <c r="BC3" s="84" t="s">
        <v>1560</v>
      </c>
      <c r="BD3" s="205" t="s">
        <v>2288</v>
      </c>
      <c r="BF3" s="20"/>
    </row>
    <row r="4" spans="1:58">
      <c r="B4" s="84" t="s">
        <v>100</v>
      </c>
      <c r="C4" s="85" t="s">
        <v>167</v>
      </c>
      <c r="D4" s="86" t="s">
        <v>170</v>
      </c>
      <c r="E4" s="95" t="s">
        <v>456</v>
      </c>
      <c r="G4" s="103" t="s">
        <v>175</v>
      </c>
      <c r="H4" s="92" t="s">
        <v>650</v>
      </c>
      <c r="I4" s="98" t="s">
        <v>180</v>
      </c>
      <c r="J4" s="98" t="s">
        <v>697</v>
      </c>
      <c r="K4" s="98" t="s">
        <v>750</v>
      </c>
      <c r="L4" s="89" t="s">
        <v>185</v>
      </c>
      <c r="M4" s="298" t="s">
        <v>1552</v>
      </c>
      <c r="N4" s="94" t="s">
        <v>189</v>
      </c>
      <c r="P4" s="103" t="s">
        <v>451</v>
      </c>
      <c r="Q4" s="104" t="s">
        <v>893</v>
      </c>
      <c r="R4" s="90" t="s">
        <v>207</v>
      </c>
      <c r="S4" s="90" t="s">
        <v>790</v>
      </c>
      <c r="T4" s="90" t="s">
        <v>790</v>
      </c>
      <c r="U4" s="96" t="s">
        <v>218</v>
      </c>
      <c r="V4" s="544" t="s">
        <v>1911</v>
      </c>
      <c r="W4" s="190" t="s">
        <v>1936</v>
      </c>
      <c r="X4" s="566" t="s">
        <v>2041</v>
      </c>
      <c r="Y4" s="569" t="s">
        <v>2056</v>
      </c>
      <c r="AA4" s="91" t="s">
        <v>103</v>
      </c>
      <c r="AB4" s="87" t="s">
        <v>1224</v>
      </c>
      <c r="AC4" s="94" t="s">
        <v>510</v>
      </c>
      <c r="AE4" s="93" t="s">
        <v>421</v>
      </c>
      <c r="AG4" s="188" t="s">
        <v>1279</v>
      </c>
      <c r="AH4" s="434" t="s">
        <v>662</v>
      </c>
      <c r="AI4" s="192" t="s">
        <v>410</v>
      </c>
      <c r="AJ4" s="422" t="s">
        <v>1225</v>
      </c>
      <c r="AK4" s="191" t="s">
        <v>654</v>
      </c>
      <c r="AL4" s="98" t="s">
        <v>898</v>
      </c>
      <c r="AM4" s="282" t="s">
        <v>671</v>
      </c>
      <c r="AN4" s="104" t="s">
        <v>487</v>
      </c>
      <c r="AO4" s="202" t="s">
        <v>1447</v>
      </c>
      <c r="AP4" s="205" t="s">
        <v>1226</v>
      </c>
      <c r="AQ4" s="94" t="s">
        <v>974</v>
      </c>
      <c r="AR4" s="298" t="s">
        <v>861</v>
      </c>
      <c r="AS4" s="339"/>
      <c r="AT4" s="300" t="s">
        <v>918</v>
      </c>
      <c r="AU4" s="191" t="s">
        <v>931</v>
      </c>
      <c r="AV4" s="333" t="s">
        <v>971</v>
      </c>
      <c r="AW4" s="330" t="s">
        <v>1162</v>
      </c>
      <c r="AX4" s="212" t="s">
        <v>1227</v>
      </c>
      <c r="AY4" s="420" t="s">
        <v>1228</v>
      </c>
      <c r="AZ4" s="421" t="s">
        <v>1229</v>
      </c>
      <c r="BA4" t="s">
        <v>367</v>
      </c>
      <c r="BB4" s="20" t="s">
        <v>968</v>
      </c>
      <c r="BC4" s="84" t="s">
        <v>1559</v>
      </c>
      <c r="BD4" s="205" t="s">
        <v>2289</v>
      </c>
      <c r="BF4" s="20"/>
    </row>
    <row r="5" spans="1:58">
      <c r="B5" s="84" t="s">
        <v>1202</v>
      </c>
      <c r="D5" s="86" t="s">
        <v>171</v>
      </c>
      <c r="E5" s="95" t="s">
        <v>457</v>
      </c>
      <c r="G5" s="103" t="s">
        <v>1963</v>
      </c>
      <c r="H5" s="92" t="s">
        <v>651</v>
      </c>
      <c r="I5" s="98" t="s">
        <v>181</v>
      </c>
      <c r="J5" s="98" t="s">
        <v>699</v>
      </c>
      <c r="K5" s="98" t="s">
        <v>751</v>
      </c>
      <c r="L5" s="89" t="s">
        <v>1163</v>
      </c>
      <c r="M5" s="186"/>
      <c r="N5" s="94" t="s">
        <v>947</v>
      </c>
      <c r="P5" s="103" t="s">
        <v>196</v>
      </c>
      <c r="Q5" s="104" t="s">
        <v>251</v>
      </c>
      <c r="R5" s="90" t="s">
        <v>835</v>
      </c>
      <c r="S5" s="90" t="s">
        <v>791</v>
      </c>
      <c r="T5" s="90" t="s">
        <v>791</v>
      </c>
      <c r="U5" s="96" t="s">
        <v>438</v>
      </c>
      <c r="V5" s="544" t="s">
        <v>1910</v>
      </c>
      <c r="W5" s="190" t="s">
        <v>1937</v>
      </c>
      <c r="X5" s="566" t="s">
        <v>2042</v>
      </c>
      <c r="Y5" s="569" t="s">
        <v>2054</v>
      </c>
      <c r="AB5" s="88" t="s">
        <v>271</v>
      </c>
      <c r="AC5" s="94" t="s">
        <v>1230</v>
      </c>
      <c r="AE5" s="93" t="s">
        <v>423</v>
      </c>
      <c r="AG5" s="188" t="s">
        <v>1280</v>
      </c>
      <c r="AI5" s="571" t="s">
        <v>411</v>
      </c>
      <c r="AJ5" s="422" t="s">
        <v>2135</v>
      </c>
      <c r="AK5" s="191" t="s">
        <v>655</v>
      </c>
      <c r="AL5" s="423" t="s">
        <v>1231</v>
      </c>
      <c r="AM5" s="282" t="s">
        <v>1572</v>
      </c>
      <c r="AN5" s="104" t="s">
        <v>482</v>
      </c>
      <c r="AO5" s="202" t="s">
        <v>1448</v>
      </c>
      <c r="AP5" s="205" t="s">
        <v>1232</v>
      </c>
      <c r="AQ5" s="94" t="s">
        <v>975</v>
      </c>
      <c r="AR5" s="298" t="s">
        <v>862</v>
      </c>
      <c r="AS5" s="339"/>
      <c r="AT5" s="300" t="s">
        <v>922</v>
      </c>
      <c r="AU5" s="96" t="s">
        <v>2280</v>
      </c>
      <c r="AV5" s="105" t="s">
        <v>2174</v>
      </c>
      <c r="AW5" s="330" t="s">
        <v>1164</v>
      </c>
      <c r="AZ5" s="421" t="s">
        <v>1233</v>
      </c>
      <c r="BA5" t="s">
        <v>368</v>
      </c>
      <c r="BB5" s="20" t="s">
        <v>73</v>
      </c>
      <c r="BD5" s="205" t="s">
        <v>2290</v>
      </c>
      <c r="BF5" s="20"/>
    </row>
    <row r="6" spans="1:58">
      <c r="D6" s="86" t="s">
        <v>172</v>
      </c>
      <c r="G6" s="103" t="s">
        <v>1962</v>
      </c>
      <c r="H6" s="92" t="s">
        <v>652</v>
      </c>
      <c r="I6" s="98" t="s">
        <v>182</v>
      </c>
      <c r="J6" s="98" t="s">
        <v>701</v>
      </c>
      <c r="K6" s="98" t="s">
        <v>752</v>
      </c>
      <c r="L6" s="89" t="s">
        <v>186</v>
      </c>
      <c r="M6" s="186"/>
      <c r="N6" s="94" t="s">
        <v>190</v>
      </c>
      <c r="P6" s="103" t="s">
        <v>198</v>
      </c>
      <c r="Q6" s="104" t="s">
        <v>1524</v>
      </c>
      <c r="R6" s="90" t="s">
        <v>781</v>
      </c>
      <c r="S6" s="90" t="s">
        <v>792</v>
      </c>
      <c r="T6" s="90" t="s">
        <v>792</v>
      </c>
      <c r="U6" s="97" t="s">
        <v>837</v>
      </c>
      <c r="V6" s="544" t="s">
        <v>1912</v>
      </c>
      <c r="W6" s="190" t="s">
        <v>1938</v>
      </c>
      <c r="X6" s="566" t="s">
        <v>2043</v>
      </c>
      <c r="Y6" s="569" t="s">
        <v>2055</v>
      </c>
      <c r="AB6" s="88" t="s">
        <v>270</v>
      </c>
      <c r="AC6" s="94" t="s">
        <v>2354</v>
      </c>
      <c r="AE6" s="93" t="s">
        <v>428</v>
      </c>
      <c r="AI6" s="572" t="s">
        <v>414</v>
      </c>
      <c r="AJ6" s="422" t="s">
        <v>2136</v>
      </c>
      <c r="AK6" s="191" t="s">
        <v>994</v>
      </c>
      <c r="AL6" s="423" t="s">
        <v>1491</v>
      </c>
      <c r="AN6" s="104" t="s">
        <v>483</v>
      </c>
      <c r="AO6" s="202" t="s">
        <v>1449</v>
      </c>
      <c r="AP6" s="205" t="s">
        <v>1234</v>
      </c>
      <c r="AQ6" s="94" t="s">
        <v>976</v>
      </c>
      <c r="AR6" s="298" t="s">
        <v>863</v>
      </c>
      <c r="AS6" s="339"/>
      <c r="AT6" s="300" t="s">
        <v>923</v>
      </c>
      <c r="AU6" s="96" t="s">
        <v>1165</v>
      </c>
      <c r="AV6" s="105" t="s">
        <v>1764</v>
      </c>
      <c r="AW6" s="330" t="s">
        <v>1166</v>
      </c>
      <c r="AZ6" s="421" t="s">
        <v>1235</v>
      </c>
      <c r="BA6" t="s">
        <v>369</v>
      </c>
      <c r="BB6" s="20" t="s">
        <v>74</v>
      </c>
      <c r="BD6" s="205" t="s">
        <v>2299</v>
      </c>
    </row>
    <row r="7" spans="1:58">
      <c r="D7" s="86" t="s">
        <v>173</v>
      </c>
      <c r="G7" s="103" t="s">
        <v>1961</v>
      </c>
      <c r="H7" s="92" t="s">
        <v>135</v>
      </c>
      <c r="I7" s="98" t="s">
        <v>475</v>
      </c>
      <c r="J7" s="98" t="s">
        <v>703</v>
      </c>
      <c r="K7" s="98" t="s">
        <v>753</v>
      </c>
      <c r="L7" s="89" t="s">
        <v>187</v>
      </c>
      <c r="N7" s="94" t="s">
        <v>56</v>
      </c>
      <c r="P7" s="103" t="s">
        <v>200</v>
      </c>
      <c r="Q7" s="104" t="s">
        <v>1281</v>
      </c>
      <c r="R7" s="90" t="s">
        <v>782</v>
      </c>
      <c r="S7" s="339"/>
      <c r="T7" s="90" t="s">
        <v>793</v>
      </c>
      <c r="U7" s="97" t="s">
        <v>219</v>
      </c>
      <c r="V7" s="339"/>
      <c r="W7" s="190" t="s">
        <v>1939</v>
      </c>
      <c r="X7" s="566" t="s">
        <v>2044</v>
      </c>
      <c r="Y7" s="569" t="s">
        <v>2057</v>
      </c>
      <c r="AB7" s="87" t="s">
        <v>267</v>
      </c>
      <c r="AE7" s="93" t="s">
        <v>464</v>
      </c>
      <c r="AI7" s="572" t="s">
        <v>415</v>
      </c>
      <c r="AJ7" s="422" t="s">
        <v>2137</v>
      </c>
      <c r="AK7" s="300" t="s">
        <v>916</v>
      </c>
      <c r="AN7" s="104" t="s">
        <v>484</v>
      </c>
      <c r="AO7" s="202" t="s">
        <v>1450</v>
      </c>
      <c r="AP7" s="205" t="s">
        <v>1854</v>
      </c>
      <c r="AQ7" s="94" t="s">
        <v>977</v>
      </c>
      <c r="AR7" s="298" t="s">
        <v>864</v>
      </c>
      <c r="AS7" s="339"/>
      <c r="AT7" s="300" t="s">
        <v>924</v>
      </c>
      <c r="AU7" s="96" t="s">
        <v>1546</v>
      </c>
      <c r="AV7" s="105" t="s">
        <v>1857</v>
      </c>
      <c r="AW7" s="435" t="s">
        <v>2257</v>
      </c>
      <c r="AZ7" s="421" t="s">
        <v>1236</v>
      </c>
      <c r="BB7" s="20" t="s">
        <v>1427</v>
      </c>
      <c r="BD7" s="205" t="s">
        <v>2292</v>
      </c>
    </row>
    <row r="8" spans="1:58">
      <c r="D8" s="86" t="s">
        <v>542</v>
      </c>
      <c r="G8" s="103" t="s">
        <v>1975</v>
      </c>
      <c r="H8" s="92" t="s">
        <v>1282</v>
      </c>
      <c r="I8" s="98" t="s">
        <v>759</v>
      </c>
      <c r="J8" s="98" t="s">
        <v>705</v>
      </c>
      <c r="K8" s="98" t="s">
        <v>1085</v>
      </c>
      <c r="L8" s="89" t="s">
        <v>188</v>
      </c>
      <c r="N8" s="94" t="s">
        <v>1564</v>
      </c>
      <c r="P8" s="103" t="s">
        <v>201</v>
      </c>
      <c r="R8" s="90" t="s">
        <v>783</v>
      </c>
      <c r="S8" s="339"/>
      <c r="T8" s="90" t="s">
        <v>794</v>
      </c>
      <c r="U8" s="97" t="s">
        <v>220</v>
      </c>
      <c r="V8" s="339"/>
      <c r="W8" s="190" t="s">
        <v>1940</v>
      </c>
      <c r="X8" s="81"/>
      <c r="Y8" s="569" t="s">
        <v>2058</v>
      </c>
      <c r="AB8" s="88" t="s">
        <v>382</v>
      </c>
      <c r="AJ8" s="422" t="s">
        <v>2138</v>
      </c>
      <c r="AK8" s="300" t="s">
        <v>917</v>
      </c>
      <c r="AO8" s="202" t="s">
        <v>1283</v>
      </c>
      <c r="AP8" s="205" t="s">
        <v>1853</v>
      </c>
      <c r="AQ8" s="94" t="s">
        <v>978</v>
      </c>
      <c r="AR8" s="298" t="s">
        <v>865</v>
      </c>
      <c r="AS8" s="339"/>
      <c r="AT8" s="300" t="s">
        <v>926</v>
      </c>
      <c r="AU8" s="186"/>
      <c r="AV8" s="450" t="s">
        <v>2313</v>
      </c>
      <c r="AW8" s="435" t="s">
        <v>2258</v>
      </c>
      <c r="AZ8" s="421" t="s">
        <v>1237</v>
      </c>
      <c r="BB8" s="20" t="s">
        <v>1428</v>
      </c>
      <c r="BD8" s="205" t="s">
        <v>2294</v>
      </c>
    </row>
    <row r="9" spans="1:58">
      <c r="D9" s="86" t="s">
        <v>543</v>
      </c>
      <c r="G9" s="103" t="s">
        <v>1976</v>
      </c>
      <c r="H9" s="92" t="s">
        <v>1284</v>
      </c>
      <c r="I9" s="98" t="s">
        <v>760</v>
      </c>
      <c r="J9" s="98" t="s">
        <v>707</v>
      </c>
      <c r="K9" s="98" t="s">
        <v>1087</v>
      </c>
      <c r="L9" s="89" t="s">
        <v>458</v>
      </c>
      <c r="N9" s="94" t="s">
        <v>1167</v>
      </c>
      <c r="P9" s="478" t="s">
        <v>1526</v>
      </c>
      <c r="R9" s="90" t="s">
        <v>784</v>
      </c>
      <c r="S9" s="339"/>
      <c r="T9" s="90" t="s">
        <v>795</v>
      </c>
      <c r="U9" s="97" t="s">
        <v>221</v>
      </c>
      <c r="V9" s="339"/>
      <c r="W9" s="190" t="s">
        <v>1941</v>
      </c>
      <c r="X9" s="81"/>
      <c r="Y9" s="569" t="s">
        <v>2059</v>
      </c>
      <c r="AB9" s="88" t="s">
        <v>849</v>
      </c>
      <c r="AJ9" s="422" t="s">
        <v>2139</v>
      </c>
      <c r="AK9" s="300" t="s">
        <v>918</v>
      </c>
      <c r="AP9" s="205" t="s">
        <v>2352</v>
      </c>
      <c r="AQ9" s="94" t="s">
        <v>979</v>
      </c>
      <c r="AR9" s="298" t="s">
        <v>867</v>
      </c>
      <c r="AS9" s="339"/>
      <c r="AT9" s="300" t="s">
        <v>927</v>
      </c>
      <c r="AU9" s="186"/>
      <c r="AV9" s="450" t="s">
        <v>2032</v>
      </c>
      <c r="AW9" s="435" t="s">
        <v>2259</v>
      </c>
      <c r="AZ9" s="421" t="s">
        <v>1238</v>
      </c>
      <c r="BB9" s="20" t="s">
        <v>1429</v>
      </c>
      <c r="BD9" s="205" t="s">
        <v>2297</v>
      </c>
    </row>
    <row r="10" spans="1:58">
      <c r="D10" s="86" t="s">
        <v>544</v>
      </c>
      <c r="G10" s="103" t="s">
        <v>1970</v>
      </c>
      <c r="H10" s="92" t="s">
        <v>1285</v>
      </c>
      <c r="I10" s="98" t="s">
        <v>761</v>
      </c>
      <c r="J10" s="98" t="s">
        <v>709</v>
      </c>
      <c r="K10" s="98" t="s">
        <v>1089</v>
      </c>
      <c r="L10" s="89" t="s">
        <v>459</v>
      </c>
      <c r="N10" s="94" t="s">
        <v>1168</v>
      </c>
      <c r="R10" s="90" t="s">
        <v>785</v>
      </c>
      <c r="S10" s="339"/>
      <c r="T10" s="90" t="s">
        <v>796</v>
      </c>
      <c r="U10" s="97" t="s">
        <v>222</v>
      </c>
      <c r="V10" s="339"/>
      <c r="W10" s="190" t="s">
        <v>1942</v>
      </c>
      <c r="X10" s="81"/>
      <c r="Y10" s="569" t="s">
        <v>2060</v>
      </c>
      <c r="AB10" s="88" t="s">
        <v>265</v>
      </c>
      <c r="AJ10" s="422" t="s">
        <v>2140</v>
      </c>
      <c r="AK10" s="300" t="s">
        <v>922</v>
      </c>
      <c r="AN10" s="186"/>
      <c r="AQ10" s="94" t="s">
        <v>980</v>
      </c>
      <c r="AR10" s="298" t="s">
        <v>866</v>
      </c>
      <c r="AS10" s="339"/>
      <c r="AT10" s="300" t="s">
        <v>952</v>
      </c>
      <c r="AU10" s="339"/>
      <c r="AV10" s="450" t="s">
        <v>2314</v>
      </c>
      <c r="AW10" s="435" t="s">
        <v>2260</v>
      </c>
      <c r="AZ10" s="421" t="s">
        <v>1239</v>
      </c>
      <c r="BB10" s="20" t="s">
        <v>1758</v>
      </c>
      <c r="BD10" s="205" t="s">
        <v>2298</v>
      </c>
    </row>
    <row r="11" spans="1:58">
      <c r="D11" s="86" t="s">
        <v>493</v>
      </c>
      <c r="G11" s="103" t="s">
        <v>1971</v>
      </c>
      <c r="H11" s="92" t="s">
        <v>1286</v>
      </c>
      <c r="I11" s="98" t="s">
        <v>762</v>
      </c>
      <c r="J11" s="98" t="s">
        <v>2222</v>
      </c>
      <c r="K11" s="340"/>
      <c r="L11" s="89" t="s">
        <v>460</v>
      </c>
      <c r="N11" s="94" t="s">
        <v>1169</v>
      </c>
      <c r="R11" s="90" t="s">
        <v>786</v>
      </c>
      <c r="S11" s="339"/>
      <c r="T11" s="90" t="s">
        <v>797</v>
      </c>
      <c r="U11" s="97" t="s">
        <v>223</v>
      </c>
      <c r="V11" s="339"/>
      <c r="W11" s="339"/>
      <c r="X11" s="339"/>
      <c r="Y11" s="569" t="s">
        <v>2061</v>
      </c>
      <c r="AB11" s="88" t="s">
        <v>383</v>
      </c>
      <c r="AJ11" s="422" t="s">
        <v>2141</v>
      </c>
      <c r="AK11" s="300" t="s">
        <v>923</v>
      </c>
      <c r="AN11" s="186"/>
      <c r="AQ11" s="94" t="s">
        <v>981</v>
      </c>
      <c r="AR11" s="298" t="s">
        <v>868</v>
      </c>
      <c r="AS11" s="339"/>
      <c r="AT11" s="339"/>
      <c r="AU11" s="339"/>
      <c r="AV11" s="450" t="s">
        <v>1858</v>
      </c>
      <c r="AW11" s="435" t="s">
        <v>2261</v>
      </c>
      <c r="AZ11" s="421" t="s">
        <v>1240</v>
      </c>
      <c r="BB11" s="20" t="s">
        <v>1756</v>
      </c>
      <c r="BD11" s="205" t="s">
        <v>2304</v>
      </c>
    </row>
    <row r="12" spans="1:58">
      <c r="D12" s="86" t="s">
        <v>494</v>
      </c>
      <c r="G12" s="103" t="s">
        <v>1966</v>
      </c>
      <c r="H12" s="92" t="s">
        <v>1287</v>
      </c>
      <c r="I12" s="98" t="s">
        <v>763</v>
      </c>
      <c r="J12" s="98" t="s">
        <v>2223</v>
      </c>
      <c r="K12" s="186"/>
      <c r="L12" s="89" t="s">
        <v>257</v>
      </c>
      <c r="N12" s="94" t="s">
        <v>403</v>
      </c>
      <c r="R12" s="90" t="s">
        <v>742</v>
      </c>
      <c r="T12" s="90" t="s">
        <v>798</v>
      </c>
      <c r="U12" s="97" t="s">
        <v>838</v>
      </c>
      <c r="V12" s="339"/>
      <c r="W12" s="339"/>
      <c r="X12" s="339"/>
      <c r="Y12" s="569" t="s">
        <v>2062</v>
      </c>
      <c r="AB12" s="88" t="s">
        <v>850</v>
      </c>
      <c r="AJ12" s="422" t="s">
        <v>2142</v>
      </c>
      <c r="AK12" s="300" t="s">
        <v>924</v>
      </c>
      <c r="AN12" s="186"/>
      <c r="AQ12" s="94" t="s">
        <v>982</v>
      </c>
      <c r="AR12" s="298" t="s">
        <v>869</v>
      </c>
      <c r="AS12" s="339"/>
      <c r="AT12" s="339"/>
      <c r="AU12" s="339"/>
      <c r="AV12" s="450" t="s">
        <v>1562</v>
      </c>
      <c r="AW12" s="435" t="s">
        <v>2262</v>
      </c>
      <c r="BB12" s="20" t="s">
        <v>1757</v>
      </c>
      <c r="BD12" s="205" t="s">
        <v>2308</v>
      </c>
    </row>
    <row r="13" spans="1:58">
      <c r="D13" s="86" t="s">
        <v>1288</v>
      </c>
      <c r="G13" s="103" t="s">
        <v>1967</v>
      </c>
      <c r="H13" s="92" t="s">
        <v>1289</v>
      </c>
      <c r="I13" s="98" t="s">
        <v>764</v>
      </c>
      <c r="J13" s="98" t="s">
        <v>2224</v>
      </c>
      <c r="K13" s="186"/>
      <c r="L13" s="89" t="s">
        <v>1091</v>
      </c>
      <c r="N13" s="94" t="s">
        <v>942</v>
      </c>
      <c r="R13" s="90" t="s">
        <v>745</v>
      </c>
      <c r="T13" s="90" t="s">
        <v>799</v>
      </c>
      <c r="U13" s="96" t="s">
        <v>380</v>
      </c>
      <c r="V13" s="186"/>
      <c r="W13" s="186"/>
      <c r="X13" s="186"/>
      <c r="Y13" s="569" t="s">
        <v>2063</v>
      </c>
      <c r="AB13" s="87" t="s">
        <v>384</v>
      </c>
      <c r="AK13" s="300" t="s">
        <v>926</v>
      </c>
      <c r="AQ13" s="94" t="s">
        <v>983</v>
      </c>
      <c r="AR13" s="298" t="s">
        <v>870</v>
      </c>
      <c r="AS13" s="339"/>
      <c r="AT13" s="339"/>
      <c r="AU13" s="339"/>
      <c r="AV13" s="450" t="s">
        <v>1584</v>
      </c>
      <c r="AW13" s="435" t="s">
        <v>2264</v>
      </c>
      <c r="BD13" s="205" t="s">
        <v>2310</v>
      </c>
    </row>
    <row r="14" spans="1:58">
      <c r="D14" s="86" t="s">
        <v>1290</v>
      </c>
      <c r="G14" s="103" t="s">
        <v>1972</v>
      </c>
      <c r="H14" s="92" t="s">
        <v>1291</v>
      </c>
      <c r="I14" s="98" t="s">
        <v>1877</v>
      </c>
      <c r="J14" s="98" t="s">
        <v>2225</v>
      </c>
      <c r="K14" s="186"/>
      <c r="L14" s="89" t="s">
        <v>1093</v>
      </c>
      <c r="N14" s="94" t="s">
        <v>943</v>
      </c>
      <c r="R14" s="90" t="s">
        <v>787</v>
      </c>
      <c r="T14" s="90" t="s">
        <v>800</v>
      </c>
      <c r="U14" s="96" t="s">
        <v>381</v>
      </c>
      <c r="V14" s="186"/>
      <c r="W14" s="186"/>
      <c r="X14" s="186"/>
      <c r="Y14" s="569" t="s">
        <v>2064</v>
      </c>
      <c r="AB14" s="87" t="s">
        <v>385</v>
      </c>
      <c r="AK14" s="300" t="s">
        <v>927</v>
      </c>
      <c r="AN14" s="339"/>
      <c r="AQ14" s="94" t="s">
        <v>984</v>
      </c>
      <c r="AR14" s="298" t="s">
        <v>871</v>
      </c>
      <c r="AS14" s="339"/>
      <c r="AT14" s="339"/>
      <c r="AU14" s="339"/>
      <c r="AV14" s="450" t="s">
        <v>1980</v>
      </c>
      <c r="AW14" s="435" t="s">
        <v>2265</v>
      </c>
      <c r="BD14" s="596" t="s">
        <v>2301</v>
      </c>
    </row>
    <row r="15" spans="1:58">
      <c r="D15" s="424" t="s">
        <v>1292</v>
      </c>
      <c r="G15" s="103" t="s">
        <v>1973</v>
      </c>
      <c r="H15" s="92" t="s">
        <v>1293</v>
      </c>
      <c r="I15" s="98" t="s">
        <v>1878</v>
      </c>
      <c r="J15" s="98" t="s">
        <v>2226</v>
      </c>
      <c r="K15" s="186"/>
      <c r="L15" s="89" t="s">
        <v>1095</v>
      </c>
      <c r="N15" s="94" t="s">
        <v>944</v>
      </c>
      <c r="R15" s="90" t="s">
        <v>1100</v>
      </c>
      <c r="T15" s="90" t="s">
        <v>801</v>
      </c>
      <c r="U15" s="96" t="s">
        <v>276</v>
      </c>
      <c r="V15" s="186"/>
      <c r="W15" s="186"/>
      <c r="X15" s="186"/>
      <c r="Y15" s="569" t="s">
        <v>2065</v>
      </c>
      <c r="AB15" s="88" t="s">
        <v>386</v>
      </c>
      <c r="AK15" s="300" t="s">
        <v>952</v>
      </c>
      <c r="AN15" s="339"/>
      <c r="AQ15" s="94" t="s">
        <v>905</v>
      </c>
      <c r="AR15" s="298" t="s">
        <v>955</v>
      </c>
      <c r="AV15" s="450" t="s">
        <v>1430</v>
      </c>
      <c r="AW15" s="592" t="s">
        <v>2266</v>
      </c>
    </row>
    <row r="16" spans="1:58">
      <c r="D16" s="424" t="s">
        <v>1241</v>
      </c>
      <c r="G16" s="103" t="s">
        <v>1974</v>
      </c>
      <c r="H16" s="92" t="s">
        <v>1294</v>
      </c>
      <c r="I16" s="98" t="s">
        <v>1879</v>
      </c>
      <c r="J16" s="98" t="s">
        <v>2227</v>
      </c>
      <c r="K16" s="186"/>
      <c r="L16" s="89" t="s">
        <v>1097</v>
      </c>
      <c r="N16" s="94" t="s">
        <v>945</v>
      </c>
      <c r="R16" s="90" t="s">
        <v>1102</v>
      </c>
      <c r="T16" s="90" t="s">
        <v>802</v>
      </c>
      <c r="U16" s="96" t="s">
        <v>878</v>
      </c>
      <c r="V16" s="186"/>
      <c r="W16" s="186"/>
      <c r="X16" s="186"/>
      <c r="Y16" s="569" t="s">
        <v>2066</v>
      </c>
      <c r="AB16" s="87" t="s">
        <v>387</v>
      </c>
      <c r="AK16" s="99" t="s">
        <v>163</v>
      </c>
      <c r="AQ16" s="94" t="s">
        <v>906</v>
      </c>
      <c r="AR16" s="298" t="s">
        <v>956</v>
      </c>
      <c r="AV16" s="450" t="s">
        <v>954</v>
      </c>
      <c r="AW16" s="435" t="s">
        <v>2275</v>
      </c>
    </row>
    <row r="17" spans="4:49">
      <c r="D17" s="424" t="s">
        <v>1295</v>
      </c>
      <c r="G17" s="103" t="s">
        <v>1431</v>
      </c>
      <c r="H17" s="92" t="s">
        <v>1296</v>
      </c>
      <c r="I17" s="98" t="s">
        <v>1880</v>
      </c>
      <c r="J17" s="98" t="s">
        <v>2228</v>
      </c>
      <c r="K17" s="186"/>
      <c r="L17" s="89" t="s">
        <v>1171</v>
      </c>
      <c r="N17" s="94" t="s">
        <v>1489</v>
      </c>
      <c r="R17" s="90" t="s">
        <v>1104</v>
      </c>
      <c r="T17" s="90" t="s">
        <v>803</v>
      </c>
      <c r="U17" s="96" t="s">
        <v>879</v>
      </c>
      <c r="V17" s="186"/>
      <c r="W17" s="186"/>
      <c r="X17" s="186"/>
      <c r="Y17" s="569" t="s">
        <v>2067</v>
      </c>
      <c r="AB17" s="87" t="s">
        <v>388</v>
      </c>
      <c r="AK17" s="99" t="s">
        <v>164</v>
      </c>
      <c r="AQ17" s="94" t="s">
        <v>907</v>
      </c>
      <c r="AR17" s="298" t="s">
        <v>967</v>
      </c>
      <c r="AV17" s="450" t="s">
        <v>1170</v>
      </c>
      <c r="AW17" s="435" t="s">
        <v>1410</v>
      </c>
    </row>
    <row r="18" spans="4:49">
      <c r="D18" s="424" t="s">
        <v>1850</v>
      </c>
      <c r="H18" s="92" t="s">
        <v>1297</v>
      </c>
      <c r="I18" s="98" t="s">
        <v>1881</v>
      </c>
      <c r="J18" s="98" t="s">
        <v>2229</v>
      </c>
      <c r="K18" s="186"/>
      <c r="L18" s="123" t="s">
        <v>1580</v>
      </c>
      <c r="N18" s="94" t="s">
        <v>939</v>
      </c>
      <c r="R18" s="90" t="s">
        <v>1106</v>
      </c>
      <c r="T18" s="90" t="s">
        <v>804</v>
      </c>
      <c r="U18" s="96" t="s">
        <v>881</v>
      </c>
      <c r="V18" s="186"/>
      <c r="W18" s="186"/>
      <c r="X18" s="186"/>
      <c r="Y18" s="569" t="s">
        <v>2068</v>
      </c>
      <c r="AB18" s="87" t="s">
        <v>389</v>
      </c>
      <c r="AK18" s="84" t="s">
        <v>99</v>
      </c>
      <c r="AQ18" s="94" t="s">
        <v>908</v>
      </c>
      <c r="AV18" s="450" t="s">
        <v>973</v>
      </c>
      <c r="AW18" s="435" t="s">
        <v>1762</v>
      </c>
    </row>
    <row r="19" spans="4:49">
      <c r="D19" s="424" t="s">
        <v>2198</v>
      </c>
      <c r="H19" s="92" t="s">
        <v>1298</v>
      </c>
      <c r="I19" s="98" t="s">
        <v>765</v>
      </c>
      <c r="J19" s="98" t="s">
        <v>2230</v>
      </c>
      <c r="K19" s="186"/>
      <c r="N19" s="94" t="s">
        <v>940</v>
      </c>
      <c r="R19" s="90" t="s">
        <v>1108</v>
      </c>
      <c r="T19" s="90" t="s">
        <v>805</v>
      </c>
      <c r="U19" s="96" t="s">
        <v>439</v>
      </c>
      <c r="V19" s="186"/>
      <c r="W19" s="186"/>
      <c r="X19" s="186"/>
      <c r="Y19" s="569" t="s">
        <v>2069</v>
      </c>
      <c r="AB19" s="87" t="s">
        <v>390</v>
      </c>
      <c r="AK19" s="84" t="s">
        <v>98</v>
      </c>
      <c r="AN19" s="186"/>
      <c r="AQ19" s="94" t="s">
        <v>909</v>
      </c>
      <c r="AV19" s="450" t="s">
        <v>1763</v>
      </c>
    </row>
    <row r="20" spans="4:49">
      <c r="H20" s="92" t="s">
        <v>1299</v>
      </c>
      <c r="I20" s="98" t="s">
        <v>682</v>
      </c>
      <c r="J20" s="98" t="s">
        <v>2231</v>
      </c>
      <c r="K20" s="186"/>
      <c r="N20" s="94" t="s">
        <v>1409</v>
      </c>
      <c r="R20" s="90" t="s">
        <v>1110</v>
      </c>
      <c r="T20" s="90" t="s">
        <v>806</v>
      </c>
      <c r="U20" s="96" t="s">
        <v>447</v>
      </c>
      <c r="V20" s="186"/>
      <c r="W20" s="186"/>
      <c r="X20" s="186"/>
      <c r="Y20" s="186"/>
      <c r="AB20" s="87" t="s">
        <v>391</v>
      </c>
      <c r="AK20" s="84" t="s">
        <v>100</v>
      </c>
      <c r="AN20" s="186"/>
      <c r="AQ20" s="94" t="s">
        <v>910</v>
      </c>
      <c r="AV20" s="450" t="s">
        <v>1585</v>
      </c>
    </row>
    <row r="21" spans="4:49">
      <c r="H21" s="92" t="s">
        <v>1300</v>
      </c>
      <c r="I21" s="98" t="s">
        <v>681</v>
      </c>
      <c r="J21" s="98" t="s">
        <v>2232</v>
      </c>
      <c r="K21" s="186"/>
      <c r="N21" s="94" t="s">
        <v>934</v>
      </c>
      <c r="R21" s="90" t="s">
        <v>1112</v>
      </c>
      <c r="T21" s="90" t="s">
        <v>807</v>
      </c>
      <c r="U21" s="96" t="s">
        <v>445</v>
      </c>
      <c r="V21" s="186"/>
      <c r="W21" s="186"/>
      <c r="X21" s="186"/>
      <c r="Y21" s="186"/>
      <c r="AB21" s="87" t="s">
        <v>1846</v>
      </c>
      <c r="AK21" s="84" t="s">
        <v>1202</v>
      </c>
      <c r="AN21" s="186"/>
      <c r="AQ21" s="94" t="s">
        <v>987</v>
      </c>
      <c r="AV21" s="450" t="s">
        <v>1413</v>
      </c>
    </row>
    <row r="22" spans="4:49">
      <c r="H22" s="92" t="s">
        <v>1998</v>
      </c>
      <c r="I22" s="98" t="s">
        <v>684</v>
      </c>
      <c r="J22" s="98" t="s">
        <v>2233</v>
      </c>
      <c r="K22" s="186"/>
      <c r="N22" s="94" t="s">
        <v>941</v>
      </c>
      <c r="R22" s="90" t="s">
        <v>1114</v>
      </c>
      <c r="T22" s="90" t="s">
        <v>808</v>
      </c>
      <c r="U22" s="96" t="s">
        <v>872</v>
      </c>
      <c r="V22" s="186"/>
      <c r="W22" s="186"/>
      <c r="X22" s="186"/>
      <c r="Y22" s="186"/>
      <c r="AB22" s="87" t="s">
        <v>1847</v>
      </c>
      <c r="AE22" s="339"/>
      <c r="AK22" s="205" t="s">
        <v>1216</v>
      </c>
      <c r="AN22" s="186"/>
      <c r="AQ22" s="94" t="s">
        <v>988</v>
      </c>
      <c r="AV22" s="450" t="s">
        <v>1759</v>
      </c>
    </row>
    <row r="23" spans="4:49">
      <c r="H23" s="92" t="s">
        <v>1997</v>
      </c>
      <c r="I23" s="98" t="s">
        <v>686</v>
      </c>
      <c r="J23" s="98" t="s">
        <v>2234</v>
      </c>
      <c r="K23" s="186"/>
      <c r="N23" s="94" t="s">
        <v>938</v>
      </c>
      <c r="R23" s="90" t="s">
        <v>1116</v>
      </c>
      <c r="T23" s="90" t="s">
        <v>809</v>
      </c>
      <c r="U23" s="96" t="s">
        <v>960</v>
      </c>
      <c r="V23" s="186"/>
      <c r="W23" s="186"/>
      <c r="X23" s="186"/>
      <c r="Y23" s="186"/>
      <c r="AB23" s="87" t="s">
        <v>1848</v>
      </c>
      <c r="AE23" s="186"/>
      <c r="AK23" s="205" t="s">
        <v>1220</v>
      </c>
      <c r="AQ23" s="94" t="s">
        <v>989</v>
      </c>
    </row>
    <row r="24" spans="4:49">
      <c r="H24" s="92" t="s">
        <v>2000</v>
      </c>
      <c r="I24" s="98" t="s">
        <v>985</v>
      </c>
      <c r="J24" s="98" t="s">
        <v>2235</v>
      </c>
      <c r="K24" s="186"/>
      <c r="N24" s="94" t="s">
        <v>986</v>
      </c>
      <c r="R24" s="90" t="s">
        <v>1118</v>
      </c>
      <c r="T24" s="90" t="s">
        <v>810</v>
      </c>
      <c r="U24" s="96" t="s">
        <v>441</v>
      </c>
      <c r="V24" s="186"/>
      <c r="W24" s="186"/>
      <c r="X24" s="186"/>
      <c r="Y24" s="186"/>
      <c r="AB24" s="87" t="s">
        <v>1849</v>
      </c>
      <c r="AE24" s="339"/>
      <c r="AK24" s="205" t="s">
        <v>1226</v>
      </c>
      <c r="AQ24" s="94" t="s">
        <v>990</v>
      </c>
    </row>
    <row r="25" spans="4:49">
      <c r="H25" s="92" t="s">
        <v>2002</v>
      </c>
      <c r="I25" s="98" t="s">
        <v>890</v>
      </c>
      <c r="J25" s="98" t="s">
        <v>2236</v>
      </c>
      <c r="K25" s="186"/>
      <c r="N25" s="94" t="s">
        <v>397</v>
      </c>
      <c r="R25" s="90" t="s">
        <v>1120</v>
      </c>
      <c r="T25" s="90" t="s">
        <v>811</v>
      </c>
      <c r="U25" s="96" t="s">
        <v>874</v>
      </c>
      <c r="V25" s="186"/>
      <c r="W25" s="186"/>
      <c r="X25" s="186"/>
      <c r="Y25" s="186"/>
      <c r="AB25" s="88" t="s">
        <v>266</v>
      </c>
      <c r="AE25" s="339"/>
      <c r="AK25" s="205" t="s">
        <v>1232</v>
      </c>
      <c r="AQ25" s="94" t="s">
        <v>991</v>
      </c>
    </row>
    <row r="26" spans="4:49">
      <c r="H26" s="92" t="s">
        <v>2003</v>
      </c>
      <c r="I26" s="98" t="s">
        <v>1036</v>
      </c>
      <c r="J26" s="98" t="s">
        <v>2237</v>
      </c>
      <c r="K26" s="186"/>
      <c r="N26" s="94" t="s">
        <v>399</v>
      </c>
      <c r="R26" s="90" t="s">
        <v>1122</v>
      </c>
      <c r="T26" s="90" t="s">
        <v>812</v>
      </c>
      <c r="U26" s="96" t="s">
        <v>443</v>
      </c>
      <c r="V26" s="186"/>
      <c r="W26" s="186"/>
      <c r="X26" s="186"/>
      <c r="Y26" s="186"/>
      <c r="AB26" s="88" t="s">
        <v>392</v>
      </c>
      <c r="AE26" s="339"/>
      <c r="AK26" s="205" t="s">
        <v>1234</v>
      </c>
      <c r="AQ26" s="94" t="s">
        <v>992</v>
      </c>
    </row>
    <row r="27" spans="4:49">
      <c r="H27" s="92" t="s">
        <v>1943</v>
      </c>
      <c r="I27" s="98" t="s">
        <v>1037</v>
      </c>
      <c r="J27" s="98" t="s">
        <v>2238</v>
      </c>
      <c r="K27" s="186"/>
      <c r="N27" s="94" t="s">
        <v>406</v>
      </c>
      <c r="R27" s="90" t="s">
        <v>1124</v>
      </c>
      <c r="T27" s="90" t="s">
        <v>813</v>
      </c>
      <c r="U27" s="96" t="s">
        <v>877</v>
      </c>
      <c r="V27" s="186"/>
      <c r="W27" s="186"/>
      <c r="X27" s="186"/>
      <c r="Y27" s="186"/>
      <c r="AB27" s="88" t="s">
        <v>667</v>
      </c>
      <c r="AE27" s="186"/>
      <c r="AK27" s="205" t="s">
        <v>1854</v>
      </c>
      <c r="AN27" s="186"/>
      <c r="AQ27" s="94" t="s">
        <v>993</v>
      </c>
    </row>
    <row r="28" spans="4:49">
      <c r="H28" s="92" t="s">
        <v>1944</v>
      </c>
      <c r="I28" s="98" t="s">
        <v>1039</v>
      </c>
      <c r="J28" s="98" t="s">
        <v>2239</v>
      </c>
      <c r="K28" s="186"/>
      <c r="T28" s="90" t="s">
        <v>814</v>
      </c>
      <c r="U28" s="96" t="s">
        <v>1797</v>
      </c>
      <c r="V28" s="186"/>
      <c r="W28" s="186"/>
      <c r="X28" s="186"/>
      <c r="Y28" s="186"/>
      <c r="AB28" s="88" t="s">
        <v>666</v>
      </c>
      <c r="AE28" s="186"/>
      <c r="AK28" s="205" t="s">
        <v>1853</v>
      </c>
      <c r="AN28" s="186"/>
    </row>
    <row r="29" spans="4:49">
      <c r="H29" s="92" t="s">
        <v>1945</v>
      </c>
      <c r="I29" s="98" t="s">
        <v>1041</v>
      </c>
      <c r="J29" s="98" t="s">
        <v>2240</v>
      </c>
      <c r="K29" s="186"/>
      <c r="T29" s="90" t="s">
        <v>815</v>
      </c>
      <c r="U29" s="96" t="s">
        <v>2171</v>
      </c>
      <c r="V29" s="186"/>
      <c r="W29" s="186"/>
      <c r="X29" s="186"/>
      <c r="Y29" s="186"/>
      <c r="AB29" s="88" t="s">
        <v>2156</v>
      </c>
      <c r="AE29" s="186"/>
      <c r="AK29" s="205" t="s">
        <v>2352</v>
      </c>
      <c r="AN29" s="186"/>
    </row>
    <row r="30" spans="4:49">
      <c r="H30" s="92" t="s">
        <v>1946</v>
      </c>
      <c r="I30" s="98" t="s">
        <v>1043</v>
      </c>
      <c r="J30" s="98" t="s">
        <v>2241</v>
      </c>
      <c r="K30" s="186"/>
      <c r="T30" s="90" t="s">
        <v>816</v>
      </c>
      <c r="U30" s="96" t="s">
        <v>1174</v>
      </c>
      <c r="V30" s="186"/>
      <c r="W30" s="186"/>
      <c r="X30" s="186"/>
      <c r="Y30" s="186"/>
      <c r="AB30" s="88" t="s">
        <v>2160</v>
      </c>
      <c r="AE30" s="339"/>
      <c r="AK30" s="85" t="s">
        <v>165</v>
      </c>
      <c r="AN30" s="339"/>
    </row>
    <row r="31" spans="4:49">
      <c r="H31" s="92" t="s">
        <v>1947</v>
      </c>
      <c r="I31" s="98" t="s">
        <v>1045</v>
      </c>
      <c r="J31" s="98" t="s">
        <v>1055</v>
      </c>
      <c r="T31" s="90" t="s">
        <v>817</v>
      </c>
      <c r="U31" s="96" t="s">
        <v>1175</v>
      </c>
      <c r="V31" s="186"/>
      <c r="W31" s="186"/>
      <c r="X31" s="186"/>
      <c r="Y31" s="186"/>
      <c r="AB31" s="88" t="s">
        <v>2161</v>
      </c>
      <c r="AE31" s="339"/>
      <c r="AK31" s="85" t="s">
        <v>166</v>
      </c>
      <c r="AN31" s="339"/>
    </row>
    <row r="32" spans="4:49">
      <c r="H32" s="92" t="s">
        <v>1948</v>
      </c>
      <c r="I32" s="98" t="s">
        <v>1047</v>
      </c>
      <c r="J32" s="98" t="s">
        <v>1057</v>
      </c>
      <c r="T32" s="90" t="s">
        <v>818</v>
      </c>
      <c r="U32" s="96" t="s">
        <v>1176</v>
      </c>
      <c r="V32" s="186"/>
      <c r="W32" s="186"/>
      <c r="X32" s="186"/>
      <c r="Y32" s="186"/>
      <c r="AB32" s="88" t="s">
        <v>1172</v>
      </c>
      <c r="AE32" s="339"/>
      <c r="AK32" s="85" t="s">
        <v>167</v>
      </c>
      <c r="AN32" s="339"/>
    </row>
    <row r="33" spans="8:40">
      <c r="H33" s="92" t="s">
        <v>1521</v>
      </c>
      <c r="I33" s="98" t="s">
        <v>1049</v>
      </c>
      <c r="J33" s="98" t="s">
        <v>1059</v>
      </c>
      <c r="T33" s="90" t="s">
        <v>819</v>
      </c>
      <c r="U33" s="96" t="s">
        <v>1325</v>
      </c>
      <c r="V33" s="186"/>
      <c r="W33" s="186"/>
      <c r="X33" s="186"/>
      <c r="Y33" s="186"/>
      <c r="AB33" s="88" t="s">
        <v>1173</v>
      </c>
      <c r="AE33" s="339"/>
      <c r="AK33" s="330" t="s">
        <v>1159</v>
      </c>
      <c r="AN33" s="339"/>
    </row>
    <row r="34" spans="8:40">
      <c r="H34" s="92" t="s">
        <v>1522</v>
      </c>
      <c r="I34" s="98" t="s">
        <v>1051</v>
      </c>
      <c r="J34" s="98" t="s">
        <v>1061</v>
      </c>
      <c r="T34" s="90" t="s">
        <v>820</v>
      </c>
      <c r="U34" s="525" t="s">
        <v>1128</v>
      </c>
      <c r="V34" s="546"/>
      <c r="W34" s="546"/>
      <c r="X34" s="546"/>
      <c r="Y34" s="546"/>
      <c r="AB34" s="88" t="s">
        <v>1539</v>
      </c>
      <c r="AE34" s="339"/>
      <c r="AK34" s="330" t="s">
        <v>1161</v>
      </c>
      <c r="AN34" s="339"/>
    </row>
    <row r="35" spans="8:40">
      <c r="H35" s="92" t="s">
        <v>1523</v>
      </c>
      <c r="I35" s="98" t="s">
        <v>1052</v>
      </c>
      <c r="J35" s="98" t="s">
        <v>1063</v>
      </c>
      <c r="U35" s="527" t="s">
        <v>1832</v>
      </c>
      <c r="V35" s="546"/>
      <c r="W35" s="546"/>
      <c r="X35" s="546"/>
      <c r="Y35" s="546"/>
      <c r="AB35" s="88" t="s">
        <v>1540</v>
      </c>
      <c r="AE35" s="339"/>
      <c r="AK35" s="330" t="s">
        <v>1162</v>
      </c>
      <c r="AN35" s="339"/>
    </row>
    <row r="36" spans="8:40">
      <c r="H36" s="92" t="s">
        <v>1024</v>
      </c>
      <c r="I36" s="98" t="s">
        <v>1053</v>
      </c>
      <c r="J36" s="98" t="s">
        <v>1065</v>
      </c>
      <c r="U36" s="527" t="s">
        <v>1833</v>
      </c>
      <c r="V36" s="546"/>
      <c r="W36" s="546"/>
      <c r="X36" s="546"/>
      <c r="Y36" s="546"/>
      <c r="AB36" s="87" t="s">
        <v>1541</v>
      </c>
      <c r="AE36" s="186"/>
      <c r="AK36" s="330" t="s">
        <v>1164</v>
      </c>
      <c r="AN36" s="339"/>
    </row>
    <row r="37" spans="8:40">
      <c r="H37" s="92" t="s">
        <v>1027</v>
      </c>
      <c r="J37" s="98" t="s">
        <v>1067</v>
      </c>
      <c r="U37" s="527" t="s">
        <v>1834</v>
      </c>
      <c r="V37" s="546"/>
      <c r="W37" s="546"/>
      <c r="X37" s="546"/>
      <c r="Y37" s="546"/>
      <c r="AB37" s="87" t="s">
        <v>1542</v>
      </c>
      <c r="AE37" s="339"/>
      <c r="AK37" s="330" t="s">
        <v>1166</v>
      </c>
      <c r="AN37" s="339"/>
    </row>
    <row r="38" spans="8:40">
      <c r="H38" s="92" t="s">
        <v>1029</v>
      </c>
      <c r="J38" s="98" t="s">
        <v>1069</v>
      </c>
      <c r="U38" s="527" t="s">
        <v>1835</v>
      </c>
      <c r="V38" s="546"/>
      <c r="W38" s="546"/>
      <c r="X38" s="546"/>
      <c r="Y38" s="546"/>
      <c r="AB38" s="87" t="s">
        <v>1543</v>
      </c>
      <c r="AE38" s="186"/>
      <c r="AK38" s="435" t="s">
        <v>2257</v>
      </c>
      <c r="AN38" s="339"/>
    </row>
    <row r="39" spans="8:40">
      <c r="H39" s="92" t="s">
        <v>1031</v>
      </c>
      <c r="J39" s="98" t="s">
        <v>1071</v>
      </c>
      <c r="U39" s="527" t="s">
        <v>1836</v>
      </c>
      <c r="V39" s="546"/>
      <c r="W39" s="546"/>
      <c r="X39" s="546"/>
      <c r="Y39" s="546"/>
      <c r="AB39" s="87" t="s">
        <v>1544</v>
      </c>
      <c r="AE39" s="186"/>
      <c r="AK39" s="435" t="s">
        <v>2258</v>
      </c>
      <c r="AN39" s="339"/>
    </row>
    <row r="40" spans="8:40">
      <c r="H40" s="92" t="s">
        <v>1032</v>
      </c>
      <c r="J40" s="98" t="s">
        <v>1073</v>
      </c>
      <c r="U40" s="527" t="s">
        <v>1837</v>
      </c>
      <c r="V40" s="546"/>
      <c r="W40" s="546"/>
      <c r="X40" s="546"/>
      <c r="Y40" s="546"/>
      <c r="AB40" s="87" t="s">
        <v>1135</v>
      </c>
      <c r="AE40" s="186"/>
      <c r="AK40" s="435" t="s">
        <v>2259</v>
      </c>
      <c r="AN40" s="339"/>
    </row>
    <row r="41" spans="8:40">
      <c r="H41" s="92" t="s">
        <v>1034</v>
      </c>
      <c r="J41" s="98" t="s">
        <v>1075</v>
      </c>
      <c r="U41" s="527" t="s">
        <v>2244</v>
      </c>
      <c r="V41" s="546"/>
      <c r="W41" s="546"/>
      <c r="X41" s="546"/>
      <c r="Y41" s="546"/>
      <c r="AB41" s="87" t="s">
        <v>1990</v>
      </c>
      <c r="AE41" s="186"/>
      <c r="AK41" s="435" t="s">
        <v>2260</v>
      </c>
      <c r="AN41" s="339"/>
    </row>
    <row r="42" spans="8:40">
      <c r="H42" s="570" t="s">
        <v>2326</v>
      </c>
      <c r="J42" s="98" t="s">
        <v>1077</v>
      </c>
      <c r="U42" s="527" t="s">
        <v>2248</v>
      </c>
      <c r="V42" s="546"/>
      <c r="W42" s="546"/>
      <c r="X42" s="546"/>
      <c r="Y42" s="546"/>
      <c r="AB42" s="87" t="s">
        <v>1991</v>
      </c>
      <c r="AE42" s="186"/>
      <c r="AK42" s="435" t="s">
        <v>2261</v>
      </c>
    </row>
    <row r="43" spans="8:40">
      <c r="H43" s="570" t="s">
        <v>2327</v>
      </c>
      <c r="J43" s="98" t="s">
        <v>1079</v>
      </c>
      <c r="U43" s="527" t="s">
        <v>2247</v>
      </c>
      <c r="V43" s="546"/>
      <c r="W43" s="546"/>
      <c r="X43" s="546"/>
      <c r="Y43" s="546"/>
      <c r="AB43" s="87" t="s">
        <v>1992</v>
      </c>
      <c r="AE43" s="186"/>
      <c r="AK43" s="435" t="s">
        <v>2262</v>
      </c>
      <c r="AN43" s="186"/>
    </row>
    <row r="44" spans="8:40">
      <c r="H44" s="570" t="s">
        <v>2328</v>
      </c>
      <c r="J44" s="98" t="s">
        <v>1081</v>
      </c>
      <c r="U44" s="527" t="s">
        <v>1819</v>
      </c>
      <c r="V44" s="546"/>
      <c r="W44" s="546"/>
      <c r="X44" s="546"/>
      <c r="Y44" s="546"/>
      <c r="AB44" s="87" t="s">
        <v>1136</v>
      </c>
      <c r="AE44" s="186"/>
      <c r="AK44" s="435" t="s">
        <v>2264</v>
      </c>
      <c r="AN44" s="186"/>
    </row>
    <row r="45" spans="8:40">
      <c r="H45" s="570" t="s">
        <v>2329</v>
      </c>
      <c r="J45" s="98" t="s">
        <v>1083</v>
      </c>
      <c r="U45" s="544" t="s">
        <v>1906</v>
      </c>
      <c r="V45" s="546"/>
      <c r="W45" s="546"/>
      <c r="X45" s="546"/>
      <c r="Y45" s="546"/>
      <c r="AB45" s="87" t="s">
        <v>1177</v>
      </c>
      <c r="AE45" s="186"/>
      <c r="AK45" s="435" t="s">
        <v>2265</v>
      </c>
      <c r="AN45" s="186"/>
    </row>
    <row r="46" spans="8:40">
      <c r="H46" s="570" t="s">
        <v>2330</v>
      </c>
      <c r="U46" s="544" t="s">
        <v>2166</v>
      </c>
      <c r="V46" s="546"/>
      <c r="W46" s="546"/>
      <c r="X46" s="546"/>
      <c r="Y46" s="546"/>
      <c r="AB46" s="87" t="s">
        <v>1582</v>
      </c>
      <c r="AE46" s="186"/>
      <c r="AK46" s="592" t="s">
        <v>2266</v>
      </c>
      <c r="AN46" s="186"/>
    </row>
    <row r="47" spans="8:40" ht="17.25" customHeight="1">
      <c r="H47" s="570" t="s">
        <v>2331</v>
      </c>
      <c r="U47" s="544" t="s">
        <v>2169</v>
      </c>
      <c r="V47" s="546"/>
      <c r="W47" s="546"/>
      <c r="X47" s="546"/>
      <c r="Y47" s="546"/>
      <c r="AB47" s="87" t="s">
        <v>1993</v>
      </c>
      <c r="AE47" s="186"/>
      <c r="AK47" s="435" t="s">
        <v>2275</v>
      </c>
      <c r="AN47" s="186"/>
    </row>
    <row r="48" spans="8:40">
      <c r="H48" s="570" t="s">
        <v>2332</v>
      </c>
      <c r="U48" s="544" t="s">
        <v>1907</v>
      </c>
      <c r="V48" s="186"/>
      <c r="W48" s="186"/>
      <c r="X48" s="186"/>
      <c r="Y48" s="186"/>
      <c r="AB48" s="87" t="s">
        <v>1988</v>
      </c>
      <c r="AE48" s="186"/>
      <c r="AK48" s="435" t="s">
        <v>1410</v>
      </c>
      <c r="AN48" s="186"/>
    </row>
    <row r="49" spans="8:40">
      <c r="H49" s="570" t="s">
        <v>2333</v>
      </c>
      <c r="U49" s="544" t="s">
        <v>1909</v>
      </c>
      <c r="V49" s="186"/>
      <c r="W49" s="186"/>
      <c r="X49" s="186"/>
      <c r="Y49" s="186"/>
      <c r="AB49" s="87" t="s">
        <v>1989</v>
      </c>
      <c r="AE49" s="186"/>
      <c r="AK49" s="435" t="s">
        <v>1762</v>
      </c>
      <c r="AN49" s="186"/>
    </row>
    <row r="50" spans="8:40">
      <c r="H50" s="570" t="s">
        <v>2334</v>
      </c>
      <c r="U50" s="544" t="s">
        <v>1911</v>
      </c>
      <c r="V50" s="186"/>
      <c r="W50" s="186"/>
      <c r="X50" s="186"/>
      <c r="Y50" s="186"/>
      <c r="AB50" s="87" t="s">
        <v>1535</v>
      </c>
      <c r="AE50" s="186"/>
      <c r="AK50" s="86" t="s">
        <v>168</v>
      </c>
      <c r="AN50" s="186"/>
    </row>
    <row r="51" spans="8:40">
      <c r="H51" s="570" t="s">
        <v>2335</v>
      </c>
      <c r="U51" s="544" t="s">
        <v>1910</v>
      </c>
      <c r="V51" s="186"/>
      <c r="W51" s="186"/>
      <c r="X51" s="186"/>
      <c r="Y51" s="186"/>
      <c r="AB51" s="87" t="s">
        <v>1534</v>
      </c>
      <c r="AE51" s="186"/>
      <c r="AK51" s="86" t="s">
        <v>169</v>
      </c>
      <c r="AN51" s="186"/>
    </row>
    <row r="52" spans="8:40">
      <c r="H52" s="570" t="s">
        <v>2325</v>
      </c>
      <c r="U52" s="544" t="s">
        <v>1912</v>
      </c>
      <c r="V52" s="186"/>
      <c r="W52" s="186"/>
      <c r="X52" s="186"/>
      <c r="Y52" s="186"/>
      <c r="AB52" s="87" t="s">
        <v>1538</v>
      </c>
      <c r="AE52" s="186"/>
      <c r="AK52" s="86" t="s">
        <v>170</v>
      </c>
      <c r="AN52" s="186"/>
    </row>
    <row r="53" spans="8:40">
      <c r="H53" s="570" t="s">
        <v>2088</v>
      </c>
      <c r="U53" s="526" t="s">
        <v>2272</v>
      </c>
      <c r="V53" s="186"/>
      <c r="W53" s="186"/>
      <c r="X53" s="186"/>
      <c r="Y53" s="186"/>
      <c r="AB53" s="87" t="s">
        <v>1137</v>
      </c>
      <c r="AE53" s="186"/>
      <c r="AK53" s="86" t="s">
        <v>171</v>
      </c>
      <c r="AN53" s="186"/>
    </row>
    <row r="54" spans="8:40">
      <c r="H54" s="570" t="s">
        <v>2089</v>
      </c>
      <c r="U54" s="96" t="s">
        <v>2273</v>
      </c>
      <c r="V54" s="186"/>
      <c r="W54" s="186"/>
      <c r="X54" s="186"/>
      <c r="Y54" s="186"/>
      <c r="AB54" s="87" t="s">
        <v>1138</v>
      </c>
      <c r="AE54" s="186"/>
      <c r="AK54" s="86" t="s">
        <v>172</v>
      </c>
      <c r="AN54" s="186"/>
    </row>
    <row r="55" spans="8:40">
      <c r="H55" s="570" t="s">
        <v>2090</v>
      </c>
      <c r="U55" s="96" t="s">
        <v>1514</v>
      </c>
      <c r="V55" s="186"/>
      <c r="W55" s="186"/>
      <c r="X55" s="186"/>
      <c r="Y55" s="186"/>
      <c r="AB55" s="87" t="s">
        <v>1139</v>
      </c>
      <c r="AE55" s="186"/>
      <c r="AK55" s="86" t="s">
        <v>173</v>
      </c>
      <c r="AN55" s="186"/>
    </row>
    <row r="56" spans="8:40">
      <c r="H56" s="570" t="s">
        <v>2091</v>
      </c>
      <c r="U56" s="96" t="s">
        <v>1515</v>
      </c>
      <c r="V56" s="186"/>
      <c r="W56" s="186"/>
      <c r="X56" s="186"/>
      <c r="Y56" s="186"/>
      <c r="AB56" s="87" t="s">
        <v>1140</v>
      </c>
      <c r="AE56" s="186"/>
      <c r="AK56" s="86" t="s">
        <v>542</v>
      </c>
      <c r="AN56" s="186"/>
    </row>
    <row r="57" spans="8:40">
      <c r="H57" s="570" t="s">
        <v>2104</v>
      </c>
      <c r="U57" s="96" t="s">
        <v>1516</v>
      </c>
      <c r="V57" s="186"/>
      <c r="W57" s="186"/>
      <c r="X57" s="186"/>
      <c r="Y57" s="186"/>
      <c r="AB57" s="87" t="s">
        <v>1142</v>
      </c>
      <c r="AE57" s="186"/>
      <c r="AK57" s="86" t="s">
        <v>543</v>
      </c>
      <c r="AN57" s="186"/>
    </row>
    <row r="58" spans="8:40">
      <c r="H58" s="570" t="s">
        <v>2105</v>
      </c>
      <c r="U58" s="96" t="s">
        <v>1517</v>
      </c>
      <c r="V58" s="186"/>
      <c r="W58" s="186"/>
      <c r="X58" s="186"/>
      <c r="Y58" s="186"/>
      <c r="AB58" s="87" t="s">
        <v>1144</v>
      </c>
      <c r="AE58" s="186"/>
      <c r="AK58" s="86" t="s">
        <v>544</v>
      </c>
      <c r="AN58" s="186"/>
    </row>
    <row r="59" spans="8:40">
      <c r="H59" s="570" t="s">
        <v>2106</v>
      </c>
      <c r="U59" s="96" t="s">
        <v>2268</v>
      </c>
      <c r="V59" s="186"/>
      <c r="W59" s="186"/>
      <c r="X59" s="186"/>
      <c r="Y59" s="186"/>
      <c r="AB59" s="87" t="s">
        <v>1145</v>
      </c>
      <c r="AE59" s="186"/>
      <c r="AK59" s="86" t="s">
        <v>493</v>
      </c>
      <c r="AN59" s="186"/>
    </row>
    <row r="60" spans="8:40">
      <c r="H60" s="570" t="s">
        <v>2107</v>
      </c>
      <c r="U60" s="96" t="s">
        <v>2271</v>
      </c>
      <c r="V60" s="186"/>
      <c r="W60" s="186"/>
      <c r="X60" s="186"/>
      <c r="Y60" s="186"/>
      <c r="AB60" s="87" t="s">
        <v>1146</v>
      </c>
      <c r="AE60" s="186"/>
      <c r="AK60" s="86" t="s">
        <v>494</v>
      </c>
      <c r="AN60" s="186"/>
    </row>
    <row r="61" spans="8:40">
      <c r="H61" s="462" t="s">
        <v>2108</v>
      </c>
      <c r="U61" s="96" t="s">
        <v>2269</v>
      </c>
      <c r="V61" s="186"/>
      <c r="W61" s="186"/>
      <c r="X61" s="186"/>
      <c r="Y61" s="186"/>
      <c r="AB61" s="87" t="s">
        <v>1469</v>
      </c>
      <c r="AE61" s="186"/>
      <c r="AK61" s="86" t="s">
        <v>1288</v>
      </c>
      <c r="AN61" s="186"/>
    </row>
    <row r="62" spans="8:40">
      <c r="H62" s="462" t="s">
        <v>2108</v>
      </c>
      <c r="U62" s="96" t="s">
        <v>1129</v>
      </c>
      <c r="V62" s="186"/>
      <c r="W62" s="186"/>
      <c r="X62" s="186"/>
      <c r="Y62" s="186"/>
      <c r="AB62" s="87" t="s">
        <v>1470</v>
      </c>
      <c r="AE62" s="186"/>
      <c r="AK62" s="86" t="s">
        <v>1290</v>
      </c>
      <c r="AN62" s="186"/>
    </row>
    <row r="63" spans="8:40">
      <c r="H63" s="462" t="s">
        <v>2109</v>
      </c>
      <c r="U63" s="96" t="s">
        <v>1131</v>
      </c>
      <c r="V63" s="186"/>
      <c r="W63" s="186"/>
      <c r="X63" s="186"/>
      <c r="Y63" s="186"/>
      <c r="AB63" s="464" t="s">
        <v>1474</v>
      </c>
      <c r="AE63" s="186"/>
      <c r="AK63" s="424" t="s">
        <v>1292</v>
      </c>
      <c r="AN63" s="186"/>
    </row>
    <row r="64" spans="8:40">
      <c r="H64" s="462" t="s">
        <v>2110</v>
      </c>
      <c r="U64" s="96" t="s">
        <v>1132</v>
      </c>
      <c r="V64" s="186"/>
      <c r="W64" s="186"/>
      <c r="X64" s="186"/>
      <c r="Y64" s="186"/>
      <c r="AB64" s="465" t="s">
        <v>1475</v>
      </c>
      <c r="AE64" s="186"/>
      <c r="AK64" s="424" t="s">
        <v>1241</v>
      </c>
      <c r="AN64" s="186"/>
    </row>
    <row r="65" spans="21:40">
      <c r="U65" s="96" t="s">
        <v>1134</v>
      </c>
      <c r="V65" s="186"/>
      <c r="W65" s="186"/>
      <c r="X65" s="186"/>
      <c r="Y65" s="186"/>
      <c r="AB65" s="465" t="s">
        <v>1476</v>
      </c>
      <c r="AE65" s="186"/>
      <c r="AK65" s="424" t="s">
        <v>1295</v>
      </c>
      <c r="AN65" s="186"/>
    </row>
    <row r="66" spans="21:40">
      <c r="U66" s="96" t="s">
        <v>1178</v>
      </c>
      <c r="V66" s="186"/>
      <c r="W66" s="186"/>
      <c r="X66" s="186"/>
      <c r="Y66" s="186"/>
      <c r="AB66" s="465" t="s">
        <v>1479</v>
      </c>
      <c r="AE66" s="186"/>
      <c r="AK66" s="424" t="s">
        <v>2198</v>
      </c>
      <c r="AN66" s="186"/>
    </row>
    <row r="67" spans="21:40">
      <c r="U67" s="96" t="s">
        <v>1527</v>
      </c>
      <c r="V67" s="186"/>
      <c r="W67" s="186"/>
      <c r="X67" s="186"/>
      <c r="Y67" s="186"/>
      <c r="AB67" s="465" t="s">
        <v>1480</v>
      </c>
      <c r="AE67" s="186"/>
      <c r="AK67" s="280" t="s">
        <v>929</v>
      </c>
      <c r="AN67" s="186"/>
    </row>
    <row r="68" spans="21:40">
      <c r="U68" s="589" t="s">
        <v>2198</v>
      </c>
      <c r="V68" s="186"/>
      <c r="W68" s="186"/>
      <c r="X68" s="186"/>
      <c r="Y68" s="186"/>
      <c r="AB68" s="465" t="s">
        <v>1482</v>
      </c>
      <c r="AE68" s="186"/>
      <c r="AK68" s="280" t="s">
        <v>929</v>
      </c>
      <c r="AN68" s="186"/>
    </row>
    <row r="69" spans="21:40">
      <c r="U69" s="589" t="s">
        <v>2342</v>
      </c>
      <c r="V69" s="547"/>
      <c r="W69" s="547"/>
      <c r="X69" s="547"/>
      <c r="Y69" s="547"/>
      <c r="AB69" s="467" t="s">
        <v>1486</v>
      </c>
      <c r="AE69" s="186"/>
      <c r="AK69" s="191" t="s">
        <v>930</v>
      </c>
      <c r="AN69" s="186"/>
    </row>
    <row r="70" spans="21:40">
      <c r="U70" s="589" t="s">
        <v>2341</v>
      </c>
      <c r="V70" s="547"/>
      <c r="W70" s="547"/>
      <c r="X70" s="547"/>
      <c r="Y70" s="547"/>
      <c r="AB70" s="467" t="s">
        <v>1485</v>
      </c>
      <c r="AE70" s="186"/>
      <c r="AK70" s="191" t="s">
        <v>931</v>
      </c>
      <c r="AN70" s="186"/>
    </row>
    <row r="71" spans="21:40">
      <c r="U71" s="589" t="s">
        <v>2340</v>
      </c>
      <c r="V71" s="547"/>
      <c r="W71" s="547"/>
      <c r="X71" s="547"/>
      <c r="Y71" s="547"/>
      <c r="AB71" s="467" t="s">
        <v>1950</v>
      </c>
      <c r="AE71" s="186"/>
      <c r="AK71" s="96" t="s">
        <v>1165</v>
      </c>
      <c r="AN71" s="186"/>
    </row>
    <row r="72" spans="21:40">
      <c r="U72" s="96" t="s">
        <v>2339</v>
      </c>
      <c r="V72" s="20"/>
      <c r="W72" s="20"/>
      <c r="X72" s="20"/>
      <c r="Y72" s="20"/>
      <c r="AB72" s="467" t="s">
        <v>1952</v>
      </c>
      <c r="AK72" s="96" t="s">
        <v>1546</v>
      </c>
      <c r="AN72" s="186"/>
    </row>
    <row r="73" spans="21:40">
      <c r="U73" s="96" t="s">
        <v>2320</v>
      </c>
      <c r="V73" s="20"/>
      <c r="W73" s="20"/>
      <c r="X73" s="20"/>
      <c r="Y73" s="20"/>
      <c r="AB73" s="186"/>
      <c r="AE73" s="339"/>
      <c r="AK73" s="96" t="s">
        <v>1864</v>
      </c>
      <c r="AN73" s="186"/>
    </row>
    <row r="74" spans="21:40">
      <c r="U74" s="96" t="s">
        <v>2321</v>
      </c>
      <c r="V74" s="20"/>
      <c r="W74" s="20"/>
      <c r="X74" s="20"/>
      <c r="Y74" s="20"/>
      <c r="AB74" s="339"/>
      <c r="AE74" s="339"/>
      <c r="AK74" s="298" t="s">
        <v>859</v>
      </c>
    </row>
    <row r="75" spans="21:40">
      <c r="U75" s="96" t="s">
        <v>2322</v>
      </c>
      <c r="V75" s="20"/>
      <c r="W75" s="20"/>
      <c r="X75" s="20"/>
      <c r="Y75" s="20"/>
      <c r="AB75" s="186"/>
      <c r="AK75" s="298" t="s">
        <v>860</v>
      </c>
    </row>
    <row r="76" spans="21:40">
      <c r="U76" s="96" t="s">
        <v>2323</v>
      </c>
      <c r="V76" s="20"/>
      <c r="W76" s="20"/>
      <c r="X76" s="20"/>
      <c r="Y76" s="20"/>
      <c r="AB76" s="339"/>
      <c r="AK76" s="298" t="s">
        <v>861</v>
      </c>
    </row>
    <row r="77" spans="21:40">
      <c r="U77" s="461" t="s">
        <v>1569</v>
      </c>
      <c r="V77" s="20"/>
      <c r="W77" s="20"/>
      <c r="X77" s="20"/>
      <c r="Y77" s="20"/>
      <c r="AB77" s="339"/>
      <c r="AK77" s="298" t="s">
        <v>862</v>
      </c>
    </row>
    <row r="78" spans="21:40">
      <c r="U78" s="461" t="s">
        <v>1568</v>
      </c>
      <c r="AK78" s="298" t="s">
        <v>863</v>
      </c>
    </row>
    <row r="79" spans="21:40">
      <c r="U79" s="461" t="s">
        <v>1570</v>
      </c>
      <c r="AK79" s="298" t="s">
        <v>864</v>
      </c>
    </row>
    <row r="80" spans="21:40">
      <c r="U80" s="463" t="s">
        <v>1495</v>
      </c>
      <c r="AK80" s="298" t="s">
        <v>865</v>
      </c>
    </row>
    <row r="81" spans="21:40">
      <c r="U81" s="463" t="s">
        <v>1496</v>
      </c>
      <c r="AK81" s="298" t="s">
        <v>867</v>
      </c>
    </row>
    <row r="82" spans="21:40">
      <c r="U82" s="463" t="s">
        <v>1499</v>
      </c>
      <c r="AK82" s="298" t="s">
        <v>866</v>
      </c>
    </row>
    <row r="83" spans="21:40">
      <c r="U83" s="463" t="s">
        <v>1500</v>
      </c>
      <c r="AK83" s="298" t="s">
        <v>868</v>
      </c>
    </row>
    <row r="84" spans="21:40">
      <c r="U84" s="463" t="s">
        <v>1466</v>
      </c>
      <c r="AK84" s="298" t="s">
        <v>869</v>
      </c>
    </row>
    <row r="85" spans="21:40">
      <c r="U85" s="463" t="s">
        <v>1794</v>
      </c>
      <c r="AK85" s="298" t="s">
        <v>870</v>
      </c>
      <c r="AN85" s="186"/>
    </row>
    <row r="86" spans="21:40">
      <c r="U86" s="463" t="s">
        <v>2036</v>
      </c>
      <c r="AK86" s="298" t="s">
        <v>871</v>
      </c>
      <c r="AN86" s="186"/>
    </row>
    <row r="87" spans="21:40">
      <c r="U87" s="463" t="s">
        <v>2037</v>
      </c>
      <c r="AK87" s="298" t="s">
        <v>955</v>
      </c>
      <c r="AN87" s="186"/>
    </row>
    <row r="88" spans="21:40">
      <c r="AK88" s="298" t="s">
        <v>956</v>
      </c>
      <c r="AN88" s="186"/>
    </row>
    <row r="89" spans="21:40">
      <c r="AK89" s="298" t="s">
        <v>967</v>
      </c>
      <c r="AN89" s="186"/>
    </row>
    <row r="90" spans="21:40">
      <c r="AK90" s="95" t="s">
        <v>454</v>
      </c>
      <c r="AN90" s="186"/>
    </row>
    <row r="91" spans="21:40">
      <c r="AK91" s="95" t="s">
        <v>455</v>
      </c>
      <c r="AN91" s="186"/>
    </row>
    <row r="92" spans="21:40">
      <c r="AK92" s="95" t="s">
        <v>456</v>
      </c>
      <c r="AN92" s="186"/>
    </row>
    <row r="93" spans="21:40">
      <c r="AK93" s="95" t="s">
        <v>457</v>
      </c>
      <c r="AN93" s="186"/>
    </row>
    <row r="94" spans="21:40">
      <c r="AK94" s="93" t="s">
        <v>163</v>
      </c>
      <c r="AN94" s="186"/>
    </row>
    <row r="95" spans="21:40">
      <c r="AK95" s="93" t="s">
        <v>164</v>
      </c>
      <c r="AN95" s="186"/>
    </row>
    <row r="96" spans="21:40">
      <c r="AK96" s="187" t="s">
        <v>394</v>
      </c>
      <c r="AN96" s="186"/>
    </row>
    <row r="97" spans="37:40">
      <c r="AK97" s="187" t="s">
        <v>395</v>
      </c>
      <c r="AN97" s="186"/>
    </row>
    <row r="98" spans="37:40">
      <c r="AK98" s="437" t="s">
        <v>1279</v>
      </c>
      <c r="AN98" s="186"/>
    </row>
    <row r="99" spans="37:40">
      <c r="AK99" s="188" t="s">
        <v>1280</v>
      </c>
      <c r="AN99" s="186"/>
    </row>
    <row r="100" spans="37:40">
      <c r="AK100" s="84" t="s">
        <v>404</v>
      </c>
      <c r="AN100" s="186"/>
    </row>
    <row r="101" spans="37:40">
      <c r="AK101" s="84" t="s">
        <v>405</v>
      </c>
      <c r="AN101" s="186"/>
    </row>
    <row r="102" spans="37:40">
      <c r="AK102" s="84" t="s">
        <v>662</v>
      </c>
      <c r="AN102" s="186"/>
    </row>
    <row r="103" spans="37:40">
      <c r="AK103" s="103" t="s">
        <v>174</v>
      </c>
      <c r="AN103" s="186"/>
    </row>
    <row r="104" spans="37:40">
      <c r="AK104" s="103" t="s">
        <v>1278</v>
      </c>
      <c r="AN104" s="186"/>
    </row>
    <row r="105" spans="37:40">
      <c r="AK105" s="103" t="s">
        <v>175</v>
      </c>
      <c r="AN105" s="186"/>
    </row>
    <row r="106" spans="37:40">
      <c r="AK106" s="103" t="s">
        <v>1963</v>
      </c>
      <c r="AN106" s="186"/>
    </row>
    <row r="107" spans="37:40">
      <c r="AK107" s="103" t="s">
        <v>1962</v>
      </c>
      <c r="AN107" s="186"/>
    </row>
    <row r="108" spans="37:40">
      <c r="AK108" s="103" t="s">
        <v>1961</v>
      </c>
      <c r="AN108" s="186"/>
    </row>
    <row r="109" spans="37:40">
      <c r="AK109" s="103" t="s">
        <v>1975</v>
      </c>
      <c r="AN109" s="186"/>
    </row>
    <row r="110" spans="37:40">
      <c r="AK110" s="103" t="s">
        <v>1976</v>
      </c>
      <c r="AN110" s="186"/>
    </row>
    <row r="111" spans="37:40">
      <c r="AK111" s="103" t="s">
        <v>1970</v>
      </c>
      <c r="AN111" s="186"/>
    </row>
    <row r="112" spans="37:40">
      <c r="AK112" s="103" t="s">
        <v>1971</v>
      </c>
      <c r="AN112" s="186"/>
    </row>
    <row r="113" spans="37:40">
      <c r="AK113" s="103" t="s">
        <v>1966</v>
      </c>
    </row>
    <row r="114" spans="37:40">
      <c r="AK114" s="103" t="s">
        <v>1967</v>
      </c>
      <c r="AN114" s="186"/>
    </row>
    <row r="115" spans="37:40">
      <c r="AK115" s="103" t="s">
        <v>1972</v>
      </c>
      <c r="AN115" s="186"/>
    </row>
    <row r="116" spans="37:40">
      <c r="AK116" s="103" t="s">
        <v>1973</v>
      </c>
      <c r="AN116" s="186"/>
    </row>
    <row r="117" spans="37:40">
      <c r="AK117" s="103" t="s">
        <v>1974</v>
      </c>
      <c r="AN117" s="186"/>
    </row>
    <row r="118" spans="37:40">
      <c r="AK118" s="103" t="s">
        <v>1431</v>
      </c>
      <c r="AN118" s="186"/>
    </row>
    <row r="119" spans="37:40">
      <c r="AK119" s="104" t="s">
        <v>485</v>
      </c>
      <c r="AN119" s="186"/>
    </row>
    <row r="120" spans="37:40">
      <c r="AK120" s="104" t="s">
        <v>486</v>
      </c>
    </row>
    <row r="121" spans="37:40">
      <c r="AK121" s="104" t="s">
        <v>487</v>
      </c>
    </row>
    <row r="122" spans="37:40">
      <c r="AK122" s="104" t="s">
        <v>482</v>
      </c>
      <c r="AN122" s="339"/>
    </row>
    <row r="123" spans="37:40">
      <c r="AK123" s="104" t="s">
        <v>483</v>
      </c>
      <c r="AN123" s="339"/>
    </row>
    <row r="124" spans="37:40">
      <c r="AK124" s="104" t="s">
        <v>484</v>
      </c>
      <c r="AN124" s="339"/>
    </row>
    <row r="125" spans="37:40">
      <c r="AK125" s="92" t="s">
        <v>177</v>
      </c>
      <c r="AN125" s="339"/>
    </row>
    <row r="126" spans="37:40">
      <c r="AK126" s="92" t="s">
        <v>649</v>
      </c>
      <c r="AN126" s="339"/>
    </row>
    <row r="127" spans="37:40">
      <c r="AK127" s="92" t="s">
        <v>650</v>
      </c>
      <c r="AN127" s="339"/>
    </row>
    <row r="128" spans="37:40">
      <c r="AK128" s="92" t="s">
        <v>651</v>
      </c>
      <c r="AN128" s="339"/>
    </row>
    <row r="129" spans="37:40">
      <c r="AK129" s="92" t="s">
        <v>652</v>
      </c>
      <c r="AN129" s="339"/>
    </row>
    <row r="130" spans="37:40">
      <c r="AK130" s="92" t="s">
        <v>135</v>
      </c>
      <c r="AN130" s="339"/>
    </row>
    <row r="131" spans="37:40">
      <c r="AK131" s="92" t="s">
        <v>1282</v>
      </c>
      <c r="AN131" s="339"/>
    </row>
    <row r="132" spans="37:40">
      <c r="AK132" s="92" t="s">
        <v>1284</v>
      </c>
      <c r="AN132" s="339"/>
    </row>
    <row r="133" spans="37:40">
      <c r="AK133" s="92" t="s">
        <v>1285</v>
      </c>
      <c r="AN133" s="339"/>
    </row>
    <row r="134" spans="37:40">
      <c r="AK134" s="92" t="s">
        <v>1286</v>
      </c>
      <c r="AN134" s="339"/>
    </row>
    <row r="135" spans="37:40">
      <c r="AK135" s="92" t="s">
        <v>1287</v>
      </c>
      <c r="AN135" s="339"/>
    </row>
    <row r="136" spans="37:40">
      <c r="AK136" s="92" t="s">
        <v>1289</v>
      </c>
      <c r="AN136" s="339"/>
    </row>
    <row r="137" spans="37:40">
      <c r="AK137" s="92" t="s">
        <v>1291</v>
      </c>
      <c r="AN137" s="339"/>
    </row>
    <row r="138" spans="37:40">
      <c r="AK138" s="92" t="s">
        <v>1293</v>
      </c>
      <c r="AN138" s="339"/>
    </row>
    <row r="139" spans="37:40">
      <c r="AK139" s="92" t="s">
        <v>1294</v>
      </c>
      <c r="AN139" s="339"/>
    </row>
    <row r="140" spans="37:40">
      <c r="AK140" s="92" t="s">
        <v>1296</v>
      </c>
      <c r="AN140" s="339"/>
    </row>
    <row r="141" spans="37:40">
      <c r="AK141" s="92" t="s">
        <v>1297</v>
      </c>
      <c r="AN141" s="339"/>
    </row>
    <row r="142" spans="37:40">
      <c r="AK142" s="92" t="s">
        <v>1298</v>
      </c>
      <c r="AN142" s="339"/>
    </row>
    <row r="143" spans="37:40">
      <c r="AK143" s="92" t="s">
        <v>1299</v>
      </c>
      <c r="AN143" s="339"/>
    </row>
    <row r="144" spans="37:40">
      <c r="AK144" s="92" t="s">
        <v>1300</v>
      </c>
      <c r="AN144" s="339"/>
    </row>
    <row r="145" spans="37:40">
      <c r="AK145" s="92" t="s">
        <v>1998</v>
      </c>
      <c r="AN145" s="339"/>
    </row>
    <row r="146" spans="37:40">
      <c r="AK146" s="92" t="s">
        <v>1997</v>
      </c>
      <c r="AN146" s="339"/>
    </row>
    <row r="147" spans="37:40">
      <c r="AK147" s="92" t="s">
        <v>2000</v>
      </c>
      <c r="AN147" s="339"/>
    </row>
    <row r="148" spans="37:40">
      <c r="AK148" s="92" t="s">
        <v>2002</v>
      </c>
      <c r="AN148" s="339"/>
    </row>
    <row r="149" spans="37:40">
      <c r="AK149" s="92" t="s">
        <v>2003</v>
      </c>
      <c r="AN149" s="339"/>
    </row>
    <row r="150" spans="37:40">
      <c r="AK150" s="92" t="s">
        <v>1943</v>
      </c>
      <c r="AN150" s="339"/>
    </row>
    <row r="151" spans="37:40">
      <c r="AK151" s="92" t="s">
        <v>1944</v>
      </c>
      <c r="AN151" s="339"/>
    </row>
    <row r="152" spans="37:40">
      <c r="AK152" s="92" t="s">
        <v>1945</v>
      </c>
      <c r="AN152" s="339"/>
    </row>
    <row r="153" spans="37:40">
      <c r="AK153" s="92" t="s">
        <v>1946</v>
      </c>
      <c r="AN153" s="339"/>
    </row>
    <row r="154" spans="37:40">
      <c r="AK154" s="92" t="s">
        <v>1947</v>
      </c>
      <c r="AN154" s="339"/>
    </row>
    <row r="155" spans="37:40">
      <c r="AK155" s="92" t="s">
        <v>1948</v>
      </c>
      <c r="AN155" s="339"/>
    </row>
    <row r="156" spans="37:40">
      <c r="AK156" s="92" t="s">
        <v>1521</v>
      </c>
      <c r="AN156" s="339"/>
    </row>
    <row r="157" spans="37:40">
      <c r="AK157" s="92" t="s">
        <v>1522</v>
      </c>
      <c r="AN157" s="339"/>
    </row>
    <row r="158" spans="37:40">
      <c r="AK158" s="92" t="s">
        <v>1523</v>
      </c>
      <c r="AN158" s="339"/>
    </row>
    <row r="159" spans="37:40">
      <c r="AK159" s="92" t="s">
        <v>1024</v>
      </c>
      <c r="AN159" s="339"/>
    </row>
    <row r="160" spans="37:40">
      <c r="AK160" s="92" t="s">
        <v>1027</v>
      </c>
      <c r="AN160" s="339"/>
    </row>
    <row r="161" spans="37:37">
      <c r="AK161" s="92" t="s">
        <v>1029</v>
      </c>
    </row>
    <row r="162" spans="37:37">
      <c r="AK162" s="92" t="s">
        <v>1031</v>
      </c>
    </row>
    <row r="163" spans="37:37">
      <c r="AK163" s="92" t="s">
        <v>1032</v>
      </c>
    </row>
    <row r="164" spans="37:37">
      <c r="AK164" s="92" t="s">
        <v>1034</v>
      </c>
    </row>
    <row r="165" spans="37:37">
      <c r="AK165" s="570" t="s">
        <v>2326</v>
      </c>
    </row>
    <row r="166" spans="37:37">
      <c r="AK166" s="570" t="s">
        <v>2327</v>
      </c>
    </row>
    <row r="167" spans="37:37">
      <c r="AK167" s="570" t="s">
        <v>2328</v>
      </c>
    </row>
    <row r="168" spans="37:37">
      <c r="AK168" s="570" t="s">
        <v>2329</v>
      </c>
    </row>
    <row r="169" spans="37:37">
      <c r="AK169" s="570" t="s">
        <v>2330</v>
      </c>
    </row>
    <row r="170" spans="37:37">
      <c r="AK170" s="570" t="s">
        <v>2331</v>
      </c>
    </row>
    <row r="171" spans="37:37">
      <c r="AK171" s="570" t="s">
        <v>2332</v>
      </c>
    </row>
    <row r="172" spans="37:37">
      <c r="AK172" s="570" t="s">
        <v>2333</v>
      </c>
    </row>
    <row r="173" spans="37:37">
      <c r="AK173" s="570" t="s">
        <v>2334</v>
      </c>
    </row>
    <row r="174" spans="37:37">
      <c r="AK174" s="570" t="s">
        <v>2335</v>
      </c>
    </row>
    <row r="175" spans="37:37">
      <c r="AK175" s="570" t="s">
        <v>2325</v>
      </c>
    </row>
    <row r="176" spans="37:37">
      <c r="AK176" s="570" t="s">
        <v>2088</v>
      </c>
    </row>
    <row r="177" spans="37:40">
      <c r="AK177" s="570" t="s">
        <v>2089</v>
      </c>
    </row>
    <row r="178" spans="37:40">
      <c r="AK178" s="570" t="s">
        <v>2090</v>
      </c>
    </row>
    <row r="179" spans="37:40">
      <c r="AK179" s="570" t="s">
        <v>2091</v>
      </c>
    </row>
    <row r="180" spans="37:40">
      <c r="AK180" s="570" t="s">
        <v>2104</v>
      </c>
    </row>
    <row r="181" spans="37:40">
      <c r="AK181" s="570" t="s">
        <v>2105</v>
      </c>
      <c r="AN181" s="186"/>
    </row>
    <row r="182" spans="37:40">
      <c r="AK182" s="570" t="s">
        <v>2106</v>
      </c>
      <c r="AN182" s="186"/>
    </row>
    <row r="183" spans="37:40">
      <c r="AK183" s="570" t="s">
        <v>2107</v>
      </c>
      <c r="AN183" s="186"/>
    </row>
    <row r="184" spans="37:40">
      <c r="AK184" s="462" t="s">
        <v>2108</v>
      </c>
      <c r="AN184" s="186"/>
    </row>
    <row r="185" spans="37:40">
      <c r="AK185" s="462" t="s">
        <v>2108</v>
      </c>
      <c r="AN185" s="186"/>
    </row>
    <row r="186" spans="37:40">
      <c r="AK186" s="462" t="s">
        <v>2109</v>
      </c>
      <c r="AN186" s="186"/>
    </row>
    <row r="187" spans="37:40">
      <c r="AK187" s="462" t="s">
        <v>2110</v>
      </c>
      <c r="AN187" s="186"/>
    </row>
    <row r="188" spans="37:40">
      <c r="AK188" s="98" t="s">
        <v>178</v>
      </c>
      <c r="AN188" s="186"/>
    </row>
    <row r="189" spans="37:40">
      <c r="AK189" s="98" t="s">
        <v>179</v>
      </c>
      <c r="AN189" s="339"/>
    </row>
    <row r="190" spans="37:40">
      <c r="AK190" s="98" t="s">
        <v>180</v>
      </c>
      <c r="AN190" s="339"/>
    </row>
    <row r="191" spans="37:40">
      <c r="AK191" s="98" t="s">
        <v>181</v>
      </c>
      <c r="AN191" s="339"/>
    </row>
    <row r="192" spans="37:40">
      <c r="AK192" s="98" t="s">
        <v>182</v>
      </c>
      <c r="AN192" s="339"/>
    </row>
    <row r="193" spans="37:40">
      <c r="AK193" s="98" t="s">
        <v>475</v>
      </c>
      <c r="AN193" s="339"/>
    </row>
    <row r="194" spans="37:40">
      <c r="AK194" s="98" t="s">
        <v>759</v>
      </c>
      <c r="AN194" s="339"/>
    </row>
    <row r="195" spans="37:40">
      <c r="AK195" s="98" t="s">
        <v>760</v>
      </c>
      <c r="AN195" s="339"/>
    </row>
    <row r="196" spans="37:40">
      <c r="AK196" s="98" t="s">
        <v>761</v>
      </c>
      <c r="AN196" s="339"/>
    </row>
    <row r="197" spans="37:40">
      <c r="AK197" s="98" t="s">
        <v>762</v>
      </c>
      <c r="AN197" s="339"/>
    </row>
    <row r="198" spans="37:40">
      <c r="AK198" s="98" t="s">
        <v>763</v>
      </c>
      <c r="AN198" s="339"/>
    </row>
    <row r="199" spans="37:40">
      <c r="AK199" s="98" t="s">
        <v>764</v>
      </c>
      <c r="AN199" s="339"/>
    </row>
    <row r="200" spans="37:40">
      <c r="AK200" s="98" t="s">
        <v>1877</v>
      </c>
      <c r="AN200" s="339"/>
    </row>
    <row r="201" spans="37:40">
      <c r="AK201" s="98" t="s">
        <v>1878</v>
      </c>
      <c r="AN201" s="339"/>
    </row>
    <row r="202" spans="37:40">
      <c r="AK202" s="98" t="s">
        <v>1879</v>
      </c>
    </row>
    <row r="203" spans="37:40">
      <c r="AK203" s="98" t="s">
        <v>1880</v>
      </c>
    </row>
    <row r="204" spans="37:40">
      <c r="AK204" s="98" t="s">
        <v>1881</v>
      </c>
    </row>
    <row r="205" spans="37:40">
      <c r="AK205" s="98" t="s">
        <v>765</v>
      </c>
    </row>
    <row r="206" spans="37:40">
      <c r="AK206" s="98" t="s">
        <v>682</v>
      </c>
    </row>
    <row r="207" spans="37:40">
      <c r="AK207" s="98" t="s">
        <v>681</v>
      </c>
    </row>
    <row r="208" spans="37:40">
      <c r="AK208" s="98" t="s">
        <v>684</v>
      </c>
    </row>
    <row r="209" spans="37:40">
      <c r="AK209" s="98" t="s">
        <v>686</v>
      </c>
    </row>
    <row r="210" spans="37:40">
      <c r="AK210" s="98" t="s">
        <v>985</v>
      </c>
    </row>
    <row r="211" spans="37:40">
      <c r="AK211" s="98" t="s">
        <v>890</v>
      </c>
    </row>
    <row r="212" spans="37:40">
      <c r="AK212" s="98" t="s">
        <v>1036</v>
      </c>
    </row>
    <row r="213" spans="37:40">
      <c r="AK213" s="98" t="s">
        <v>1037</v>
      </c>
    </row>
    <row r="214" spans="37:40">
      <c r="AK214" s="98" t="s">
        <v>1039</v>
      </c>
    </row>
    <row r="215" spans="37:40">
      <c r="AK215" s="98" t="s">
        <v>1041</v>
      </c>
    </row>
    <row r="216" spans="37:40">
      <c r="AK216" s="98" t="s">
        <v>1043</v>
      </c>
    </row>
    <row r="217" spans="37:40">
      <c r="AK217" s="98" t="s">
        <v>1045</v>
      </c>
    </row>
    <row r="218" spans="37:40">
      <c r="AK218" s="98" t="s">
        <v>1047</v>
      </c>
    </row>
    <row r="219" spans="37:40">
      <c r="AK219" s="98" t="s">
        <v>1049</v>
      </c>
    </row>
    <row r="220" spans="37:40">
      <c r="AK220" s="98" t="s">
        <v>1051</v>
      </c>
    </row>
    <row r="221" spans="37:40">
      <c r="AK221" s="98" t="s">
        <v>1052</v>
      </c>
    </row>
    <row r="222" spans="37:40">
      <c r="AK222" s="98" t="s">
        <v>1053</v>
      </c>
    </row>
    <row r="223" spans="37:40">
      <c r="AK223" s="98" t="s">
        <v>693</v>
      </c>
      <c r="AN223" s="186"/>
    </row>
    <row r="224" spans="37:40">
      <c r="AK224" s="98" t="s">
        <v>695</v>
      </c>
      <c r="AN224" s="186"/>
    </row>
    <row r="225" spans="37:40">
      <c r="AK225" s="98" t="s">
        <v>697</v>
      </c>
      <c r="AN225" s="186"/>
    </row>
    <row r="226" spans="37:40">
      <c r="AK226" s="98" t="s">
        <v>699</v>
      </c>
      <c r="AN226" s="186"/>
    </row>
    <row r="227" spans="37:40">
      <c r="AK227" s="98" t="s">
        <v>701</v>
      </c>
      <c r="AN227" s="186"/>
    </row>
    <row r="228" spans="37:40">
      <c r="AK228" s="98" t="s">
        <v>703</v>
      </c>
      <c r="AN228" s="186"/>
    </row>
    <row r="229" spans="37:40">
      <c r="AK229" s="98" t="s">
        <v>705</v>
      </c>
      <c r="AN229" s="186"/>
    </row>
    <row r="230" spans="37:40">
      <c r="AK230" s="98" t="s">
        <v>707</v>
      </c>
      <c r="AN230" s="186"/>
    </row>
    <row r="231" spans="37:40">
      <c r="AK231" s="98" t="s">
        <v>709</v>
      </c>
    </row>
    <row r="232" spans="37:40">
      <c r="AK232" s="98" t="s">
        <v>2222</v>
      </c>
    </row>
    <row r="233" spans="37:40">
      <c r="AK233" s="98" t="s">
        <v>2223</v>
      </c>
    </row>
    <row r="234" spans="37:40">
      <c r="AK234" s="98" t="s">
        <v>2224</v>
      </c>
      <c r="AN234" s="339"/>
    </row>
    <row r="235" spans="37:40">
      <c r="AK235" s="98" t="s">
        <v>2225</v>
      </c>
      <c r="AN235" s="186"/>
    </row>
    <row r="236" spans="37:40">
      <c r="AK236" s="98" t="s">
        <v>2226</v>
      </c>
      <c r="AN236" s="339"/>
    </row>
    <row r="237" spans="37:40">
      <c r="AK237" s="98" t="s">
        <v>2227</v>
      </c>
      <c r="AN237" s="339"/>
    </row>
    <row r="238" spans="37:40">
      <c r="AK238" s="98" t="s">
        <v>2228</v>
      </c>
      <c r="AN238" s="339"/>
    </row>
    <row r="239" spans="37:40">
      <c r="AK239" s="98" t="s">
        <v>2229</v>
      </c>
      <c r="AN239" s="339"/>
    </row>
    <row r="240" spans="37:40">
      <c r="AK240" s="98" t="s">
        <v>2230</v>
      </c>
      <c r="AN240" s="339"/>
    </row>
    <row r="241" spans="37:40">
      <c r="AK241" s="98" t="s">
        <v>2231</v>
      </c>
      <c r="AN241" s="339"/>
    </row>
    <row r="242" spans="37:40">
      <c r="AK242" s="98" t="s">
        <v>2232</v>
      </c>
      <c r="AN242" s="339"/>
    </row>
    <row r="243" spans="37:40">
      <c r="AK243" s="98" t="s">
        <v>2233</v>
      </c>
      <c r="AN243" s="339"/>
    </row>
    <row r="244" spans="37:40">
      <c r="AK244" s="98" t="s">
        <v>2234</v>
      </c>
      <c r="AN244" s="339"/>
    </row>
    <row r="245" spans="37:40">
      <c r="AK245" s="98" t="s">
        <v>2235</v>
      </c>
      <c r="AN245" s="339"/>
    </row>
    <row r="246" spans="37:40">
      <c r="AK246" s="98" t="s">
        <v>2236</v>
      </c>
      <c r="AN246" s="339"/>
    </row>
    <row r="247" spans="37:40">
      <c r="AK247" s="98" t="s">
        <v>2237</v>
      </c>
      <c r="AN247" s="339"/>
    </row>
    <row r="248" spans="37:40">
      <c r="AK248" s="98" t="s">
        <v>2238</v>
      </c>
      <c r="AN248" s="339"/>
    </row>
    <row r="249" spans="37:40">
      <c r="AK249" s="98" t="s">
        <v>2239</v>
      </c>
      <c r="AN249" s="339"/>
    </row>
    <row r="250" spans="37:40">
      <c r="AK250" s="98" t="s">
        <v>2240</v>
      </c>
      <c r="AN250" s="339"/>
    </row>
    <row r="251" spans="37:40">
      <c r="AK251" s="98" t="s">
        <v>2241</v>
      </c>
      <c r="AN251" s="339"/>
    </row>
    <row r="252" spans="37:40">
      <c r="AK252" s="98" t="s">
        <v>1055</v>
      </c>
      <c r="AN252" s="339"/>
    </row>
    <row r="253" spans="37:40">
      <c r="AK253" s="98" t="s">
        <v>1057</v>
      </c>
      <c r="AN253" s="339"/>
    </row>
    <row r="254" spans="37:40">
      <c r="AK254" s="98" t="s">
        <v>1059</v>
      </c>
      <c r="AN254" s="339"/>
    </row>
    <row r="255" spans="37:40">
      <c r="AK255" s="98" t="s">
        <v>1061</v>
      </c>
      <c r="AN255" s="339"/>
    </row>
    <row r="256" spans="37:40">
      <c r="AK256" s="98" t="s">
        <v>1063</v>
      </c>
      <c r="AN256" s="186"/>
    </row>
    <row r="257" spans="37:40">
      <c r="AK257" s="98" t="s">
        <v>1065</v>
      </c>
      <c r="AN257" s="186"/>
    </row>
    <row r="258" spans="37:40">
      <c r="AK258" s="98" t="s">
        <v>1067</v>
      </c>
      <c r="AN258" s="339"/>
    </row>
    <row r="259" spans="37:40">
      <c r="AK259" s="98" t="s">
        <v>1069</v>
      </c>
      <c r="AN259" s="186"/>
    </row>
    <row r="260" spans="37:40">
      <c r="AK260" s="98" t="s">
        <v>1071</v>
      </c>
      <c r="AN260" s="186"/>
    </row>
    <row r="261" spans="37:40">
      <c r="AK261" s="98" t="s">
        <v>1073</v>
      </c>
      <c r="AN261" s="186"/>
    </row>
    <row r="262" spans="37:40">
      <c r="AK262" s="98" t="s">
        <v>1075</v>
      </c>
      <c r="AN262" s="186"/>
    </row>
    <row r="263" spans="37:40">
      <c r="AK263" s="98" t="s">
        <v>1077</v>
      </c>
      <c r="AN263" s="186"/>
    </row>
    <row r="264" spans="37:40">
      <c r="AK264" s="98" t="s">
        <v>1079</v>
      </c>
      <c r="AN264" s="186"/>
    </row>
    <row r="265" spans="37:40">
      <c r="AK265" s="98" t="s">
        <v>1081</v>
      </c>
      <c r="AN265" s="186"/>
    </row>
    <row r="266" spans="37:40">
      <c r="AK266" s="98" t="s">
        <v>1083</v>
      </c>
      <c r="AN266" s="186"/>
    </row>
    <row r="267" spans="37:40">
      <c r="AK267" s="98" t="s">
        <v>748</v>
      </c>
      <c r="AN267" s="186"/>
    </row>
    <row r="268" spans="37:40">
      <c r="AK268" s="98" t="s">
        <v>749</v>
      </c>
      <c r="AN268" s="186"/>
    </row>
    <row r="269" spans="37:40">
      <c r="AK269" s="98" t="s">
        <v>750</v>
      </c>
      <c r="AN269" s="339"/>
    </row>
    <row r="270" spans="37:40">
      <c r="AK270" s="98" t="s">
        <v>751</v>
      </c>
      <c r="AN270" s="339"/>
    </row>
    <row r="271" spans="37:40">
      <c r="AK271" s="98" t="s">
        <v>752</v>
      </c>
      <c r="AN271" s="339"/>
    </row>
    <row r="272" spans="37:40">
      <c r="AK272" s="98" t="s">
        <v>753</v>
      </c>
      <c r="AN272" s="186"/>
    </row>
    <row r="273" spans="37:40">
      <c r="AK273" s="98" t="s">
        <v>1085</v>
      </c>
      <c r="AN273" s="186"/>
    </row>
    <row r="274" spans="37:40">
      <c r="AK274" s="98" t="s">
        <v>1087</v>
      </c>
      <c r="AN274" s="186"/>
    </row>
    <row r="275" spans="37:40">
      <c r="AK275" s="98" t="s">
        <v>1089</v>
      </c>
      <c r="AN275" s="186"/>
    </row>
    <row r="276" spans="37:40">
      <c r="AK276" s="68"/>
      <c r="AN276" s="186"/>
    </row>
    <row r="277" spans="37:40">
      <c r="AK277" s="89" t="s">
        <v>183</v>
      </c>
      <c r="AN277" s="186"/>
    </row>
    <row r="278" spans="37:40">
      <c r="AK278" s="89" t="s">
        <v>184</v>
      </c>
      <c r="AN278" s="186"/>
    </row>
    <row r="279" spans="37:40">
      <c r="AK279" s="89" t="s">
        <v>185</v>
      </c>
      <c r="AN279" s="186"/>
    </row>
    <row r="280" spans="37:40">
      <c r="AK280" s="89" t="s">
        <v>1163</v>
      </c>
      <c r="AN280" s="186"/>
    </row>
    <row r="281" spans="37:40">
      <c r="AK281" s="89" t="s">
        <v>186</v>
      </c>
      <c r="AN281" s="186"/>
    </row>
    <row r="282" spans="37:40">
      <c r="AK282" s="89" t="s">
        <v>187</v>
      </c>
      <c r="AN282" s="186"/>
    </row>
    <row r="283" spans="37:40">
      <c r="AK283" s="89" t="s">
        <v>188</v>
      </c>
      <c r="AN283" s="186"/>
    </row>
    <row r="284" spans="37:40">
      <c r="AK284" s="89" t="s">
        <v>458</v>
      </c>
      <c r="AN284" s="186"/>
    </row>
    <row r="285" spans="37:40">
      <c r="AK285" s="89" t="s">
        <v>459</v>
      </c>
      <c r="AN285" s="186"/>
    </row>
    <row r="286" spans="37:40">
      <c r="AK286" s="89" t="s">
        <v>460</v>
      </c>
      <c r="AN286" s="186"/>
    </row>
    <row r="287" spans="37:40">
      <c r="AK287" s="89" t="s">
        <v>257</v>
      </c>
      <c r="AN287" s="186"/>
    </row>
    <row r="288" spans="37:40">
      <c r="AK288" s="89" t="s">
        <v>1091</v>
      </c>
      <c r="AN288" s="186"/>
    </row>
    <row r="289" spans="37:40">
      <c r="AK289" s="89" t="s">
        <v>1093</v>
      </c>
      <c r="AN289" s="186"/>
    </row>
    <row r="290" spans="37:40">
      <c r="AK290" s="89" t="s">
        <v>1095</v>
      </c>
      <c r="AN290" s="186"/>
    </row>
    <row r="291" spans="37:40">
      <c r="AK291" s="89" t="s">
        <v>1097</v>
      </c>
      <c r="AN291" s="186"/>
    </row>
    <row r="292" spans="37:40">
      <c r="AK292" s="89" t="s">
        <v>1171</v>
      </c>
      <c r="AN292" s="186"/>
    </row>
    <row r="293" spans="37:40">
      <c r="AK293" s="123" t="s">
        <v>1580</v>
      </c>
      <c r="AN293" s="186"/>
    </row>
    <row r="294" spans="37:40">
      <c r="AK294" s="298" t="s">
        <v>1550</v>
      </c>
      <c r="AN294" s="186"/>
    </row>
    <row r="295" spans="37:40">
      <c r="AK295" s="298" t="s">
        <v>1551</v>
      </c>
      <c r="AN295" s="186"/>
    </row>
    <row r="296" spans="37:40">
      <c r="AK296" s="298" t="s">
        <v>1552</v>
      </c>
      <c r="AN296" s="186"/>
    </row>
    <row r="297" spans="37:40">
      <c r="AK297" s="281" t="s">
        <v>268</v>
      </c>
      <c r="AN297" s="186"/>
    </row>
    <row r="298" spans="37:40">
      <c r="AK298" s="282" t="s">
        <v>670</v>
      </c>
      <c r="AN298" s="186"/>
    </row>
    <row r="299" spans="37:40">
      <c r="AK299" s="282" t="s">
        <v>671</v>
      </c>
      <c r="AN299" s="186"/>
    </row>
    <row r="300" spans="37:40">
      <c r="AK300" s="282" t="s">
        <v>1572</v>
      </c>
      <c r="AN300" s="186"/>
    </row>
    <row r="301" spans="37:40">
      <c r="AK301" s="194" t="s">
        <v>418</v>
      </c>
      <c r="AN301" s="186"/>
    </row>
    <row r="302" spans="37:40">
      <c r="AK302" s="194" t="s">
        <v>419</v>
      </c>
      <c r="AN302" s="186"/>
    </row>
    <row r="303" spans="37:40">
      <c r="AK303" s="422" t="s">
        <v>1225</v>
      </c>
      <c r="AN303" s="186"/>
    </row>
    <row r="304" spans="37:40">
      <c r="AK304" s="422" t="s">
        <v>2135</v>
      </c>
      <c r="AN304" s="186"/>
    </row>
    <row r="305" spans="37:40">
      <c r="AK305" s="422" t="s">
        <v>2136</v>
      </c>
      <c r="AN305" s="186"/>
    </row>
    <row r="306" spans="37:40">
      <c r="AK306" s="422" t="s">
        <v>2137</v>
      </c>
      <c r="AN306" s="186"/>
    </row>
    <row r="307" spans="37:40">
      <c r="AK307" s="422" t="s">
        <v>2138</v>
      </c>
      <c r="AN307" s="186"/>
    </row>
    <row r="308" spans="37:40">
      <c r="AK308" s="422" t="s">
        <v>2139</v>
      </c>
      <c r="AN308" s="186"/>
    </row>
    <row r="309" spans="37:40">
      <c r="AK309" s="422" t="s">
        <v>2140</v>
      </c>
      <c r="AN309" s="186"/>
    </row>
    <row r="310" spans="37:40">
      <c r="AK310" s="422" t="s">
        <v>2141</v>
      </c>
      <c r="AN310" s="186"/>
    </row>
    <row r="311" spans="37:40">
      <c r="AK311" s="422" t="s">
        <v>2142</v>
      </c>
      <c r="AN311" s="186"/>
    </row>
    <row r="312" spans="37:40">
      <c r="AK312" s="94" t="s">
        <v>948</v>
      </c>
      <c r="AN312" s="186"/>
    </row>
    <row r="313" spans="37:40">
      <c r="AK313" s="94" t="s">
        <v>191</v>
      </c>
      <c r="AN313" s="186"/>
    </row>
    <row r="314" spans="37:40">
      <c r="AK314" s="94" t="s">
        <v>189</v>
      </c>
      <c r="AN314" s="186"/>
    </row>
    <row r="315" spans="37:40">
      <c r="AK315" s="94" t="s">
        <v>947</v>
      </c>
      <c r="AN315" s="186"/>
    </row>
    <row r="316" spans="37:40">
      <c r="AK316" s="94" t="s">
        <v>190</v>
      </c>
      <c r="AN316" s="186"/>
    </row>
    <row r="317" spans="37:40">
      <c r="AK317" s="94" t="s">
        <v>56</v>
      </c>
      <c r="AN317" s="186"/>
    </row>
    <row r="318" spans="37:40">
      <c r="AK318" s="94" t="s">
        <v>1564</v>
      </c>
      <c r="AN318" s="186"/>
    </row>
    <row r="319" spans="37:40">
      <c r="AK319" s="94" t="s">
        <v>1167</v>
      </c>
      <c r="AN319" s="186"/>
    </row>
    <row r="320" spans="37:40">
      <c r="AK320" s="94" t="s">
        <v>1168</v>
      </c>
      <c r="AN320" s="186"/>
    </row>
    <row r="321" spans="37:40">
      <c r="AK321" s="94" t="s">
        <v>1169</v>
      </c>
      <c r="AN321" s="186"/>
    </row>
    <row r="322" spans="37:40">
      <c r="AK322" s="94" t="s">
        <v>403</v>
      </c>
      <c r="AN322" s="186"/>
    </row>
    <row r="323" spans="37:40">
      <c r="AK323" s="94" t="s">
        <v>942</v>
      </c>
      <c r="AN323" s="186"/>
    </row>
    <row r="324" spans="37:40">
      <c r="AK324" s="94" t="s">
        <v>943</v>
      </c>
      <c r="AN324" s="186"/>
    </row>
    <row r="325" spans="37:40">
      <c r="AK325" s="94" t="s">
        <v>944</v>
      </c>
      <c r="AN325" s="186"/>
    </row>
    <row r="326" spans="37:40">
      <c r="AK326" s="94" t="s">
        <v>945</v>
      </c>
      <c r="AN326" s="186"/>
    </row>
    <row r="327" spans="37:40">
      <c r="AK327" s="94" t="s">
        <v>1489</v>
      </c>
      <c r="AN327" s="186"/>
    </row>
    <row r="328" spans="37:40">
      <c r="AK328" s="94" t="s">
        <v>939</v>
      </c>
      <c r="AN328" s="186"/>
    </row>
    <row r="329" spans="37:40">
      <c r="AK329" s="94" t="s">
        <v>940</v>
      </c>
      <c r="AN329" s="186"/>
    </row>
    <row r="330" spans="37:40">
      <c r="AK330" s="94" t="s">
        <v>1409</v>
      </c>
      <c r="AN330" s="186"/>
    </row>
    <row r="331" spans="37:40">
      <c r="AK331" s="94" t="s">
        <v>934</v>
      </c>
      <c r="AN331" s="186"/>
    </row>
    <row r="332" spans="37:40">
      <c r="AK332" s="94" t="s">
        <v>941</v>
      </c>
      <c r="AN332" s="186"/>
    </row>
    <row r="333" spans="37:40">
      <c r="AK333" s="94" t="s">
        <v>938</v>
      </c>
      <c r="AN333" s="186"/>
    </row>
    <row r="334" spans="37:40">
      <c r="AK334" s="94" t="s">
        <v>986</v>
      </c>
      <c r="AN334" s="186"/>
    </row>
    <row r="335" spans="37:40">
      <c r="AK335" s="94" t="s">
        <v>397</v>
      </c>
      <c r="AN335" s="186"/>
    </row>
    <row r="336" spans="37:40">
      <c r="AK336" s="94" t="s">
        <v>399</v>
      </c>
      <c r="AN336" s="186"/>
    </row>
    <row r="337" spans="37:40">
      <c r="AK337" s="94" t="s">
        <v>406</v>
      </c>
      <c r="AN337" s="186"/>
    </row>
    <row r="338" spans="37:40">
      <c r="AK338" s="84" t="s">
        <v>193</v>
      </c>
      <c r="AN338" s="186"/>
    </row>
    <row r="339" spans="37:40">
      <c r="AK339" s="84" t="s">
        <v>194</v>
      </c>
      <c r="AN339" s="186"/>
    </row>
    <row r="340" spans="37:40">
      <c r="AK340" s="98" t="s">
        <v>467</v>
      </c>
      <c r="AN340" s="186"/>
    </row>
    <row r="341" spans="37:40">
      <c r="AK341" s="98" t="s">
        <v>468</v>
      </c>
      <c r="AN341" s="186"/>
    </row>
    <row r="342" spans="37:40">
      <c r="AK342" s="98" t="s">
        <v>898</v>
      </c>
      <c r="AN342" s="186"/>
    </row>
    <row r="343" spans="37:40">
      <c r="AK343" s="423" t="s">
        <v>1231</v>
      </c>
      <c r="AN343" s="186"/>
    </row>
    <row r="344" spans="37:40">
      <c r="AK344" s="423" t="s">
        <v>1491</v>
      </c>
      <c r="AN344" s="186"/>
    </row>
    <row r="345" spans="37:40">
      <c r="AK345" s="103" t="s">
        <v>1548</v>
      </c>
      <c r="AN345" s="186"/>
    </row>
    <row r="346" spans="37:40">
      <c r="AK346" s="103" t="s">
        <v>195</v>
      </c>
      <c r="AN346" s="186"/>
    </row>
    <row r="347" spans="37:40">
      <c r="AK347" s="103" t="s">
        <v>451</v>
      </c>
      <c r="AN347" s="186"/>
    </row>
    <row r="348" spans="37:40">
      <c r="AK348" s="103" t="s">
        <v>196</v>
      </c>
      <c r="AN348" s="186"/>
    </row>
    <row r="349" spans="37:40">
      <c r="AK349" s="103" t="s">
        <v>198</v>
      </c>
      <c r="AN349" s="338"/>
    </row>
    <row r="350" spans="37:40">
      <c r="AK350" s="103" t="s">
        <v>200</v>
      </c>
      <c r="AN350" s="338"/>
    </row>
    <row r="351" spans="37:40">
      <c r="AK351" s="103" t="s">
        <v>201</v>
      </c>
      <c r="AN351" s="338"/>
    </row>
    <row r="352" spans="37:40">
      <c r="AK352" s="478" t="s">
        <v>1526</v>
      </c>
    </row>
    <row r="353" spans="37:37">
      <c r="AK353" s="205" t="s">
        <v>2287</v>
      </c>
    </row>
    <row r="354" spans="37:37">
      <c r="AK354" s="205" t="s">
        <v>2288</v>
      </c>
    </row>
    <row r="355" spans="37:37">
      <c r="AK355" s="205" t="s">
        <v>2289</v>
      </c>
    </row>
    <row r="356" spans="37:37">
      <c r="AK356" s="205" t="s">
        <v>2290</v>
      </c>
    </row>
    <row r="357" spans="37:37">
      <c r="AK357" s="205" t="s">
        <v>2299</v>
      </c>
    </row>
    <row r="358" spans="37:37">
      <c r="AK358" s="205" t="s">
        <v>2292</v>
      </c>
    </row>
    <row r="359" spans="37:37">
      <c r="AK359" s="205" t="s">
        <v>2294</v>
      </c>
    </row>
    <row r="360" spans="37:37">
      <c r="AK360" s="205" t="s">
        <v>2297</v>
      </c>
    </row>
    <row r="361" spans="37:37">
      <c r="AK361" s="205" t="s">
        <v>2298</v>
      </c>
    </row>
    <row r="362" spans="37:37">
      <c r="AK362" s="205" t="s">
        <v>2304</v>
      </c>
    </row>
    <row r="363" spans="37:37">
      <c r="AK363" s="205" t="s">
        <v>2308</v>
      </c>
    </row>
    <row r="364" spans="37:37">
      <c r="AK364" s="205" t="s">
        <v>2310</v>
      </c>
    </row>
    <row r="365" spans="37:37">
      <c r="AK365" s="596" t="s">
        <v>2301</v>
      </c>
    </row>
    <row r="366" spans="37:37">
      <c r="AK366" s="421" t="s">
        <v>1219</v>
      </c>
    </row>
    <row r="367" spans="37:37">
      <c r="AK367" s="421" t="s">
        <v>1223</v>
      </c>
    </row>
    <row r="368" spans="37:37">
      <c r="AK368" s="421" t="s">
        <v>1229</v>
      </c>
    </row>
    <row r="369" spans="37:37">
      <c r="AK369" s="421" t="s">
        <v>1233</v>
      </c>
    </row>
    <row r="370" spans="37:37">
      <c r="AK370" s="421" t="s">
        <v>1235</v>
      </c>
    </row>
    <row r="371" spans="37:37">
      <c r="AK371" s="421" t="s">
        <v>1236</v>
      </c>
    </row>
    <row r="372" spans="37:37">
      <c r="AK372" s="421" t="s">
        <v>1237</v>
      </c>
    </row>
    <row r="373" spans="37:37">
      <c r="AK373" s="421" t="s">
        <v>1238</v>
      </c>
    </row>
    <row r="374" spans="37:37">
      <c r="AK374" s="421" t="s">
        <v>1239</v>
      </c>
    </row>
    <row r="375" spans="37:37">
      <c r="AK375" s="421" t="s">
        <v>1240</v>
      </c>
    </row>
    <row r="376" spans="37:37">
      <c r="AK376" s="104" t="s">
        <v>203</v>
      </c>
    </row>
    <row r="377" spans="37:37">
      <c r="AK377" s="104" t="s">
        <v>204</v>
      </c>
    </row>
    <row r="378" spans="37:37">
      <c r="AK378" s="104" t="s">
        <v>893</v>
      </c>
    </row>
    <row r="379" spans="37:37">
      <c r="AK379" s="104" t="s">
        <v>251</v>
      </c>
    </row>
    <row r="380" spans="37:37">
      <c r="AK380" s="104" t="s">
        <v>1524</v>
      </c>
    </row>
    <row r="381" spans="37:37">
      <c r="AK381" s="104" t="s">
        <v>1281</v>
      </c>
    </row>
    <row r="382" spans="37:37">
      <c r="AK382" s="90" t="s">
        <v>206</v>
      </c>
    </row>
    <row r="383" spans="37:37">
      <c r="AK383" s="90" t="s">
        <v>205</v>
      </c>
    </row>
    <row r="384" spans="37:37">
      <c r="AK384" s="90" t="s">
        <v>207</v>
      </c>
    </row>
    <row r="385" spans="37:37">
      <c r="AK385" s="90" t="s">
        <v>835</v>
      </c>
    </row>
    <row r="386" spans="37:37">
      <c r="AK386" s="90" t="s">
        <v>781</v>
      </c>
    </row>
    <row r="387" spans="37:37">
      <c r="AK387" s="90" t="s">
        <v>782</v>
      </c>
    </row>
    <row r="388" spans="37:37">
      <c r="AK388" s="90" t="s">
        <v>783</v>
      </c>
    </row>
    <row r="389" spans="37:37">
      <c r="AK389" s="90" t="s">
        <v>784</v>
      </c>
    </row>
    <row r="390" spans="37:37">
      <c r="AK390" s="90" t="s">
        <v>785</v>
      </c>
    </row>
    <row r="391" spans="37:37">
      <c r="AK391" s="90" t="s">
        <v>786</v>
      </c>
    </row>
    <row r="392" spans="37:37">
      <c r="AK392" s="90" t="s">
        <v>742</v>
      </c>
    </row>
    <row r="393" spans="37:37">
      <c r="AK393" s="90" t="s">
        <v>745</v>
      </c>
    </row>
    <row r="394" spans="37:37">
      <c r="AK394" s="90" t="s">
        <v>787</v>
      </c>
    </row>
    <row r="395" spans="37:37">
      <c r="AK395" s="90" t="s">
        <v>1100</v>
      </c>
    </row>
    <row r="396" spans="37:37">
      <c r="AK396" s="90" t="s">
        <v>1102</v>
      </c>
    </row>
    <row r="397" spans="37:37">
      <c r="AK397" s="90" t="s">
        <v>1104</v>
      </c>
    </row>
    <row r="398" spans="37:37">
      <c r="AK398" s="90" t="s">
        <v>1106</v>
      </c>
    </row>
    <row r="399" spans="37:37">
      <c r="AK399" s="90" t="s">
        <v>1108</v>
      </c>
    </row>
    <row r="400" spans="37:37">
      <c r="AK400" s="90" t="s">
        <v>1110</v>
      </c>
    </row>
    <row r="401" spans="37:37">
      <c r="AK401" s="90" t="s">
        <v>1112</v>
      </c>
    </row>
    <row r="402" spans="37:37">
      <c r="AK402" s="90" t="s">
        <v>1114</v>
      </c>
    </row>
    <row r="403" spans="37:37">
      <c r="AK403" s="90" t="s">
        <v>1116</v>
      </c>
    </row>
    <row r="404" spans="37:37">
      <c r="AK404" s="90" t="s">
        <v>1118</v>
      </c>
    </row>
    <row r="405" spans="37:37">
      <c r="AK405" s="90" t="s">
        <v>1120</v>
      </c>
    </row>
    <row r="406" spans="37:37">
      <c r="AK406" s="90" t="s">
        <v>1122</v>
      </c>
    </row>
    <row r="407" spans="37:37">
      <c r="AK407" s="90" t="s">
        <v>1124</v>
      </c>
    </row>
    <row r="408" spans="37:37">
      <c r="AK408" s="90" t="s">
        <v>788</v>
      </c>
    </row>
    <row r="409" spans="37:37">
      <c r="AK409" s="90" t="s">
        <v>789</v>
      </c>
    </row>
    <row r="410" spans="37:37">
      <c r="AK410" s="90" t="s">
        <v>790</v>
      </c>
    </row>
    <row r="411" spans="37:37">
      <c r="AK411" s="90" t="s">
        <v>791</v>
      </c>
    </row>
    <row r="412" spans="37:37">
      <c r="AK412" s="90" t="s">
        <v>792</v>
      </c>
    </row>
    <row r="413" spans="37:37">
      <c r="AK413" s="90" t="s">
        <v>793</v>
      </c>
    </row>
    <row r="414" spans="37:37">
      <c r="AK414" s="90" t="s">
        <v>794</v>
      </c>
    </row>
    <row r="415" spans="37:37">
      <c r="AK415" s="90" t="s">
        <v>795</v>
      </c>
    </row>
    <row r="416" spans="37:37">
      <c r="AK416" s="90" t="s">
        <v>796</v>
      </c>
    </row>
    <row r="417" spans="37:37">
      <c r="AK417" s="90" t="s">
        <v>797</v>
      </c>
    </row>
    <row r="418" spans="37:37">
      <c r="AK418" s="90" t="s">
        <v>798</v>
      </c>
    </row>
    <row r="419" spans="37:37">
      <c r="AK419" s="90" t="s">
        <v>799</v>
      </c>
    </row>
    <row r="420" spans="37:37">
      <c r="AK420" s="90" t="s">
        <v>800</v>
      </c>
    </row>
    <row r="421" spans="37:37">
      <c r="AK421" s="90" t="s">
        <v>801</v>
      </c>
    </row>
    <row r="422" spans="37:37">
      <c r="AK422" s="90" t="s">
        <v>802</v>
      </c>
    </row>
    <row r="423" spans="37:37">
      <c r="AK423" s="90" t="s">
        <v>803</v>
      </c>
    </row>
    <row r="424" spans="37:37">
      <c r="AK424" s="90" t="s">
        <v>804</v>
      </c>
    </row>
    <row r="425" spans="37:37">
      <c r="AK425" s="90" t="s">
        <v>805</v>
      </c>
    </row>
    <row r="426" spans="37:37">
      <c r="AK426" s="90" t="s">
        <v>806</v>
      </c>
    </row>
    <row r="427" spans="37:37">
      <c r="AK427" s="90" t="s">
        <v>807</v>
      </c>
    </row>
    <row r="428" spans="37:37">
      <c r="AK428" s="90" t="s">
        <v>808</v>
      </c>
    </row>
    <row r="429" spans="37:37">
      <c r="AK429" s="90" t="s">
        <v>809</v>
      </c>
    </row>
    <row r="430" spans="37:37">
      <c r="AK430" s="90" t="s">
        <v>810</v>
      </c>
    </row>
    <row r="431" spans="37:37">
      <c r="AK431" s="90" t="s">
        <v>811</v>
      </c>
    </row>
    <row r="432" spans="37:37">
      <c r="AK432" s="90" t="s">
        <v>812</v>
      </c>
    </row>
    <row r="433" spans="37:37">
      <c r="AK433" s="90" t="s">
        <v>813</v>
      </c>
    </row>
    <row r="434" spans="37:37">
      <c r="AK434" s="90" t="s">
        <v>814</v>
      </c>
    </row>
    <row r="435" spans="37:37">
      <c r="AK435" s="90" t="s">
        <v>815</v>
      </c>
    </row>
    <row r="436" spans="37:37">
      <c r="AK436" s="90" t="s">
        <v>816</v>
      </c>
    </row>
    <row r="437" spans="37:37">
      <c r="AK437" s="90" t="s">
        <v>817</v>
      </c>
    </row>
    <row r="438" spans="37:37">
      <c r="AK438" s="90" t="s">
        <v>818</v>
      </c>
    </row>
    <row r="439" spans="37:37">
      <c r="AK439" s="90" t="s">
        <v>819</v>
      </c>
    </row>
    <row r="440" spans="37:37">
      <c r="AK440" s="90" t="s">
        <v>820</v>
      </c>
    </row>
    <row r="441" spans="37:37">
      <c r="AK441" s="96" t="s">
        <v>1158</v>
      </c>
    </row>
    <row r="442" spans="37:37">
      <c r="AK442" s="96" t="s">
        <v>1160</v>
      </c>
    </row>
    <row r="443" spans="37:37">
      <c r="AK443" s="96" t="s">
        <v>218</v>
      </c>
    </row>
    <row r="444" spans="37:37">
      <c r="AK444" s="96" t="s">
        <v>438</v>
      </c>
    </row>
    <row r="445" spans="37:37">
      <c r="AK445" s="97" t="s">
        <v>837</v>
      </c>
    </row>
    <row r="446" spans="37:37">
      <c r="AK446" s="97" t="s">
        <v>219</v>
      </c>
    </row>
    <row r="447" spans="37:37">
      <c r="AK447" s="97" t="s">
        <v>220</v>
      </c>
    </row>
    <row r="448" spans="37:37">
      <c r="AK448" s="97" t="s">
        <v>221</v>
      </c>
    </row>
    <row r="449" spans="37:37">
      <c r="AK449" s="97" t="s">
        <v>222</v>
      </c>
    </row>
    <row r="450" spans="37:37">
      <c r="AK450" s="97" t="s">
        <v>223</v>
      </c>
    </row>
    <row r="451" spans="37:37">
      <c r="AK451" s="97" t="s">
        <v>838</v>
      </c>
    </row>
    <row r="452" spans="37:37">
      <c r="AK452" s="96" t="s">
        <v>380</v>
      </c>
    </row>
    <row r="453" spans="37:37">
      <c r="AK453" s="96" t="s">
        <v>381</v>
      </c>
    </row>
    <row r="454" spans="37:37">
      <c r="AK454" s="96" t="s">
        <v>276</v>
      </c>
    </row>
    <row r="455" spans="37:37">
      <c r="AK455" s="96" t="s">
        <v>878</v>
      </c>
    </row>
    <row r="456" spans="37:37">
      <c r="AK456" s="96" t="s">
        <v>879</v>
      </c>
    </row>
    <row r="457" spans="37:37">
      <c r="AK457" s="96" t="s">
        <v>881</v>
      </c>
    </row>
    <row r="458" spans="37:37">
      <c r="AK458" s="96" t="s">
        <v>439</v>
      </c>
    </row>
    <row r="459" spans="37:37">
      <c r="AK459" s="96" t="s">
        <v>447</v>
      </c>
    </row>
    <row r="460" spans="37:37">
      <c r="AK460" s="96" t="s">
        <v>445</v>
      </c>
    </row>
    <row r="461" spans="37:37">
      <c r="AK461" s="96" t="s">
        <v>872</v>
      </c>
    </row>
    <row r="462" spans="37:37">
      <c r="AK462" s="96" t="s">
        <v>960</v>
      </c>
    </row>
    <row r="463" spans="37:37">
      <c r="AK463" s="96" t="s">
        <v>441</v>
      </c>
    </row>
    <row r="464" spans="37:37">
      <c r="AK464" s="96" t="s">
        <v>874</v>
      </c>
    </row>
    <row r="465" spans="37:37">
      <c r="AK465" s="96" t="s">
        <v>443</v>
      </c>
    </row>
    <row r="466" spans="37:37">
      <c r="AK466" s="96" t="s">
        <v>877</v>
      </c>
    </row>
    <row r="467" spans="37:37">
      <c r="AK467" s="96" t="s">
        <v>1797</v>
      </c>
    </row>
    <row r="468" spans="37:37">
      <c r="AK468" s="96" t="s">
        <v>2171</v>
      </c>
    </row>
    <row r="469" spans="37:37">
      <c r="AK469" s="96" t="s">
        <v>1174</v>
      </c>
    </row>
    <row r="470" spans="37:37">
      <c r="AK470" s="96" t="s">
        <v>1175</v>
      </c>
    </row>
    <row r="471" spans="37:37">
      <c r="AK471" s="96" t="s">
        <v>1176</v>
      </c>
    </row>
    <row r="472" spans="37:37">
      <c r="AK472" s="96" t="s">
        <v>1325</v>
      </c>
    </row>
    <row r="473" spans="37:37">
      <c r="AK473" s="525" t="s">
        <v>1128</v>
      </c>
    </row>
    <row r="474" spans="37:37">
      <c r="AK474" s="527" t="s">
        <v>1832</v>
      </c>
    </row>
    <row r="475" spans="37:37">
      <c r="AK475" s="527" t="s">
        <v>1833</v>
      </c>
    </row>
    <row r="476" spans="37:37">
      <c r="AK476" s="527" t="s">
        <v>1834</v>
      </c>
    </row>
    <row r="477" spans="37:37">
      <c r="AK477" s="527" t="s">
        <v>1835</v>
      </c>
    </row>
    <row r="478" spans="37:37">
      <c r="AK478" s="527" t="s">
        <v>1836</v>
      </c>
    </row>
    <row r="479" spans="37:37">
      <c r="AK479" s="527" t="s">
        <v>1837</v>
      </c>
    </row>
    <row r="480" spans="37:37">
      <c r="AK480" s="527" t="s">
        <v>2244</v>
      </c>
    </row>
    <row r="481" spans="37:37">
      <c r="AK481" s="527" t="s">
        <v>2248</v>
      </c>
    </row>
    <row r="482" spans="37:37">
      <c r="AK482" s="527" t="s">
        <v>2247</v>
      </c>
    </row>
    <row r="483" spans="37:37">
      <c r="AK483" s="527" t="s">
        <v>1819</v>
      </c>
    </row>
    <row r="484" spans="37:37">
      <c r="AK484" s="544" t="s">
        <v>1906</v>
      </c>
    </row>
    <row r="485" spans="37:37">
      <c r="AK485" s="544" t="s">
        <v>2166</v>
      </c>
    </row>
    <row r="486" spans="37:37">
      <c r="AK486" s="544" t="s">
        <v>2169</v>
      </c>
    </row>
    <row r="487" spans="37:37">
      <c r="AK487" s="544" t="s">
        <v>1907</v>
      </c>
    </row>
    <row r="488" spans="37:37">
      <c r="AK488" s="544" t="s">
        <v>1909</v>
      </c>
    </row>
    <row r="489" spans="37:37">
      <c r="AK489" s="544" t="s">
        <v>1911</v>
      </c>
    </row>
    <row r="490" spans="37:37">
      <c r="AK490" s="544" t="s">
        <v>1910</v>
      </c>
    </row>
    <row r="491" spans="37:37">
      <c r="AK491" s="544" t="s">
        <v>1912</v>
      </c>
    </row>
    <row r="492" spans="37:37">
      <c r="AK492" s="526" t="s">
        <v>2272</v>
      </c>
    </row>
    <row r="493" spans="37:37">
      <c r="AK493" s="96" t="s">
        <v>2273</v>
      </c>
    </row>
    <row r="494" spans="37:37">
      <c r="AK494" s="96" t="s">
        <v>1514</v>
      </c>
    </row>
    <row r="495" spans="37:37">
      <c r="AK495" s="96" t="s">
        <v>1515</v>
      </c>
    </row>
    <row r="496" spans="37:37">
      <c r="AK496" s="96" t="s">
        <v>1516</v>
      </c>
    </row>
    <row r="497" spans="37:37">
      <c r="AK497" s="96" t="s">
        <v>1517</v>
      </c>
    </row>
    <row r="498" spans="37:37">
      <c r="AK498" s="96" t="s">
        <v>2268</v>
      </c>
    </row>
    <row r="499" spans="37:37">
      <c r="AK499" s="96" t="s">
        <v>2271</v>
      </c>
    </row>
    <row r="500" spans="37:37">
      <c r="AK500" s="96" t="s">
        <v>2269</v>
      </c>
    </row>
    <row r="501" spans="37:37">
      <c r="AK501" s="96" t="s">
        <v>1129</v>
      </c>
    </row>
    <row r="502" spans="37:37">
      <c r="AK502" s="96" t="s">
        <v>1131</v>
      </c>
    </row>
    <row r="503" spans="37:37">
      <c r="AK503" s="96" t="s">
        <v>1132</v>
      </c>
    </row>
    <row r="504" spans="37:37">
      <c r="AK504" s="96" t="s">
        <v>1134</v>
      </c>
    </row>
    <row r="505" spans="37:37">
      <c r="AK505" s="96" t="s">
        <v>1178</v>
      </c>
    </row>
    <row r="506" spans="37:37">
      <c r="AK506" s="96" t="s">
        <v>1527</v>
      </c>
    </row>
    <row r="507" spans="37:37">
      <c r="AK507" s="589" t="s">
        <v>2198</v>
      </c>
    </row>
    <row r="508" spans="37:37">
      <c r="AK508" s="589" t="s">
        <v>2342</v>
      </c>
    </row>
    <row r="509" spans="37:37">
      <c r="AK509" s="589" t="s">
        <v>2341</v>
      </c>
    </row>
    <row r="510" spans="37:37">
      <c r="AK510" s="589" t="s">
        <v>2340</v>
      </c>
    </row>
    <row r="511" spans="37:37">
      <c r="AK511" s="96" t="s">
        <v>2339</v>
      </c>
    </row>
    <row r="512" spans="37:37">
      <c r="AK512" s="96" t="s">
        <v>2320</v>
      </c>
    </row>
    <row r="513" spans="37:37">
      <c r="AK513" s="96" t="s">
        <v>2321</v>
      </c>
    </row>
    <row r="514" spans="37:37">
      <c r="AK514" s="96" t="s">
        <v>2322</v>
      </c>
    </row>
    <row r="515" spans="37:37">
      <c r="AK515" s="96" t="s">
        <v>2323</v>
      </c>
    </row>
    <row r="516" spans="37:37">
      <c r="AK516" s="461" t="s">
        <v>1569</v>
      </c>
    </row>
    <row r="517" spans="37:37">
      <c r="AK517" s="461" t="s">
        <v>1568</v>
      </c>
    </row>
    <row r="518" spans="37:37">
      <c r="AK518" s="461" t="s">
        <v>1570</v>
      </c>
    </row>
    <row r="519" spans="37:37">
      <c r="AK519" s="463" t="s">
        <v>1495</v>
      </c>
    </row>
    <row r="520" spans="37:37">
      <c r="AK520" s="463" t="s">
        <v>1496</v>
      </c>
    </row>
    <row r="521" spans="37:37">
      <c r="AK521" s="463" t="s">
        <v>1499</v>
      </c>
    </row>
    <row r="522" spans="37:37">
      <c r="AK522" s="463" t="s">
        <v>1500</v>
      </c>
    </row>
    <row r="523" spans="37:37">
      <c r="AK523" s="463" t="s">
        <v>1466</v>
      </c>
    </row>
    <row r="524" spans="37:37">
      <c r="AK524" s="463" t="s">
        <v>1794</v>
      </c>
    </row>
    <row r="525" spans="37:37">
      <c r="AK525" s="463" t="s">
        <v>2036</v>
      </c>
    </row>
    <row r="526" spans="37:37">
      <c r="AK526" s="463" t="s">
        <v>2037</v>
      </c>
    </row>
    <row r="527" spans="37:37">
      <c r="AK527" s="565" t="s">
        <v>2039</v>
      </c>
    </row>
    <row r="528" spans="37:37">
      <c r="AK528" s="565" t="s">
        <v>2040</v>
      </c>
    </row>
    <row r="529" spans="37:37">
      <c r="AK529" s="565" t="s">
        <v>2041</v>
      </c>
    </row>
    <row r="530" spans="37:37">
      <c r="AK530" s="565" t="s">
        <v>2042</v>
      </c>
    </row>
    <row r="531" spans="37:37">
      <c r="AK531" s="565" t="s">
        <v>2043</v>
      </c>
    </row>
    <row r="532" spans="37:37">
      <c r="AK532" s="565" t="s">
        <v>2044</v>
      </c>
    </row>
    <row r="533" spans="37:37">
      <c r="AK533" s="569" t="s">
        <v>2053</v>
      </c>
    </row>
    <row r="534" spans="37:37">
      <c r="AK534" s="569" t="s">
        <v>2052</v>
      </c>
    </row>
    <row r="535" spans="37:37">
      <c r="AK535" s="569" t="s">
        <v>2056</v>
      </c>
    </row>
    <row r="536" spans="37:37">
      <c r="AK536" s="569" t="s">
        <v>2054</v>
      </c>
    </row>
    <row r="537" spans="37:37">
      <c r="AK537" s="569" t="s">
        <v>2055</v>
      </c>
    </row>
    <row r="538" spans="37:37">
      <c r="AK538" s="569" t="s">
        <v>2057</v>
      </c>
    </row>
    <row r="539" spans="37:37">
      <c r="AK539" s="569" t="s">
        <v>2058</v>
      </c>
    </row>
    <row r="540" spans="37:37">
      <c r="AK540" s="569" t="s">
        <v>2059</v>
      </c>
    </row>
    <row r="541" spans="37:37">
      <c r="AK541" s="569" t="s">
        <v>2060</v>
      </c>
    </row>
    <row r="542" spans="37:37">
      <c r="AK542" s="569" t="s">
        <v>2061</v>
      </c>
    </row>
    <row r="543" spans="37:37">
      <c r="AK543" s="569" t="s">
        <v>2062</v>
      </c>
    </row>
    <row r="544" spans="37:37">
      <c r="AK544" s="569" t="s">
        <v>2063</v>
      </c>
    </row>
    <row r="545" spans="37:37">
      <c r="AK545" s="569" t="s">
        <v>2064</v>
      </c>
    </row>
    <row r="546" spans="37:37">
      <c r="AK546" s="569" t="s">
        <v>2065</v>
      </c>
    </row>
    <row r="547" spans="37:37">
      <c r="AK547" s="569" t="s">
        <v>2066</v>
      </c>
    </row>
    <row r="548" spans="37:37">
      <c r="AK548" s="569" t="s">
        <v>2067</v>
      </c>
    </row>
    <row r="549" spans="37:37">
      <c r="AK549" s="569" t="s">
        <v>2068</v>
      </c>
    </row>
    <row r="550" spans="37:37">
      <c r="AK550" s="569" t="s">
        <v>2069</v>
      </c>
    </row>
    <row r="551" spans="37:37">
      <c r="AK551" s="190" t="s">
        <v>1927</v>
      </c>
    </row>
    <row r="552" spans="37:37">
      <c r="AK552" s="190" t="s">
        <v>1928</v>
      </c>
    </row>
    <row r="553" spans="37:37">
      <c r="AK553" s="190" t="s">
        <v>1936</v>
      </c>
    </row>
    <row r="554" spans="37:37">
      <c r="AK554" s="190" t="s">
        <v>1937</v>
      </c>
    </row>
    <row r="555" spans="37:37">
      <c r="AK555" s="190" t="s">
        <v>1938</v>
      </c>
    </row>
    <row r="556" spans="37:37">
      <c r="AK556" s="190" t="s">
        <v>1939</v>
      </c>
    </row>
    <row r="557" spans="37:37">
      <c r="AK557" s="190" t="s">
        <v>1940</v>
      </c>
    </row>
    <row r="558" spans="37:37">
      <c r="AK558" s="190" t="s">
        <v>1941</v>
      </c>
    </row>
    <row r="559" spans="37:37">
      <c r="AK559" s="190" t="s">
        <v>1942</v>
      </c>
    </row>
    <row r="560" spans="37:37">
      <c r="AK560" s="93" t="s">
        <v>420</v>
      </c>
    </row>
    <row r="561" spans="37:37">
      <c r="AK561" s="93" t="s">
        <v>422</v>
      </c>
    </row>
    <row r="562" spans="37:37">
      <c r="AK562" s="93" t="s">
        <v>421</v>
      </c>
    </row>
    <row r="563" spans="37:37">
      <c r="AK563" s="93" t="s">
        <v>423</v>
      </c>
    </row>
    <row r="564" spans="37:37">
      <c r="AK564" s="93" t="s">
        <v>428</v>
      </c>
    </row>
    <row r="565" spans="37:37">
      <c r="AK565" s="93" t="s">
        <v>464</v>
      </c>
    </row>
    <row r="566" spans="37:37">
      <c r="AK566" s="91" t="s">
        <v>101</v>
      </c>
    </row>
    <row r="567" spans="37:37">
      <c r="AK567" s="91" t="s">
        <v>102</v>
      </c>
    </row>
    <row r="568" spans="37:37">
      <c r="AK568" s="91" t="s">
        <v>103</v>
      </c>
    </row>
    <row r="569" spans="37:37">
      <c r="AK569" s="88" t="s">
        <v>734</v>
      </c>
    </row>
    <row r="570" spans="37:37">
      <c r="AK570" s="87" t="s">
        <v>215</v>
      </c>
    </row>
    <row r="571" spans="37:37">
      <c r="AK571" s="87" t="s">
        <v>1224</v>
      </c>
    </row>
    <row r="572" spans="37:37">
      <c r="AK572" s="88" t="s">
        <v>271</v>
      </c>
    </row>
    <row r="573" spans="37:37">
      <c r="AK573" s="88" t="s">
        <v>270</v>
      </c>
    </row>
    <row r="574" spans="37:37">
      <c r="AK574" s="87" t="s">
        <v>267</v>
      </c>
    </row>
    <row r="575" spans="37:37">
      <c r="AK575" s="88" t="s">
        <v>382</v>
      </c>
    </row>
    <row r="576" spans="37:37">
      <c r="AK576" s="88" t="s">
        <v>849</v>
      </c>
    </row>
    <row r="577" spans="37:37">
      <c r="AK577" s="88" t="s">
        <v>265</v>
      </c>
    </row>
    <row r="578" spans="37:37">
      <c r="AK578" s="88" t="s">
        <v>383</v>
      </c>
    </row>
    <row r="579" spans="37:37">
      <c r="AK579" s="88" t="s">
        <v>850</v>
      </c>
    </row>
    <row r="580" spans="37:37">
      <c r="AK580" s="87" t="s">
        <v>384</v>
      </c>
    </row>
    <row r="581" spans="37:37">
      <c r="AK581" s="87" t="s">
        <v>385</v>
      </c>
    </row>
    <row r="582" spans="37:37">
      <c r="AK582" s="88" t="s">
        <v>386</v>
      </c>
    </row>
    <row r="583" spans="37:37">
      <c r="AK583" s="87" t="s">
        <v>387</v>
      </c>
    </row>
    <row r="584" spans="37:37">
      <c r="AK584" s="87" t="s">
        <v>388</v>
      </c>
    </row>
    <row r="585" spans="37:37">
      <c r="AK585" s="87" t="s">
        <v>389</v>
      </c>
    </row>
    <row r="586" spans="37:37">
      <c r="AK586" s="87" t="s">
        <v>390</v>
      </c>
    </row>
    <row r="587" spans="37:37">
      <c r="AK587" s="87" t="s">
        <v>391</v>
      </c>
    </row>
    <row r="588" spans="37:37">
      <c r="AK588" s="87" t="s">
        <v>1846</v>
      </c>
    </row>
    <row r="589" spans="37:37">
      <c r="AK589" s="87" t="s">
        <v>1847</v>
      </c>
    </row>
    <row r="590" spans="37:37">
      <c r="AK590" s="87" t="s">
        <v>1848</v>
      </c>
    </row>
    <row r="591" spans="37:37">
      <c r="AK591" s="87" t="s">
        <v>1849</v>
      </c>
    </row>
    <row r="592" spans="37:37">
      <c r="AK592" s="88" t="s">
        <v>266</v>
      </c>
    </row>
    <row r="593" spans="37:37">
      <c r="AK593" s="88" t="s">
        <v>392</v>
      </c>
    </row>
    <row r="594" spans="37:37">
      <c r="AK594" s="88" t="s">
        <v>667</v>
      </c>
    </row>
    <row r="595" spans="37:37">
      <c r="AK595" s="88" t="s">
        <v>666</v>
      </c>
    </row>
    <row r="596" spans="37:37">
      <c r="AK596" s="88" t="s">
        <v>2156</v>
      </c>
    </row>
    <row r="597" spans="37:37">
      <c r="AK597" s="88" t="s">
        <v>2160</v>
      </c>
    </row>
    <row r="598" spans="37:37">
      <c r="AK598" s="88" t="s">
        <v>2161</v>
      </c>
    </row>
    <row r="599" spans="37:37">
      <c r="AK599" s="88" t="s">
        <v>1172</v>
      </c>
    </row>
    <row r="600" spans="37:37">
      <c r="AK600" s="88" t="s">
        <v>1173</v>
      </c>
    </row>
    <row r="601" spans="37:37">
      <c r="AK601" s="88" t="s">
        <v>1539</v>
      </c>
    </row>
    <row r="602" spans="37:37">
      <c r="AK602" s="88" t="s">
        <v>1540</v>
      </c>
    </row>
    <row r="603" spans="37:37">
      <c r="AK603" s="87" t="s">
        <v>1541</v>
      </c>
    </row>
    <row r="604" spans="37:37">
      <c r="AK604" s="87" t="s">
        <v>1542</v>
      </c>
    </row>
    <row r="605" spans="37:37">
      <c r="AK605" s="87" t="s">
        <v>1543</v>
      </c>
    </row>
    <row r="606" spans="37:37">
      <c r="AK606" s="87" t="s">
        <v>1544</v>
      </c>
    </row>
    <row r="607" spans="37:37">
      <c r="AK607" s="87" t="s">
        <v>1135</v>
      </c>
    </row>
    <row r="608" spans="37:37">
      <c r="AK608" s="87" t="s">
        <v>1990</v>
      </c>
    </row>
    <row r="609" spans="37:37">
      <c r="AK609" s="87" t="s">
        <v>1991</v>
      </c>
    </row>
    <row r="610" spans="37:37">
      <c r="AK610" s="87" t="s">
        <v>1992</v>
      </c>
    </row>
    <row r="611" spans="37:37">
      <c r="AK611" s="87" t="s">
        <v>1136</v>
      </c>
    </row>
    <row r="612" spans="37:37">
      <c r="AK612" s="87" t="s">
        <v>1177</v>
      </c>
    </row>
    <row r="613" spans="37:37">
      <c r="AK613" s="87" t="s">
        <v>1582</v>
      </c>
    </row>
    <row r="614" spans="37:37">
      <c r="AK614" s="87" t="s">
        <v>1993</v>
      </c>
    </row>
    <row r="615" spans="37:37">
      <c r="AK615" s="87" t="s">
        <v>1988</v>
      </c>
    </row>
    <row r="616" spans="37:37">
      <c r="AK616" s="87" t="s">
        <v>1989</v>
      </c>
    </row>
    <row r="617" spans="37:37">
      <c r="AK617" s="87" t="s">
        <v>1535</v>
      </c>
    </row>
    <row r="618" spans="37:37">
      <c r="AK618" s="87" t="s">
        <v>1534</v>
      </c>
    </row>
    <row r="619" spans="37:37">
      <c r="AK619" s="87" t="s">
        <v>1538</v>
      </c>
    </row>
    <row r="620" spans="37:37">
      <c r="AK620" s="87" t="s">
        <v>1137</v>
      </c>
    </row>
    <row r="621" spans="37:37">
      <c r="AK621" s="87" t="s">
        <v>1138</v>
      </c>
    </row>
    <row r="622" spans="37:37">
      <c r="AK622" s="87" t="s">
        <v>1139</v>
      </c>
    </row>
    <row r="623" spans="37:37">
      <c r="AK623" s="87" t="s">
        <v>1140</v>
      </c>
    </row>
    <row r="624" spans="37:37">
      <c r="AK624" s="87" t="s">
        <v>1142</v>
      </c>
    </row>
    <row r="625" spans="37:37">
      <c r="AK625" s="87" t="s">
        <v>1144</v>
      </c>
    </row>
    <row r="626" spans="37:37">
      <c r="AK626" s="87" t="s">
        <v>1145</v>
      </c>
    </row>
    <row r="627" spans="37:37">
      <c r="AK627" s="87" t="s">
        <v>1146</v>
      </c>
    </row>
    <row r="628" spans="37:37">
      <c r="AK628" s="87" t="s">
        <v>1469</v>
      </c>
    </row>
    <row r="629" spans="37:37">
      <c r="AK629" s="87" t="s">
        <v>1470</v>
      </c>
    </row>
    <row r="630" spans="37:37">
      <c r="AK630" s="464" t="s">
        <v>1474</v>
      </c>
    </row>
    <row r="631" spans="37:37">
      <c r="AK631" s="465" t="s">
        <v>1475</v>
      </c>
    </row>
    <row r="632" spans="37:37">
      <c r="AK632" s="465" t="s">
        <v>1476</v>
      </c>
    </row>
    <row r="633" spans="37:37">
      <c r="AK633" s="465" t="s">
        <v>1479</v>
      </c>
    </row>
    <row r="634" spans="37:37">
      <c r="AK634" s="465" t="s">
        <v>1480</v>
      </c>
    </row>
    <row r="635" spans="37:37">
      <c r="AK635" s="465" t="s">
        <v>1482</v>
      </c>
    </row>
    <row r="636" spans="37:37">
      <c r="AK636" s="467" t="s">
        <v>1486</v>
      </c>
    </row>
    <row r="637" spans="37:37">
      <c r="AK637" s="467" t="s">
        <v>1485</v>
      </c>
    </row>
    <row r="638" spans="37:37">
      <c r="AK638" s="467" t="s">
        <v>1950</v>
      </c>
    </row>
    <row r="639" spans="37:37">
      <c r="AK639" s="467" t="s">
        <v>1952</v>
      </c>
    </row>
    <row r="640" spans="37:37">
      <c r="AK640" s="94" t="s">
        <v>63</v>
      </c>
    </row>
    <row r="641" spans="37:37">
      <c r="AK641" s="94" t="s">
        <v>216</v>
      </c>
    </row>
    <row r="642" spans="37:37">
      <c r="AK642" s="94" t="s">
        <v>510</v>
      </c>
    </row>
    <row r="643" spans="37:37">
      <c r="AK643" s="94" t="s">
        <v>1230</v>
      </c>
    </row>
    <row r="644" spans="37:37">
      <c r="AK644" s="94" t="s">
        <v>2354</v>
      </c>
    </row>
    <row r="645" spans="37:37">
      <c r="AK645" s="299" t="s">
        <v>886</v>
      </c>
    </row>
    <row r="646" spans="37:37">
      <c r="AK646" s="299" t="s">
        <v>887</v>
      </c>
    </row>
    <row r="647" spans="37:37">
      <c r="AK647" s="192" t="s">
        <v>436</v>
      </c>
    </row>
    <row r="648" spans="37:37">
      <c r="AK648" s="192" t="s">
        <v>409</v>
      </c>
    </row>
    <row r="649" spans="37:37">
      <c r="AK649" s="192" t="s">
        <v>410</v>
      </c>
    </row>
    <row r="650" spans="37:37">
      <c r="AK650" s="192" t="s">
        <v>411</v>
      </c>
    </row>
    <row r="651" spans="37:37">
      <c r="AK651" s="193" t="s">
        <v>414</v>
      </c>
    </row>
    <row r="652" spans="37:37">
      <c r="AK652" s="193" t="s">
        <v>415</v>
      </c>
    </row>
    <row r="653" spans="37:37">
      <c r="AK653" s="84" t="s">
        <v>1561</v>
      </c>
    </row>
    <row r="654" spans="37:37">
      <c r="AK654" s="84" t="s">
        <v>1560</v>
      </c>
    </row>
    <row r="655" spans="37:37">
      <c r="AK655" s="84" t="s">
        <v>1559</v>
      </c>
    </row>
    <row r="656" spans="37:37">
      <c r="AK656" s="68"/>
    </row>
    <row r="657" spans="37:37">
      <c r="AK657" s="94" t="s">
        <v>970</v>
      </c>
    </row>
    <row r="658" spans="37:37">
      <c r="AK658" s="94" t="s">
        <v>972</v>
      </c>
    </row>
    <row r="659" spans="37:37">
      <c r="AK659" s="94" t="s">
        <v>974</v>
      </c>
    </row>
    <row r="660" spans="37:37">
      <c r="AK660" s="94" t="s">
        <v>975</v>
      </c>
    </row>
    <row r="661" spans="37:37">
      <c r="AK661" s="94" t="s">
        <v>976</v>
      </c>
    </row>
    <row r="662" spans="37:37">
      <c r="AK662" s="94" t="s">
        <v>977</v>
      </c>
    </row>
    <row r="663" spans="37:37">
      <c r="AK663" s="94" t="s">
        <v>978</v>
      </c>
    </row>
    <row r="664" spans="37:37">
      <c r="AK664" s="94" t="s">
        <v>979</v>
      </c>
    </row>
    <row r="665" spans="37:37">
      <c r="AK665" s="94" t="s">
        <v>980</v>
      </c>
    </row>
    <row r="666" spans="37:37">
      <c r="AK666" s="94" t="s">
        <v>981</v>
      </c>
    </row>
    <row r="667" spans="37:37">
      <c r="AK667" s="94" t="s">
        <v>982</v>
      </c>
    </row>
    <row r="668" spans="37:37">
      <c r="AK668" s="94" t="s">
        <v>983</v>
      </c>
    </row>
    <row r="669" spans="37:37">
      <c r="AK669" s="94" t="s">
        <v>984</v>
      </c>
    </row>
    <row r="670" spans="37:37">
      <c r="AK670" s="94" t="s">
        <v>905</v>
      </c>
    </row>
    <row r="671" spans="37:37">
      <c r="AK671" s="94" t="s">
        <v>906</v>
      </c>
    </row>
    <row r="672" spans="37:37">
      <c r="AK672" s="94" t="s">
        <v>907</v>
      </c>
    </row>
    <row r="673" spans="37:37">
      <c r="AK673" s="94" t="s">
        <v>908</v>
      </c>
    </row>
    <row r="674" spans="37:37">
      <c r="AK674" s="94" t="s">
        <v>909</v>
      </c>
    </row>
    <row r="675" spans="37:37">
      <c r="AK675" s="94" t="s">
        <v>910</v>
      </c>
    </row>
    <row r="676" spans="37:37">
      <c r="AK676" s="94" t="s">
        <v>987</v>
      </c>
    </row>
    <row r="677" spans="37:37">
      <c r="AK677" s="94" t="s">
        <v>988</v>
      </c>
    </row>
    <row r="678" spans="37:37">
      <c r="AK678" s="94" t="s">
        <v>989</v>
      </c>
    </row>
    <row r="679" spans="37:37">
      <c r="AK679" s="94" t="s">
        <v>990</v>
      </c>
    </row>
    <row r="680" spans="37:37">
      <c r="AK680" s="94" t="s">
        <v>991</v>
      </c>
    </row>
    <row r="681" spans="37:37">
      <c r="AK681" s="94" t="s">
        <v>992</v>
      </c>
    </row>
    <row r="682" spans="37:37">
      <c r="AK682" s="94" t="s">
        <v>993</v>
      </c>
    </row>
    <row r="683" spans="37:37">
      <c r="AK683" s="202" t="s">
        <v>60</v>
      </c>
    </row>
    <row r="684" spans="37:37">
      <c r="AK684" s="202" t="s">
        <v>1446</v>
      </c>
    </row>
    <row r="685" spans="37:37">
      <c r="AK685" s="202" t="s">
        <v>1447</v>
      </c>
    </row>
    <row r="686" spans="37:37">
      <c r="AK686" s="202" t="s">
        <v>1448</v>
      </c>
    </row>
    <row r="687" spans="37:37">
      <c r="AK687" s="202" t="s">
        <v>1449</v>
      </c>
    </row>
    <row r="688" spans="37:37">
      <c r="AK688" s="202" t="s">
        <v>1450</v>
      </c>
    </row>
    <row r="689" spans="37:37">
      <c r="AK689" s="202" t="s">
        <v>1283</v>
      </c>
    </row>
    <row r="690" spans="37:37">
      <c r="AK690" s="212" t="s">
        <v>1217</v>
      </c>
    </row>
    <row r="691" spans="37:37">
      <c r="AK691" s="212" t="s">
        <v>1221</v>
      </c>
    </row>
    <row r="692" spans="37:37">
      <c r="AK692" s="212" t="s">
        <v>1227</v>
      </c>
    </row>
    <row r="693" spans="37:37">
      <c r="AK693" s="420" t="s">
        <v>1218</v>
      </c>
    </row>
    <row r="694" spans="37:37">
      <c r="AK694" s="420" t="s">
        <v>1222</v>
      </c>
    </row>
    <row r="695" spans="37:37">
      <c r="AK695" s="420" t="s">
        <v>1228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 xmlns="11476854-ad94-4000-b522-f4dd16131ea8" xsi:nil="true"/>
    <DefaultAction xmlns="11476854-ad94-4000-b522-f4dd16131ea8" xsi:nil="true"/>
    <Status xmlns="11476854-ad94-4000-b522-f4dd16131ea8" xsi:nil="true"/>
    <DueDate xmlns="11476854-ad94-4000-b522-f4dd16131ea8" xsi:nil="true"/>
    <TaxCatchAll xmlns="4e010818-c144-45d6-a5c9-59fbbfdb5a08" xsi:nil="true"/>
    <lcf76f155ced4ddcb4097134ff3c332f xmlns="11476854-ad94-4000-b522-f4dd16131ea8">
      <Terms xmlns="http://schemas.microsoft.com/office/infopath/2007/PartnerControls"/>
    </lcf76f155ced4ddcb4097134ff3c332f>
    <HOWTOOPEN xmlns="11476854-ad94-4000-b522-f4dd16131ea8" xsi:nil="true"/>
    <Bid_x0020_Status xmlns="11476854-ad94-4000-b522-f4dd16131ea8" xsi:nil="true"/>
    <Done xmlns="11476854-ad94-4000-b522-f4dd16131ea8" xsi:nil="true"/>
    <Image xmlns="11476854-ad94-4000-b522-f4dd16131ea8"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8D44F05FF53246ACBF7B6B121AB8CD" ma:contentTypeVersion="33" ma:contentTypeDescription="Create a new document." ma:contentTypeScope="" ma:versionID="94738f9d48b64f208b82957f139eec8b">
  <xsd:schema xmlns:xsd="http://www.w3.org/2001/XMLSchema" xmlns:xs="http://www.w3.org/2001/XMLSchema" xmlns:p="http://schemas.microsoft.com/office/2006/metadata/properties" xmlns:ns1="http://schemas.microsoft.com/sharepoint/v3" xmlns:ns2="4e010818-c144-45d6-a5c9-59fbbfdb5a08" xmlns:ns3="11476854-ad94-4000-b522-f4dd16131ea8" targetNamespace="http://schemas.microsoft.com/office/2006/metadata/properties" ma:root="true" ma:fieldsID="66f19252bf7c206d23d0b6cd48741a9f" ns1:_="" ns2:_="" ns3:_="">
    <xsd:import namespace="http://schemas.microsoft.com/sharepoint/v3"/>
    <xsd:import namespace="4e010818-c144-45d6-a5c9-59fbbfdb5a08"/>
    <xsd:import namespace="11476854-ad94-4000-b522-f4dd16131ea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SHARE" minOccurs="0"/>
                <xsd:element ref="ns3:DefaultAction" minOccurs="0"/>
                <xsd:element ref="ns3:Status" minOccurs="0"/>
                <xsd:element ref="ns3:DueDate" minOccurs="0"/>
                <xsd:element ref="ns2:TaxCatchAll" minOccurs="0"/>
                <xsd:element ref="ns3:lcf76f155ced4ddcb4097134ff3c332f" minOccurs="0"/>
                <xsd:element ref="ns3:HOWTOOPEN" minOccurs="0"/>
                <xsd:element ref="ns3:Bid_x0020_Status" minOccurs="0"/>
                <xsd:element ref="ns3:Done" minOccurs="0"/>
                <xsd:element ref="ns3:Image" minOccurs="0"/>
                <xsd:element ref="ns3:MediaServiceObjectDetectorVersion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4" nillable="true" ma:displayName="Unified Compliance Policy Properties" ma:hidden="true" ma:internalName="_ip_UnifiedCompliancePolicyProperties">
      <xsd:simpleType>
        <xsd:restriction base="dms:Note"/>
      </xsd:simpleType>
    </xsd:element>
    <xsd:element name="_ip_UnifiedCompliancePolicyUIAction" ma:index="3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010818-c144-45d6-a5c9-59fbbfdb5a0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00f5db5-82b2-4123-9d96-409bf4a536a5}" ma:internalName="TaxCatchAll" ma:showField="CatchAllData" ma:web="4e010818-c144-45d6-a5c9-59fbbfdb5a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476854-ad94-4000-b522-f4dd16131ea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SHARE" ma:index="21" nillable="true" ma:displayName="SHARE" ma:format="Dropdown" ma:internalName="SHARE">
      <xsd:simpleType>
        <xsd:restriction base="dms:Choice">
          <xsd:enumeration value="Choice 1"/>
        </xsd:restriction>
      </xsd:simpleType>
    </xsd:element>
    <xsd:element name="DefaultAction" ma:index="22" nillable="true" ma:displayName="Default Action" ma:format="Dropdown" ma:internalName="DefaultAction">
      <xsd:simpleType>
        <xsd:restriction base="dms:Text">
          <xsd:maxLength value="255"/>
        </xsd:restriction>
      </xsd:simpleType>
    </xsd:element>
    <xsd:element name="Status" ma:index="23" nillable="true" ma:displayName="Status" ma:format="Dropdown" ma:internalName="Status">
      <xsd:simpleType>
        <xsd:restriction base="dms:Choice">
          <xsd:enumeration value="NEW"/>
          <xsd:enumeration value="IN-PROGRESS"/>
          <xsd:enumeration value="COMPLETE"/>
        </xsd:restriction>
      </xsd:simpleType>
    </xsd:element>
    <xsd:element name="DueDate" ma:index="24" nillable="true" ma:displayName="Due Date" ma:format="DateOnly" ma:internalName="DueDate">
      <xsd:simpleType>
        <xsd:restriction base="dms:DateTim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a09ef095-c161-4231-8997-ad775dc1404d" ma:termSetId="09814cd3-568e-fe90-9814-8d621ff8fb84" ma:anchorId="fba54fb3-c3e1-fe81-a776-ca4b69148c4d" ma:open="true" ma:isKeyword="false">
      <xsd:complexType>
        <xsd:sequence>
          <xsd:element ref="pc:Terms" minOccurs="0" maxOccurs="1"/>
        </xsd:sequence>
      </xsd:complexType>
    </xsd:element>
    <xsd:element name="HOWTOOPEN" ma:index="28" nillable="true" ma:displayName="HOW TO OPEN" ma:description="OPEN FILE AND CLICK &quot;FILE&quot; -&gt; &quot;SAVE AS&quot; AND SAVE TO NEEDED FILE LOCATION" ma:format="Dropdown" ma:internalName="HOWTOOPEN">
      <xsd:simpleType>
        <xsd:restriction base="dms:Note">
          <xsd:maxLength value="255"/>
        </xsd:restriction>
      </xsd:simpleType>
    </xsd:element>
    <xsd:element name="Bid_x0020_Status" ma:index="29" nillable="true" ma:displayName="Bid Status" ma:format="Dropdown" ma:internalName="Bid_x0020_Status">
      <xsd:simpleType>
        <xsd:restriction base="dms:Choice">
          <xsd:enumeration value="NEW"/>
          <xsd:enumeration value="IN PROGRESS"/>
          <xsd:enumeration value="COMPLETED"/>
          <xsd:enumeration value="WON"/>
          <xsd:enumeration value="LOST"/>
        </xsd:restriction>
      </xsd:simpleType>
    </xsd:element>
    <xsd:element name="Done" ma:index="30" nillable="true" ma:displayName="Done" ma:format="Dropdown" ma:internalName="Done">
      <xsd:simpleType>
        <xsd:restriction base="dms:Choice">
          <xsd:enumeration value="Yes"/>
        </xsd:restriction>
      </xsd:simpleType>
    </xsd:element>
    <xsd:element name="Image" ma:index="31" nillable="true" ma:displayName="Image" ma:format="Thumbnail" ma:internalName="Image">
      <xsd:simpleType>
        <xsd:restriction base="dms:Unknown"/>
      </xsd:simple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7377C0-749C-406D-9EFD-015002EEE7D8}">
  <ds:schemaRefs>
    <ds:schemaRef ds:uri="http://schemas.microsoft.com/office/2006/metadata/properties"/>
    <ds:schemaRef ds:uri="http://purl.org/dc/elements/1.1/"/>
    <ds:schemaRef ds:uri="4e010818-c144-45d6-a5c9-59fbbfdb5a08"/>
    <ds:schemaRef ds:uri="http://www.w3.org/XML/1998/namespace"/>
    <ds:schemaRef ds:uri="http://purl.org/dc/terms/"/>
    <ds:schemaRef ds:uri="http://schemas.openxmlformats.org/package/2006/metadata/core-properties"/>
    <ds:schemaRef ds:uri="http://schemas.microsoft.com/sharepoint/v3"/>
    <ds:schemaRef ds:uri="http://schemas.microsoft.com/office/2006/documentManagement/types"/>
    <ds:schemaRef ds:uri="11476854-ad94-4000-b522-f4dd16131ea8"/>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54FDF096-FA28-465D-94DE-8ED3F8705B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e010818-c144-45d6-a5c9-59fbbfdb5a08"/>
    <ds:schemaRef ds:uri="11476854-ad94-4000-b522-f4dd16131e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B7F70E-93D9-4989-9FA7-D141769225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Totals</vt:lpstr>
      <vt:lpstr>Base Estimate</vt:lpstr>
      <vt:lpstr>Estimate 2</vt:lpstr>
      <vt:lpstr>Estimate 3</vt:lpstr>
      <vt:lpstr>Estimate 4</vt:lpstr>
      <vt:lpstr>Estimate 5</vt:lpstr>
      <vt:lpstr>Estimate 6</vt:lpstr>
      <vt:lpstr>Estimate 7</vt:lpstr>
      <vt:lpstr>Estimate 8</vt:lpstr>
      <vt:lpstr>Estimate 9</vt:lpstr>
      <vt:lpstr>Estimate 10</vt:lpstr>
      <vt:lpstr>Job Setup Form</vt:lpstr>
      <vt:lpstr>Valve Schedule</vt:lpstr>
      <vt:lpstr>Sylk Device Tool</vt:lpstr>
      <vt:lpstr>State Taxes</vt:lpstr>
      <vt:lpstr>Parts List</vt:lpstr>
      <vt:lpstr>options</vt:lpstr>
      <vt:lpstr>Alarm</vt:lpstr>
      <vt:lpstr>'Job Setup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dc:creator>
  <cp:lastModifiedBy>Lukas Cassick</cp:lastModifiedBy>
  <cp:lastPrinted>2015-05-21T13:51:27Z</cp:lastPrinted>
  <dcterms:created xsi:type="dcterms:W3CDTF">1999-04-13T19:44:00Z</dcterms:created>
  <dcterms:modified xsi:type="dcterms:W3CDTF">2026-07-09T16:10:31Z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0x010100B78D44F05FF53246ACBF7B6B121AB8CD</vt:lpwstr>
  </property>
  <property fmtid="{D5CDD505-2E9C-101B-9397-08002B2CF9AE}" pid="3" name="AuthorIds_UIVersion_512">
    <vt:lpwstr>17</vt:lpwstr>
  </property>
  <property fmtid="{D5CDD505-2E9C-101B-9397-08002B2CF9AE}" pid="4" name="MediaServiceImageTags">
    <vt:lpwstr/>
  </property>
  <property fmtid="{D5CDD505-2E9C-101B-9397-08002B2CF9AE}" pid="5" name="TimPeale">
    <vt:lpwstr/>
  </property>
</Properties>
</file>