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Karen\Dropbox\Euromarine\Global fate of macroalgae 5th paper\ms\Nature submission\revision 2\Final files for submission\"/>
    </mc:Choice>
  </mc:AlternateContent>
  <xr:revisionPtr revIDLastSave="0" documentId="13_ncr:1_{4ADE2F53-7725-4FC8-98C3-68E1A5EA68C6}" xr6:coauthVersionLast="47" xr6:coauthVersionMax="47" xr10:uidLastSave="{00000000-0000-0000-0000-000000000000}"/>
  <bookViews>
    <workbookView xWindow="-28920" yWindow="-120" windowWidth="29040" windowHeight="15720" firstSheet="6" activeTab="11" xr2:uid="{00000000-000D-0000-FFFF-FFFF00000000}"/>
  </bookViews>
  <sheets>
    <sheet name="Summary" sheetId="3" r:id="rId1"/>
    <sheet name="metadata" sheetId="20" r:id="rId2"/>
    <sheet name="EEZ export" sheetId="12" r:id="rId3"/>
    <sheet name="Ecoregion export and sequestrat" sheetId="19" r:id="rId4"/>
    <sheet name="Sinking species" sheetId="8" r:id="rId5"/>
    <sheet name="Floating species" sheetId="9" r:id="rId6"/>
    <sheet name="Percent NPP lost detritus" sheetId="1" r:id="rId7"/>
    <sheet name="Decomposition k" sheetId="11" r:id="rId8"/>
    <sheet name="Floating longevity" sheetId="6" r:id="rId9"/>
    <sheet name="Sinking speeds" sheetId="7" r:id="rId10"/>
    <sheet name="Vesicle collapse" sheetId="4" r:id="rId11"/>
    <sheet name="Benthic transport currents" sheetId="17"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I150" i="12" l="1"/>
  <c r="AI149" i="12"/>
  <c r="AI148" i="12"/>
  <c r="AI147" i="12"/>
  <c r="AI146" i="12"/>
  <c r="AI145" i="12"/>
  <c r="AI144" i="12"/>
  <c r="AI143" i="12"/>
  <c r="AI142" i="12"/>
  <c r="AI141" i="12"/>
  <c r="AI140" i="12"/>
  <c r="AI139" i="12"/>
  <c r="AI138" i="12"/>
  <c r="AI137" i="12"/>
  <c r="AI136" i="12"/>
  <c r="AI135" i="12"/>
  <c r="AI134" i="12"/>
  <c r="AI133" i="12"/>
  <c r="AI132" i="12"/>
  <c r="AI131" i="12"/>
  <c r="AI130" i="12"/>
  <c r="AI129" i="12"/>
  <c r="AI128" i="12"/>
  <c r="AI127" i="12"/>
  <c r="AI126" i="12"/>
  <c r="AI125" i="12"/>
  <c r="AI124" i="12"/>
  <c r="AI123" i="12"/>
  <c r="AI122" i="12"/>
  <c r="AI121" i="12"/>
  <c r="AI120" i="12"/>
  <c r="AI119" i="12"/>
  <c r="AI118" i="12"/>
  <c r="AI117" i="12"/>
  <c r="AI116" i="12"/>
  <c r="AI115" i="12"/>
  <c r="AI114" i="12"/>
  <c r="AI113" i="12"/>
  <c r="AI112" i="12"/>
  <c r="AI111" i="12"/>
  <c r="AI110" i="12"/>
  <c r="AI109" i="12"/>
  <c r="AI108" i="12"/>
  <c r="AI107" i="12"/>
  <c r="AI106" i="12"/>
  <c r="AI105" i="12"/>
  <c r="AI104" i="12"/>
  <c r="AI103" i="12"/>
  <c r="AI102" i="12"/>
  <c r="AI101" i="12"/>
  <c r="AI100" i="12"/>
  <c r="AI99" i="12"/>
  <c r="AI98" i="12"/>
  <c r="AI97" i="12"/>
  <c r="AI96" i="12"/>
  <c r="AI95" i="12"/>
  <c r="AI94" i="12"/>
  <c r="AI93" i="12"/>
  <c r="AI92" i="12"/>
  <c r="AI91" i="12"/>
  <c r="AI90" i="12"/>
  <c r="AI89" i="12"/>
  <c r="AI88" i="12"/>
  <c r="AI87" i="12"/>
  <c r="AI86" i="12"/>
  <c r="AI85" i="12"/>
  <c r="AI84" i="12"/>
  <c r="AI83" i="12"/>
  <c r="AI82" i="12"/>
  <c r="AI81" i="12"/>
  <c r="AI80" i="12"/>
  <c r="AI79" i="12"/>
  <c r="AI78" i="12"/>
  <c r="AI77" i="12"/>
  <c r="AI76" i="12"/>
  <c r="AI75" i="12"/>
  <c r="AI74" i="12"/>
  <c r="AI73" i="12"/>
  <c r="AI72" i="12"/>
  <c r="AI71" i="12"/>
  <c r="AI70" i="12"/>
  <c r="AI69" i="12"/>
  <c r="AI68" i="12"/>
  <c r="AI67" i="12"/>
  <c r="AI66" i="12"/>
  <c r="AI65" i="12"/>
  <c r="AI64" i="12"/>
  <c r="AI63" i="12"/>
  <c r="AI62" i="12"/>
  <c r="AI61" i="12"/>
  <c r="AI60" i="12"/>
  <c r="AI59" i="12"/>
  <c r="AI58" i="12"/>
  <c r="AI57" i="12"/>
  <c r="AI56" i="12"/>
  <c r="AI55" i="12"/>
  <c r="AI54" i="12"/>
  <c r="AI53" i="12"/>
  <c r="AI52" i="12"/>
  <c r="AI51" i="12"/>
  <c r="AI50" i="12"/>
  <c r="AI49" i="12"/>
  <c r="AI48" i="12"/>
  <c r="AI47" i="12"/>
  <c r="AI46" i="12"/>
  <c r="AI45" i="12"/>
  <c r="AI44" i="12"/>
  <c r="AI43" i="12"/>
  <c r="AI42" i="12"/>
  <c r="AI41" i="12"/>
  <c r="AI40" i="12"/>
  <c r="AI39" i="12"/>
  <c r="AI38" i="12"/>
  <c r="AI37" i="12"/>
  <c r="AI36" i="12"/>
  <c r="AI35" i="12"/>
  <c r="AI34" i="12"/>
  <c r="AI33" i="12"/>
  <c r="AI32" i="12"/>
  <c r="AI31" i="12"/>
  <c r="AI30" i="12"/>
  <c r="AI29" i="12"/>
  <c r="AI28" i="12"/>
  <c r="AI27" i="12"/>
  <c r="AI26" i="12"/>
  <c r="AI25" i="12"/>
  <c r="AI24" i="12"/>
  <c r="AI23" i="12"/>
  <c r="AI22" i="12"/>
  <c r="AI21" i="12"/>
  <c r="AI20" i="12"/>
  <c r="AI19" i="12"/>
  <c r="AI18" i="12"/>
  <c r="AI17" i="12"/>
  <c r="AI16" i="12"/>
  <c r="AI15" i="12"/>
  <c r="AI14" i="12"/>
  <c r="AI13" i="12"/>
  <c r="AI12" i="12"/>
  <c r="AI11" i="12"/>
  <c r="AI10" i="12"/>
  <c r="AI9" i="12"/>
  <c r="AI8" i="12"/>
  <c r="AI7" i="12"/>
  <c r="AI6" i="12"/>
  <c r="AI5" i="12"/>
  <c r="AI4" i="12"/>
  <c r="AI3" i="12"/>
  <c r="AI2" i="12"/>
  <c r="AD194" i="19"/>
  <c r="AE194" i="19"/>
  <c r="AF194" i="19"/>
  <c r="AE198" i="19"/>
  <c r="AE197" i="19"/>
  <c r="AE196" i="19"/>
  <c r="AE193" i="19"/>
  <c r="AE195" i="19"/>
  <c r="AE190" i="19"/>
  <c r="AE191" i="19"/>
  <c r="AE192" i="19"/>
  <c r="AE189" i="19"/>
  <c r="C12" i="3"/>
  <c r="C13" i="3"/>
  <c r="C11" i="3"/>
  <c r="B11" i="3"/>
  <c r="I23" i="7"/>
  <c r="G23" i="7"/>
  <c r="H23" i="7"/>
  <c r="H24" i="7"/>
  <c r="H25" i="7" s="1"/>
  <c r="H26" i="7" s="1"/>
  <c r="I24" i="7"/>
  <c r="I25" i="7" s="1"/>
  <c r="I26" i="7" s="1"/>
  <c r="G24" i="7"/>
  <c r="G25" i="7" s="1"/>
  <c r="G26" i="7" s="1"/>
  <c r="AD189" i="19" l="1"/>
  <c r="AF189" i="19" s="1"/>
  <c r="C36" i="3"/>
  <c r="C35" i="3"/>
  <c r="C34" i="3"/>
  <c r="C33" i="3"/>
  <c r="C32" i="3"/>
  <c r="C30" i="3"/>
  <c r="C29" i="3"/>
  <c r="AW14" i="1"/>
  <c r="AW30" i="1"/>
  <c r="AD190" i="19"/>
  <c r="AF190" i="19" s="1"/>
  <c r="AD191" i="19"/>
  <c r="AF191" i="19" s="1"/>
  <c r="AD192" i="19"/>
  <c r="AF192" i="19" s="1"/>
  <c r="AD193" i="19"/>
  <c r="AF193" i="19" s="1"/>
  <c r="AD195" i="19"/>
  <c r="AF195" i="19" s="1"/>
  <c r="AD196" i="19"/>
  <c r="AF196" i="19" s="1"/>
  <c r="AD197" i="19"/>
  <c r="AF197" i="19" s="1"/>
  <c r="AD198" i="19"/>
  <c r="AF198" i="19" s="1"/>
  <c r="B53" i="3" l="1"/>
  <c r="B52" i="3"/>
  <c r="B54" i="3"/>
  <c r="B50" i="3"/>
  <c r="B51" i="3" s="1"/>
  <c r="B49" i="3"/>
  <c r="B48" i="3"/>
  <c r="AX30" i="1" l="1"/>
  <c r="AG34" i="1"/>
  <c r="AG31" i="1"/>
  <c r="AG32" i="1"/>
  <c r="AG35" i="1"/>
  <c r="AG33" i="1"/>
  <c r="AG2" i="1"/>
  <c r="AG13" i="1"/>
  <c r="AW13" i="1" s="1"/>
  <c r="AG21" i="1"/>
  <c r="AG6" i="1"/>
  <c r="AG15" i="1"/>
  <c r="AG28" i="1"/>
  <c r="AW28" i="1" s="1"/>
  <c r="AL19" i="1"/>
  <c r="AL22" i="1"/>
  <c r="AG22" i="1"/>
  <c r="AL9" i="1"/>
  <c r="AL27" i="1"/>
  <c r="AL26" i="1"/>
  <c r="AQ20" i="1"/>
  <c r="AL20" i="1"/>
  <c r="AQ18" i="1"/>
  <c r="AL18" i="1"/>
  <c r="AW18" i="1" s="1"/>
  <c r="AQ29" i="1"/>
  <c r="AL29" i="1"/>
  <c r="AW29" i="1" s="1"/>
  <c r="AL17" i="1"/>
  <c r="AG17" i="1"/>
  <c r="AG10" i="1"/>
  <c r="AG5" i="1"/>
  <c r="AG12" i="1"/>
  <c r="AG7" i="1"/>
  <c r="AG16" i="1"/>
  <c r="AG11" i="1"/>
  <c r="AG25" i="1"/>
  <c r="AG4" i="1"/>
  <c r="AG3" i="1"/>
  <c r="AG8" i="1"/>
  <c r="AG23" i="1"/>
  <c r="AW23" i="1" s="1"/>
  <c r="AA23" i="1"/>
  <c r="AG24" i="1"/>
  <c r="AW24" i="1" s="1"/>
  <c r="AA24" i="1"/>
  <c r="Z30" i="1"/>
  <c r="AX14" i="1"/>
  <c r="AW17" i="1" l="1"/>
  <c r="AW20" i="1"/>
  <c r="AW22" i="1"/>
  <c r="AW8" i="1"/>
  <c r="AX8" i="1" s="1"/>
  <c r="AW9" i="1"/>
  <c r="AX9" i="1" s="1"/>
  <c r="AW3" i="1"/>
  <c r="AX3" i="1" s="1"/>
  <c r="AW19" i="1"/>
  <c r="AX19" i="1" s="1"/>
  <c r="AW16" i="1"/>
  <c r="AX16" i="1" s="1"/>
  <c r="AW6" i="1"/>
  <c r="AX6" i="1" s="1"/>
  <c r="AW21" i="1"/>
  <c r="AX21" i="1" s="1"/>
  <c r="AW10" i="1"/>
  <c r="AX10" i="1" s="1"/>
  <c r="AW2" i="1"/>
  <c r="AX2" i="1" s="1"/>
  <c r="AW33" i="1"/>
  <c r="AX33" i="1" s="1"/>
  <c r="AW35" i="1"/>
  <c r="AX35" i="1" s="1"/>
  <c r="AW32" i="1"/>
  <c r="AX32" i="1" s="1"/>
  <c r="AW31" i="1"/>
  <c r="AX31" i="1" s="1"/>
  <c r="AW34" i="1"/>
  <c r="AX34" i="1" s="1"/>
  <c r="AW27" i="1"/>
  <c r="AX27" i="1" s="1"/>
  <c r="AW4" i="1"/>
  <c r="AX4" i="1" s="1"/>
  <c r="AW25" i="1"/>
  <c r="AX25" i="1" s="1"/>
  <c r="AW11" i="1"/>
  <c r="AX11" i="1" s="1"/>
  <c r="AW15" i="1"/>
  <c r="AX15" i="1" s="1"/>
  <c r="AW7" i="1"/>
  <c r="AX7" i="1" s="1"/>
  <c r="AW12" i="1"/>
  <c r="AX12" i="1" s="1"/>
  <c r="AW5" i="1"/>
  <c r="AX5" i="1" s="1"/>
  <c r="AW26" i="1"/>
  <c r="AX26" i="1" s="1"/>
  <c r="AX13" i="1"/>
  <c r="AX17" i="1"/>
  <c r="AX22" i="1"/>
  <c r="AX18" i="1"/>
  <c r="AX24" i="1"/>
  <c r="AX23" i="1"/>
  <c r="AX20" i="1"/>
  <c r="B34" i="3" l="1"/>
  <c r="B35" i="3"/>
  <c r="B36" i="3"/>
  <c r="B32" i="3"/>
  <c r="B33" i="3"/>
  <c r="B30" i="3"/>
  <c r="B29" i="3"/>
  <c r="C26" i="3"/>
  <c r="C23" i="3"/>
  <c r="B26" i="3"/>
  <c r="B23" i="3"/>
  <c r="B8" i="3"/>
  <c r="B13" i="3"/>
  <c r="B19" i="3" s="1"/>
  <c r="B12" i="3"/>
  <c r="D18" i="3" s="1"/>
  <c r="D17" i="3"/>
  <c r="D23" i="3"/>
  <c r="C25" i="3"/>
  <c r="C24" i="3"/>
  <c r="D6" i="4"/>
  <c r="D7" i="4"/>
  <c r="D5" i="4"/>
  <c r="B25" i="3"/>
  <c r="B24" i="3"/>
  <c r="B6" i="3"/>
  <c r="B7" i="3" s="1"/>
  <c r="B5" i="3"/>
  <c r="F6" i="7"/>
  <c r="E6" i="7"/>
  <c r="E5" i="7"/>
  <c r="F5" i="7"/>
  <c r="E4" i="7"/>
  <c r="E3" i="7"/>
  <c r="E2" i="7"/>
  <c r="B14" i="3" s="1"/>
  <c r="J10" i="6"/>
  <c r="I10" i="6"/>
  <c r="G5" i="6"/>
  <c r="G6" i="6"/>
  <c r="G7" i="6"/>
  <c r="G8" i="6"/>
  <c r="D3" i="6"/>
  <c r="D2" i="6"/>
  <c r="C31" i="3" l="1"/>
  <c r="B31" i="3"/>
  <c r="C19" i="3"/>
  <c r="D19" i="3"/>
  <c r="B17" i="3"/>
  <c r="C17" i="3"/>
  <c r="B18" i="3"/>
  <c r="C18" i="3"/>
  <c r="B41" i="3"/>
  <c r="B42" i="3" s="1"/>
  <c r="B40" i="3"/>
  <c r="B44" i="3"/>
  <c r="B39" i="3"/>
  <c r="B43" i="3"/>
  <c r="B45" i="3"/>
</calcChain>
</file>

<file path=xl/sharedStrings.xml><?xml version="1.0" encoding="utf-8"?>
<sst xmlns="http://schemas.openxmlformats.org/spreadsheetml/2006/main" count="7654" uniqueCount="2030">
  <si>
    <t>Taxa/species</t>
  </si>
  <si>
    <t>Type of experiment</t>
  </si>
  <si>
    <t>Rate measured</t>
  </si>
  <si>
    <t>Mean</t>
  </si>
  <si>
    <t>Error</t>
  </si>
  <si>
    <t>Min</t>
  </si>
  <si>
    <t>Max</t>
  </si>
  <si>
    <t>Comments</t>
  </si>
  <si>
    <t>Ref</t>
  </si>
  <si>
    <t>L. hyperborea</t>
  </si>
  <si>
    <t>sinking speed</t>
  </si>
  <si>
    <t>Sargassum naitans 
&amp; fluitanns</t>
  </si>
  <si>
    <t>Steel pressure chamber</t>
  </si>
  <si>
    <t>Johnson &amp; Richardson 1977. On the wind-induced sinking of sargassum</t>
  </si>
  <si>
    <t>Sargassum cf. leptopodum</t>
  </si>
  <si>
    <t>Pressure tank</t>
  </si>
  <si>
    <t xml:space="preserve">Hurka 1971 Gas composition of Sargassum vesicles </t>
  </si>
  <si>
    <t>Sargassum muticum</t>
  </si>
  <si>
    <t>Stoke's law equation</t>
  </si>
  <si>
    <t>Komar et al 1981 in Dierssen et al 2009 Potential export
 of unattached benthic macroalgae to the deep sea through wind‐driven Langmuir circulation</t>
  </si>
  <si>
    <t>lab experiment collapse of pneumatocysts under hydrostatic pressure + in situ positioning to depths up to 30m</t>
  </si>
  <si>
    <t xml:space="preserve">critical pressure
 equivalent to 50% collapse (kN m-2) </t>
  </si>
  <si>
    <t xml:space="preserve">Thicker walls
(due to adaptation to higher pressure) = higher critical pressure </t>
  </si>
  <si>
    <t>Dromgoole 1981 Form and Function of the Pneumatocysts of Marine Algae
II. Variations in Morphology and Resistance to Hydrostatic Pressure</t>
  </si>
  <si>
    <t>35 days degraded</t>
  </si>
  <si>
    <t>Laminaria digitata</t>
  </si>
  <si>
    <t>Lab experiment. 35 days. T=18.01 +/- 2.44 oC (mean +/- SD). pH=8.26 +/- 0.13. Sal= 34.09 +/- 0.80 psu. Fragment size = 1.59 +/- 1.23  g. Initial value</t>
  </si>
  <si>
    <t>Lab experiment. 35 days. T=18.01 +/- 2.44 oC (mean +/- SD). pH=8.26 +/- 0.13. Sal= 34.09 +/- 0.80 psu. Fragment size =  1.76 +/- 1.13  g. Final value</t>
  </si>
  <si>
    <t>Saccharina latissima</t>
  </si>
  <si>
    <t>Lab experiment. 35 days. T=18.01 +/- 2.44 oC (mean +/- SD). pH=8.26 +/- 0.13. Sal= 34.09 +/- 0.80 psu. Fragment size = 1.32 +/- 0.62  g. Initial value</t>
  </si>
  <si>
    <t>Lab experiment. 35 days. T=18.01 +/- 2.44 oC (mean +/- SD). pH=8.26 +/- 0.13. Sal= 34.09 +/- 0.80 psu. Fragment size =  0.80 +/- 0.67  g. Final value</t>
  </si>
  <si>
    <t>Sargassum</t>
  </si>
  <si>
    <t>Brooks Thesis 2019. http://hdl.handle.net/1903/21978</t>
  </si>
  <si>
    <t>Brooks Thesis 2019. http://hdl.handle.net/1903/21979</t>
  </si>
  <si>
    <t>Mean_days</t>
  </si>
  <si>
    <t>Min_days</t>
  </si>
  <si>
    <t>Max_days</t>
  </si>
  <si>
    <t>Mean_Speed_km_day</t>
  </si>
  <si>
    <t>Min_Speed_km_day</t>
  </si>
  <si>
    <t>Max_Speed_km_day</t>
  </si>
  <si>
    <t>Min_dist_km</t>
  </si>
  <si>
    <t>Max_dist_km</t>
  </si>
  <si>
    <t>DOI</t>
  </si>
  <si>
    <t>lab experiments 15 degrees</t>
  </si>
  <si>
    <t>floating days</t>
  </si>
  <si>
    <t xml:space="preserve">Vandendriessche et al. 2007  </t>
  </si>
  <si>
    <t>Durvillaea antarctica</t>
  </si>
  <si>
    <t>Based on goose barnacle size</t>
  </si>
  <si>
    <t>raft age</t>
  </si>
  <si>
    <t>Fraser et al. 2010</t>
  </si>
  <si>
    <t>Myagropsis myagroides</t>
  </si>
  <si>
    <t>Based on density changes</t>
  </si>
  <si>
    <t>Yatsuya 2007</t>
  </si>
  <si>
    <t>DOI 10.1007/s10811-007-9293-1</t>
  </si>
  <si>
    <t>Sargassum siliquastrum</t>
  </si>
  <si>
    <t>Sargassum patens</t>
  </si>
  <si>
    <t>Sargassum horneri</t>
  </si>
  <si>
    <t>Macrocystis pyrifera</t>
  </si>
  <si>
    <t>Based on change in blade length</t>
  </si>
  <si>
    <t>Hobday 2000</t>
  </si>
  <si>
    <t>Fucus vesiculosus</t>
  </si>
  <si>
    <t xml:space="preserve">Based on tethered algae </t>
  </si>
  <si>
    <t>distance based on Thiel</t>
  </si>
  <si>
    <t>Rothäusler et al. 2020</t>
  </si>
  <si>
    <t>Based on encrusting organisms</t>
  </si>
  <si>
    <t>Rothäusler et al. 2009</t>
  </si>
  <si>
    <t>Tala et al. 2019</t>
  </si>
  <si>
    <t>Species</t>
  </si>
  <si>
    <t>Type</t>
  </si>
  <si>
    <t>SD</t>
  </si>
  <si>
    <t>Notes</t>
  </si>
  <si>
    <t>Reference</t>
  </si>
  <si>
    <t>Turbinaria ornata</t>
  </si>
  <si>
    <t>Egregia menziesii</t>
  </si>
  <si>
    <t>average</t>
  </si>
  <si>
    <t>SE</t>
  </si>
  <si>
    <t>Average</t>
  </si>
  <si>
    <t>Macroalgae</t>
  </si>
  <si>
    <t xml:space="preserve">0.014
</t>
  </si>
  <si>
    <t xml:space="preserve">
0.004
</t>
  </si>
  <si>
    <t xml:space="preserve">
0.020
</t>
  </si>
  <si>
    <t xml:space="preserve">0.012
</t>
  </si>
  <si>
    <t xml:space="preserve">0.004
</t>
  </si>
  <si>
    <t xml:space="preserve">
0.005
</t>
  </si>
  <si>
    <t xml:space="preserve">0.020
</t>
  </si>
  <si>
    <t xml:space="preserve">0.028
</t>
  </si>
  <si>
    <t xml:space="preserve">0.005
</t>
  </si>
  <si>
    <t xml:space="preserve">0.022
</t>
  </si>
  <si>
    <t xml:space="preserve">0.041
</t>
  </si>
  <si>
    <t xml:space="preserve">0.030
</t>
  </si>
  <si>
    <t xml:space="preserve">0.008
</t>
  </si>
  <si>
    <t xml:space="preserve">0.150
</t>
  </si>
  <si>
    <t xml:space="preserve"> 0.040
</t>
  </si>
  <si>
    <t xml:space="preserve">
0.025
</t>
  </si>
  <si>
    <t xml:space="preserve">
0.015
</t>
  </si>
  <si>
    <t xml:space="preserve">
0.1
</t>
  </si>
  <si>
    <t xml:space="preserve">0.061
</t>
  </si>
  <si>
    <t xml:space="preserve">0.250
</t>
  </si>
  <si>
    <t xml:space="preserve"> 0.073
</t>
  </si>
  <si>
    <t xml:space="preserve">
0.027
</t>
  </si>
  <si>
    <t xml:space="preserve">
0.049
</t>
  </si>
  <si>
    <t xml:space="preserve">
0.121
</t>
  </si>
  <si>
    <t xml:space="preserve">0.181
</t>
  </si>
  <si>
    <t xml:space="preserve">0.048
</t>
  </si>
  <si>
    <t xml:space="preserve">0.1
</t>
  </si>
  <si>
    <t xml:space="preserve">0.333
</t>
  </si>
  <si>
    <t>Units</t>
  </si>
  <si>
    <t>m/s</t>
  </si>
  <si>
    <t>fresh tissue</t>
  </si>
  <si>
    <t>Small sea urchin faeces measured in 20cm clear pvc pipe</t>
  </si>
  <si>
    <t>Medium urchin feces measured in 20cm clear pvc pipe</t>
  </si>
  <si>
    <t>Large urchin feces measured in 20cm clear pvc pipe</t>
  </si>
  <si>
    <t xml:space="preserve">
Smaller blade particles measured in 20cm clear pvc pipe</t>
  </si>
  <si>
    <t>Medium blade fragments measured in situ in norwegian Arctic</t>
  </si>
  <si>
    <t>Large blade fragement in situ measured in situ in norwegian Arctic</t>
  </si>
  <si>
    <t>New blade measured in situ in norwegian Arctic</t>
  </si>
  <si>
    <t xml:space="preserve">Old blade measured in situ in norwegian Arctic 
</t>
  </si>
  <si>
    <t>Stipe measured in situ in norwegian Arctic</t>
  </si>
  <si>
    <t>Whole thallus measured in situ in norwegian Arctic</t>
  </si>
  <si>
    <t>Study details</t>
  </si>
  <si>
    <t>Wernberg &amp; Filbee-Dexter 2018 Scientific Reports</t>
  </si>
  <si>
    <t>doi.org/10.1038/s41598-018-34721-z</t>
  </si>
  <si>
    <t>DOI 10.1016/S0022-0981(00)00255-0</t>
  </si>
  <si>
    <t>DOI 10.1080/09670262.2019.1694706</t>
  </si>
  <si>
    <t>DOI 10.1016/j.marenvres.2019.05.013</t>
  </si>
  <si>
    <t>DOI 10.1016/j.jembe.2006.11.010</t>
  </si>
  <si>
    <t>DOI 10.1098/rspb.2010.1117</t>
  </si>
  <si>
    <t>speed based on Yoshida 1963</t>
  </si>
  <si>
    <t>Depth (m) for pressue effects</t>
  </si>
  <si>
    <t>Depth (m) for vesicle rupture</t>
  </si>
  <si>
    <t xml:space="preserve">As depth increased, 
time for sargassum to become negatively buoyant decreased (~30db for 5h). Large
gas vesicles (4-7 mm) began to crease (with some popping) at depths of only 35 m. </t>
  </si>
  <si>
    <t>As depth increased, 
time for sargassum to become negatively buoyant decreased (~30db for 5h). Smaller vesicles (214 mm) popped at 100 m to 135 m</t>
  </si>
  <si>
    <t>included compression and bursting</t>
  </si>
  <si>
    <t>Starting depth (m) for collapse large gas vesicles</t>
  </si>
  <si>
    <t>Starting depth (m) for collapse small gas vesicles</t>
  </si>
  <si>
    <t>critical pressure (psi) for vesicle collapse</t>
  </si>
  <si>
    <t xml:space="preserve">Carpophyllum maschalocarpum
</t>
  </si>
  <si>
    <t xml:space="preserve">
Carpophyllum plumosum
</t>
  </si>
  <si>
    <t xml:space="preserve">Sargassum sinclairii
</t>
  </si>
  <si>
    <t xml:space="preserve">Cystophora torulosa
</t>
  </si>
  <si>
    <t xml:space="preserve">Sargassum undulatum
</t>
  </si>
  <si>
    <t>Carphophyllum flexuosum</t>
  </si>
  <si>
    <t>Floating longevity</t>
  </si>
  <si>
    <t>Time to 200 m depth (days)</t>
  </si>
  <si>
    <t>Days</t>
  </si>
  <si>
    <t>Hours</t>
  </si>
  <si>
    <t>Sinking speed</t>
  </si>
  <si>
    <t>PSI</t>
  </si>
  <si>
    <t>N</t>
  </si>
  <si>
    <t>Meters</t>
  </si>
  <si>
    <t>Pressure effects with depth</t>
  </si>
  <si>
    <t>kN m-2</t>
  </si>
  <si>
    <t>Habitat</t>
  </si>
  <si>
    <t>Order</t>
  </si>
  <si>
    <t>Family</t>
  </si>
  <si>
    <t>Genus</t>
  </si>
  <si>
    <t>species_epithet</t>
  </si>
  <si>
    <t>Multispecies</t>
  </si>
  <si>
    <t>Site</t>
  </si>
  <si>
    <t>Lat_converted</t>
  </si>
  <si>
    <t>Long_converted</t>
  </si>
  <si>
    <t>Originalcoordinates</t>
  </si>
  <si>
    <t>Depth_min_m</t>
  </si>
  <si>
    <t>Depth_max_m</t>
  </si>
  <si>
    <t>Start_year</t>
  </si>
  <si>
    <t>End_year</t>
  </si>
  <si>
    <t>Ann_sampling_freq</t>
  </si>
  <si>
    <t>Seasons</t>
  </si>
  <si>
    <t>Data_mining_method</t>
  </si>
  <si>
    <t>Description</t>
  </si>
  <si>
    <t>Trusted_data</t>
  </si>
  <si>
    <t>Prod_method</t>
  </si>
  <si>
    <t>Prod_method_group</t>
  </si>
  <si>
    <t>Avg_prod</t>
  </si>
  <si>
    <t>Ann_stdev</t>
  </si>
  <si>
    <t>Ann_prod_units</t>
  </si>
  <si>
    <t>DW:Carbon_Conversion_factor</t>
  </si>
  <si>
    <t>Avg_ann_prod_kg_C_m2_y</t>
  </si>
  <si>
    <t>Ann_prod_stdev_kg_C_m2_y</t>
  </si>
  <si>
    <t>Avg_ann_erosion</t>
  </si>
  <si>
    <t>Avg_ann_erosion_stdev</t>
  </si>
  <si>
    <t>Erosion_units</t>
  </si>
  <si>
    <t>Erosion_method</t>
  </si>
  <si>
    <t>Avg_ann_erosion kgCm2</t>
  </si>
  <si>
    <t>Avg_ann_dislodge</t>
  </si>
  <si>
    <t>Avg_ann_dislodge_stdev</t>
  </si>
  <si>
    <t>Dislodge_units</t>
  </si>
  <si>
    <t>Dislodge_method</t>
  </si>
  <si>
    <t>Avg_ann_dislodgement kgCm2</t>
  </si>
  <si>
    <t>Avg_ann_frond_loss</t>
  </si>
  <si>
    <t>Ann_frond_loss_stdev</t>
  </si>
  <si>
    <t>Frond_loss_units</t>
  </si>
  <si>
    <t>Frond_loss_methods</t>
  </si>
  <si>
    <t>Avg_ann_frond_loss kgCm2</t>
  </si>
  <si>
    <t>Avg_DOC_prod</t>
  </si>
  <si>
    <t>DOC_stdev</t>
  </si>
  <si>
    <t>DOC_kg_C_m2_y</t>
  </si>
  <si>
    <t>DOC_stdev_kg_C_m2_y</t>
  </si>
  <si>
    <t>Total_detritus_g_C_m2_yr</t>
  </si>
  <si>
    <t>Percentatge_NPP_stdev</t>
  </si>
  <si>
    <t>Person_entering_data</t>
  </si>
  <si>
    <t>NO</t>
  </si>
  <si>
    <t>NA</t>
  </si>
  <si>
    <t>all</t>
  </si>
  <si>
    <t>Text</t>
  </si>
  <si>
    <t>Y</t>
  </si>
  <si>
    <t>AP</t>
  </si>
  <si>
    <t>Ascophyllum nodosum</t>
  </si>
  <si>
    <t>Brown</t>
  </si>
  <si>
    <t>Fucales</t>
  </si>
  <si>
    <t>Fucaceae</t>
  </si>
  <si>
    <t>Ascophyllum</t>
  </si>
  <si>
    <t>YES</t>
  </si>
  <si>
    <t>Periodic Harvest</t>
  </si>
  <si>
    <t>BA-periodic harvest</t>
  </si>
  <si>
    <t>kg DW m-2 y-1</t>
  </si>
  <si>
    <t>kg FW m-2 y-1</t>
  </si>
  <si>
    <t>BA-tagging</t>
  </si>
  <si>
    <t>Spring, Autumn</t>
  </si>
  <si>
    <t>Temperate &amp; Polar Subtidal</t>
  </si>
  <si>
    <t>Cranberry Cove</t>
  </si>
  <si>
    <t>kg C m-2 y-1</t>
  </si>
  <si>
    <t>kg dw m-2 y-1</t>
  </si>
  <si>
    <t>Sargassaceae</t>
  </si>
  <si>
    <t>kg WW m-2 y-1</t>
  </si>
  <si>
    <t>Cystophora torulosa</t>
  </si>
  <si>
    <t>Cystophora</t>
  </si>
  <si>
    <t>Cystoseira</t>
  </si>
  <si>
    <t>Desmarestia anceps</t>
  </si>
  <si>
    <t>Model</t>
  </si>
  <si>
    <t>Durvillaeaceae</t>
  </si>
  <si>
    <t>Durvillaea</t>
  </si>
  <si>
    <t>Laminariales</t>
  </si>
  <si>
    <t>Lessoniaceae</t>
  </si>
  <si>
    <t>Ecklonia</t>
  </si>
  <si>
    <t>Hole punch</t>
  </si>
  <si>
    <t>Unknown</t>
  </si>
  <si>
    <t>Ecklonia cava</t>
  </si>
  <si>
    <t>cava</t>
  </si>
  <si>
    <t>Japan</t>
  </si>
  <si>
    <t>Hayashida 1977</t>
  </si>
  <si>
    <t>KK</t>
  </si>
  <si>
    <t>Ecklonia maxima</t>
  </si>
  <si>
    <t>maxima</t>
  </si>
  <si>
    <t>P/B extrapolation</t>
  </si>
  <si>
    <t>BA-single harvest</t>
  </si>
  <si>
    <t>Cape Town, South Africa</t>
  </si>
  <si>
    <t>Newell et al. 1982</t>
  </si>
  <si>
    <t>Ecklonia radiata</t>
  </si>
  <si>
    <t>radiata</t>
  </si>
  <si>
    <t>Goat Island (deep)</t>
  </si>
  <si>
    <t>12 plants of all sizes continuosly monitored. Values are for large canopy forming plants. She provides values per age class and the extrapolation to m2 a bit dodgy, she does not provide the density data for each class used and seems to be guessing</t>
  </si>
  <si>
    <t>Novaczek 1984</t>
  </si>
  <si>
    <t>Goat Island (shallow)</t>
  </si>
  <si>
    <t>19 plants of all sizes continuosly monitored. Values are for large canopy forming plants. She provides values per age class and the extrapolation to m2 a bit dodgy, she does not provide the density data for each class used and seems to be guessing</t>
  </si>
  <si>
    <t>Ecklonia radicosa</t>
  </si>
  <si>
    <t>Egregia</t>
  </si>
  <si>
    <t>Fucus</t>
  </si>
  <si>
    <t>Fucus serratus</t>
  </si>
  <si>
    <t>Fucus spiralis</t>
  </si>
  <si>
    <t>Fucus virsoides</t>
  </si>
  <si>
    <t>Halidrys</t>
  </si>
  <si>
    <t>Halidrys siliquosa</t>
  </si>
  <si>
    <t>Himanthalia elongata</t>
  </si>
  <si>
    <t>Himanthaliaceae</t>
  </si>
  <si>
    <t>Himanthalia</t>
  </si>
  <si>
    <t>Hormosira banksii</t>
  </si>
  <si>
    <t>Hormosiraceae</t>
  </si>
  <si>
    <t>Hormosira</t>
  </si>
  <si>
    <t>Laminariaceae</t>
  </si>
  <si>
    <t>Laminaria</t>
  </si>
  <si>
    <t>digitata</t>
  </si>
  <si>
    <t>Nova Scotia</t>
  </si>
  <si>
    <t>Duncan's Cove Exposed</t>
  </si>
  <si>
    <t>Raw data</t>
  </si>
  <si>
    <t>Krumhansl, Scheibling (2012)</t>
  </si>
  <si>
    <t>Duncan's Cove Protected</t>
  </si>
  <si>
    <t>Splitnose Point</t>
  </si>
  <si>
    <t>The Lodge</t>
  </si>
  <si>
    <t>Plymouth Sound Site 1</t>
  </si>
  <si>
    <t>Pessarrodona unpub</t>
  </si>
  <si>
    <t>Plymouth Sound Site 2</t>
  </si>
  <si>
    <t>Laminaria hyperborea</t>
  </si>
  <si>
    <t>hyperborea</t>
  </si>
  <si>
    <t>Pessarrodona et al. 2018</t>
  </si>
  <si>
    <t>Saccharina longicruris</t>
  </si>
  <si>
    <t>Saccharina</t>
  </si>
  <si>
    <t>latissima</t>
  </si>
  <si>
    <t>Laminaria ochroleuca</t>
  </si>
  <si>
    <t>ochroleuca</t>
  </si>
  <si>
    <t>Laminaria pallida</t>
  </si>
  <si>
    <t>pallida</t>
  </si>
  <si>
    <t>Laminaria solidungula</t>
  </si>
  <si>
    <t>Lessonia</t>
  </si>
  <si>
    <t>Lessonia trabeculata</t>
  </si>
  <si>
    <t>kg C m-2 y-2</t>
  </si>
  <si>
    <t>Lessonia variegata</t>
  </si>
  <si>
    <t>Macrocystis</t>
  </si>
  <si>
    <t>pyrifera</t>
  </si>
  <si>
    <t>Arroyo Burro Reef, California</t>
  </si>
  <si>
    <t>Model based on foliar standing crop changes. NPP = growth based on the observed change in standing crop - biomass lost (as whole plants, fronds, fronds due to propeller damage, senescing blade material and DOM)</t>
  </si>
  <si>
    <t>Rassweiler et al 2018</t>
  </si>
  <si>
    <t>Arroyo Quemado Reef, California</t>
  </si>
  <si>
    <t>Mohawk Reef</t>
  </si>
  <si>
    <t>Falkland Islands</t>
  </si>
  <si>
    <t>Net productivity of the population was calculated by summing the production rates (wet g m 2 per frond per day; Tussenbroek, I989a. Growth was measured as the increase in number of nodes on the fronds. Prod = mean daily production for spring and autumn, multiplied by 365</t>
  </si>
  <si>
    <t>Van Tussenbroek 1993</t>
  </si>
  <si>
    <t>kg Fw m-2 y-1</t>
  </si>
  <si>
    <t>British Columbia, Canada</t>
  </si>
  <si>
    <t>Model based on changes in standing crop and foliar area. By multiplying the NAR by the LAI, the crop growth rate (CGR) can be calculated.he formula for NAP, is: NAR= (in A2 - In Aa) (A2 - Aa) -a (W2 - Wl) (t2 - tl) -1, where A is the calculated mean area per plant (from the mean weight per plant using conversion in Table 1) and W is the calculated mean g carbon or nitrogen per plant (from the mean weight per plant and conversions in Table 2)</t>
  </si>
  <si>
    <t>Wheeler &amp; Druehl 1986</t>
  </si>
  <si>
    <t>Wakasa Bay</t>
  </si>
  <si>
    <t>four 0.25m2. difference of standing crops + amount of lost (estimated from the difference in productive structures as it is considered that they do not grow much)</t>
  </si>
  <si>
    <t>Yatsuya et al. 2005</t>
  </si>
  <si>
    <t>Periodic Harvest "stratified clip"</t>
  </si>
  <si>
    <t xml:space="preserve">Nereocystis </t>
  </si>
  <si>
    <t>lutkeana</t>
  </si>
  <si>
    <t>Malcolm Island, British Columbia</t>
  </si>
  <si>
    <t xml:space="preserve">Seasonal changes in density, biomass and mortality were evaluated from randomly located 10 to 50 m2 belt transects in which plants were enumerat ed and measured. Length to weight factors were  used to estimate individual plant biomass values from measured lengths, and to examine morphological variation .
</t>
  </si>
  <si>
    <t>Foreman 1984</t>
  </si>
  <si>
    <t>Pelvetia canaliculata</t>
  </si>
  <si>
    <t>Pelvetia</t>
  </si>
  <si>
    <t>Phyllariopsis purpurascens</t>
  </si>
  <si>
    <t>Tilopteridales</t>
  </si>
  <si>
    <t>Phyllariaceae</t>
  </si>
  <si>
    <t>Phyllariopsis</t>
  </si>
  <si>
    <t>Phyllospora comosa</t>
  </si>
  <si>
    <t>Seirococcaceae</t>
  </si>
  <si>
    <t>Phyllospora</t>
  </si>
  <si>
    <t>Saccharina angustata</t>
  </si>
  <si>
    <t>angustata</t>
  </si>
  <si>
    <t>Nishise shoal</t>
  </si>
  <si>
    <t>Biomass model of initial biomass+growth+recruitment-erosion-dislodgment-grazing. Descriptions of site on an earlier manuscript but very few details</t>
  </si>
  <si>
    <t>Fuji &amp; Kawamura 1970</t>
  </si>
  <si>
    <t>Saccharina japonica</t>
  </si>
  <si>
    <t>Coster's Harbor,Rhode Island</t>
  </si>
  <si>
    <t>20 plants hole punched. Various individuals of diff lenghts dried to obtain length weight relationship, monthly elongation then converted to dry weight and Carbon based on study carbon content</t>
  </si>
  <si>
    <t>Brady-Campbell et al. 1984</t>
  </si>
  <si>
    <t>Loch Creran, Scotland</t>
  </si>
  <si>
    <t>Johnston et al. 1977</t>
  </si>
  <si>
    <t>14C, O2 &amp; Hole punch (loss)</t>
  </si>
  <si>
    <t>BA &amp; PR</t>
  </si>
  <si>
    <t>Saccorhiza polyschides</t>
  </si>
  <si>
    <t>Saccorhiza</t>
  </si>
  <si>
    <t>Sargassum agardhianum</t>
  </si>
  <si>
    <t>Sargassum baccularia</t>
  </si>
  <si>
    <t>Sargassum carpophyllum</t>
  </si>
  <si>
    <t>Sargassum confusum</t>
  </si>
  <si>
    <t>Sargassum cymosum</t>
  </si>
  <si>
    <t>Sargassum elegans</t>
  </si>
  <si>
    <t>Sargassum filipendula</t>
  </si>
  <si>
    <t>Sargassum fusiforme</t>
  </si>
  <si>
    <t>Sargassum ilicifolium</t>
  </si>
  <si>
    <t>Sargassum lapazeanum</t>
  </si>
  <si>
    <t>Sargassum macrocarpum</t>
  </si>
  <si>
    <t>macrocarpum</t>
  </si>
  <si>
    <t>Sargassum miyabei</t>
  </si>
  <si>
    <t>Sargassum obtusifolium</t>
  </si>
  <si>
    <t>Sargassum oligocystum</t>
  </si>
  <si>
    <t>patens</t>
  </si>
  <si>
    <t>Sargassum piluliferum</t>
  </si>
  <si>
    <t>piluliferum</t>
  </si>
  <si>
    <t>Sargassum platycarpum</t>
  </si>
  <si>
    <t>Sargassum polyceratium</t>
  </si>
  <si>
    <t>Sargassum polycystum</t>
  </si>
  <si>
    <t>Sargassum polyphyllum</t>
  </si>
  <si>
    <t>Sargassum siliquosum</t>
  </si>
  <si>
    <t>Sargassum silquastrum</t>
  </si>
  <si>
    <t>silquastrum</t>
  </si>
  <si>
    <t>Sargassum subrepandum</t>
  </si>
  <si>
    <t>Sargassum thunbergii</t>
  </si>
  <si>
    <t>Sargassum yamamotoi</t>
  </si>
  <si>
    <t>Sargassum yezoense</t>
  </si>
  <si>
    <t>yezoense</t>
  </si>
  <si>
    <t>Tomari-hama</t>
  </si>
  <si>
    <t>four 0.25m2</t>
  </si>
  <si>
    <t>Agatsuma et. al 2002</t>
  </si>
  <si>
    <t>Turbinaria triquetra</t>
  </si>
  <si>
    <t>Turbinaria</t>
  </si>
  <si>
    <t>Undaria pinnatifida</t>
  </si>
  <si>
    <t>Alariaceae</t>
  </si>
  <si>
    <t>Undaria</t>
  </si>
  <si>
    <t>Agaraceae</t>
  </si>
  <si>
    <t>Agarum</t>
  </si>
  <si>
    <t>Laminaria groenlandica</t>
  </si>
  <si>
    <t>Nereocystis luetkeana</t>
  </si>
  <si>
    <t>Pleurophycus gardneri</t>
  </si>
  <si>
    <t>Pleurophycus</t>
  </si>
  <si>
    <t>Sargassum autumnale</t>
  </si>
  <si>
    <t>Ecklonia kurome</t>
  </si>
  <si>
    <t>Sandy Cove</t>
  </si>
  <si>
    <t>na</t>
  </si>
  <si>
    <t>Proportion_NPP_loss POC</t>
  </si>
  <si>
    <t>%</t>
  </si>
  <si>
    <t>NPP loss as POC</t>
  </si>
  <si>
    <t>acceptedName</t>
  </si>
  <si>
    <t>scientificNameAuthorship</t>
  </si>
  <si>
    <t>kingdom</t>
  </si>
  <si>
    <t>phylum</t>
  </si>
  <si>
    <t>class</t>
  </si>
  <si>
    <t>order</t>
  </si>
  <si>
    <t>family</t>
  </si>
  <si>
    <t>genus</t>
  </si>
  <si>
    <t>Acrocarpia paniculata</t>
  </si>
  <si>
    <t>(Turner) Areschoug, 1854</t>
  </si>
  <si>
    <t>Chromista</t>
  </si>
  <si>
    <t>Ochrophyta</t>
  </si>
  <si>
    <t>Phaeophyceae</t>
  </si>
  <si>
    <t>Acrocarpia</t>
  </si>
  <si>
    <t>Acrocarpia robusta</t>
  </si>
  <si>
    <t>Womersley, 1964</t>
  </si>
  <si>
    <t>Agarum clathratum</t>
  </si>
  <si>
    <t>Dumortier, 1822</t>
  </si>
  <si>
    <t>Agarum turneri</t>
  </si>
  <si>
    <t>Postels &amp; Ruprecht, 1840</t>
  </si>
  <si>
    <t>Akkesiphycus lubricus</t>
  </si>
  <si>
    <t>Yamada &amp; Tanaka, 1944</t>
  </si>
  <si>
    <t>Akkesiphycaceae</t>
  </si>
  <si>
    <t>Akkesiphycus</t>
  </si>
  <si>
    <t>Alaria angusta</t>
  </si>
  <si>
    <t>Kjellman, 1889</t>
  </si>
  <si>
    <t>Alaria</t>
  </si>
  <si>
    <t>Alaria cordata</t>
  </si>
  <si>
    <t>Tilden, 1898</t>
  </si>
  <si>
    <t>Alaria crassifolia</t>
  </si>
  <si>
    <t>Kjellman, 1885</t>
  </si>
  <si>
    <t>Alaria crispa</t>
  </si>
  <si>
    <t>Alaria esculenta</t>
  </si>
  <si>
    <t>(Linnaeus) Greville, 1830</t>
  </si>
  <si>
    <t>Alaria fragilis</t>
  </si>
  <si>
    <t>De A.Saunders, 1901</t>
  </si>
  <si>
    <t>Alaria marginata</t>
  </si>
  <si>
    <t>Alaria praelonga</t>
  </si>
  <si>
    <t>Alaria pylaiei</t>
  </si>
  <si>
    <t>(Bory de Saint-Vincent) Greville, 1830</t>
  </si>
  <si>
    <t>Arthrothamnus bifidus</t>
  </si>
  <si>
    <t>(S.G.Gmelin) J.Agardh, 1868</t>
  </si>
  <si>
    <t>Arthrothamnus</t>
  </si>
  <si>
    <t>Axillariella constricta</t>
  </si>
  <si>
    <t>(KÃ¼tzing) Gruber, 1896</t>
  </si>
  <si>
    <t>Axillariella</t>
  </si>
  <si>
    <t>Bifurcaria bifurcata</t>
  </si>
  <si>
    <t>R.Ross, 1958</t>
  </si>
  <si>
    <t>Bifurcaria</t>
  </si>
  <si>
    <t>Bifurcariopsis capensis</t>
  </si>
  <si>
    <t>(Areschoug) Papenfuss, 1940</t>
  </si>
  <si>
    <t>Bifurcariopsidaceae</t>
  </si>
  <si>
    <t>Bifurcariopsis</t>
  </si>
  <si>
    <t>Brassicophycus brassicaeformis</t>
  </si>
  <si>
    <t>(KÃ¼tzing) E.S.Barton, 1893</t>
  </si>
  <si>
    <t>Carpoglossum confluens</t>
  </si>
  <si>
    <t>(R.Brown ex Turner) KÃ¼tzing, 1843</t>
  </si>
  <si>
    <t>Carpoglossum</t>
  </si>
  <si>
    <t>Coccophora langsdorfii</t>
  </si>
  <si>
    <t>(Turner) Greville, 1830</t>
  </si>
  <si>
    <t>Coccophora</t>
  </si>
  <si>
    <t>Costaria costata</t>
  </si>
  <si>
    <t>(C.Agardh) De A.Saunders, 1895</t>
  </si>
  <si>
    <t>Costariaceae</t>
  </si>
  <si>
    <t>Costaria</t>
  </si>
  <si>
    <t>Cymathaere triplicata</t>
  </si>
  <si>
    <t>(Postels &amp; Ruprecht) J.Agardh, 1868</t>
  </si>
  <si>
    <t>Cymathaere</t>
  </si>
  <si>
    <t>Cystophora expansa</t>
  </si>
  <si>
    <t>Cystophora gracilis</t>
  </si>
  <si>
    <t>Cystophora harveyi</t>
  </si>
  <si>
    <t>Womersley, 1987</t>
  </si>
  <si>
    <t>Cystophora intermedia</t>
  </si>
  <si>
    <t>J.Agardh, 1897</t>
  </si>
  <si>
    <t>Cystophora moniliformis</t>
  </si>
  <si>
    <t>(Esper) Womersley &amp; Nizamuddin, 1964</t>
  </si>
  <si>
    <t>Cystophora pectinata</t>
  </si>
  <si>
    <t>(Greville &amp; C.Agardh ex Sonder) J.Agardh, 1848</t>
  </si>
  <si>
    <t>Cystophora retorta</t>
  </si>
  <si>
    <t>(Mertens) J.Agardh, 1848</t>
  </si>
  <si>
    <t>Cystophora siliquosa</t>
  </si>
  <si>
    <t>J.Agardh, 1870</t>
  </si>
  <si>
    <t>Cystophora xiphocarpa</t>
  </si>
  <si>
    <t>Harvey, 1859</t>
  </si>
  <si>
    <t>Dictyoneurum californicum</t>
  </si>
  <si>
    <t>Ruprecht, 1852</t>
  </si>
  <si>
    <t>Dictyoneurum</t>
  </si>
  <si>
    <t>Dictyoneurum reticulatum</t>
  </si>
  <si>
    <t>(De A.Saunders) P.C.Silva, 2008</t>
  </si>
  <si>
    <t>Ecklonia biruncinata</t>
  </si>
  <si>
    <t>(Bory) Papenfuss, 1944</t>
  </si>
  <si>
    <t>Ecklonia brevipes</t>
  </si>
  <si>
    <t>J.Agardh, 1877</t>
  </si>
  <si>
    <t>Okamura, 1927</t>
  </si>
  <si>
    <t>(Osbeck) Papenfuss, 1940</t>
  </si>
  <si>
    <t>(C.Agardh) J.Agardh, 1848</t>
  </si>
  <si>
    <t>(Kjellman) Okamura, 1927</t>
  </si>
  <si>
    <t>Eckloniopsis</t>
  </si>
  <si>
    <t>Ecklonia richardiana</t>
  </si>
  <si>
    <t>J.Agardh, 1848</t>
  </si>
  <si>
    <t>Ecklonia stolonifera</t>
  </si>
  <si>
    <t>Okamura, 1913</t>
  </si>
  <si>
    <t>Eisenia arborea</t>
  </si>
  <si>
    <t>J.E. Areschoug, 1876</t>
  </si>
  <si>
    <t>Eisenia</t>
  </si>
  <si>
    <t>Eisenia bicyclis</t>
  </si>
  <si>
    <t>(Kjellman) Setchell, 1905</t>
  </si>
  <si>
    <t>Eisenia cokeri</t>
  </si>
  <si>
    <t>M.Howe, 1914</t>
  </si>
  <si>
    <t>Eisenia galapagensis</t>
  </si>
  <si>
    <t>W.R.Taylor, 1945</t>
  </si>
  <si>
    <t>Fucus ceranoides</t>
  </si>
  <si>
    <t>Linnaeus, 1753</t>
  </si>
  <si>
    <t>Fucus cottonii</t>
  </si>
  <si>
    <t>(A.D.Cotton) Feldmann &amp; Magne, 1964</t>
  </si>
  <si>
    <t>(Linnaeus) Lyngbye, 1819</t>
  </si>
  <si>
    <t>Haplospora globosa</t>
  </si>
  <si>
    <t>Kjellman, 1872</t>
  </si>
  <si>
    <t>Tilopteridaceae</t>
  </si>
  <si>
    <t>Haplospora</t>
  </si>
  <si>
    <t>Hedophyllum bongardianum</t>
  </si>
  <si>
    <t>Hedophyllum dentigerum</t>
  </si>
  <si>
    <t>Hedophyllum sessile</t>
  </si>
  <si>
    <t>(C.Agardh) Setchell, 1901</t>
  </si>
  <si>
    <t>Hedophyllum</t>
  </si>
  <si>
    <t>Hedophyllum subsessile</t>
  </si>
  <si>
    <t>(ÂÂAreschoug) Setchell, 1901</t>
  </si>
  <si>
    <t>Hormophysa cuneiformis</t>
  </si>
  <si>
    <t>(J.F.Gmelin) P.C.Silva, 1987</t>
  </si>
  <si>
    <t>Hormophysa</t>
  </si>
  <si>
    <t>Kjellmaniella crassifolia</t>
  </si>
  <si>
    <t>C.E.Lane, C.Mayes, Druehl &amp; G.W.Saunders, 2006</t>
  </si>
  <si>
    <t>Laminaria abyssalis</t>
  </si>
  <si>
    <t>A.B.Joly &amp; E.C.Oliveira, 1967</t>
  </si>
  <si>
    <t>Laminaria brasiliensis</t>
  </si>
  <si>
    <t>Laminaria bullata</t>
  </si>
  <si>
    <t>Laminaria cuneifolia</t>
  </si>
  <si>
    <t>KÃ¼tzing, 1843</t>
  </si>
  <si>
    <t>(Hudson) J.V.Lamouroux, 1813</t>
  </si>
  <si>
    <t>Laminaria ephemera</t>
  </si>
  <si>
    <t>Setchell, 1901</t>
  </si>
  <si>
    <t>Laminaria farlowii</t>
  </si>
  <si>
    <t>Setchell, 1893</t>
  </si>
  <si>
    <t>(Gunnerus) Foslie, 1884</t>
  </si>
  <si>
    <t>Laminaria longipes</t>
  </si>
  <si>
    <t>Bory de Saint-Vincent, 1826</t>
  </si>
  <si>
    <t>Bachelot de la Pylaie, 1824</t>
  </si>
  <si>
    <t>Greville, 1848</t>
  </si>
  <si>
    <t>Laminaria platymeris</t>
  </si>
  <si>
    <t>Bachelot de la Pylaie, 1830</t>
  </si>
  <si>
    <t>Laminaria rodriguezii</t>
  </si>
  <si>
    <t>Bornet, 1888</t>
  </si>
  <si>
    <t>Laminaria ruprechtii</t>
  </si>
  <si>
    <t>(Areschoug) Setchell, 1893</t>
  </si>
  <si>
    <t>Laminaria setchellii</t>
  </si>
  <si>
    <t>P.C.Silva, 1957</t>
  </si>
  <si>
    <t>Laminaria sinclairii</t>
  </si>
  <si>
    <t>(Harvey ex J.D.Hooker &amp; Harvey) Farlow, Anderson &amp; Eaton, 1878</t>
  </si>
  <si>
    <t>J.Agardh, 1868</t>
  </si>
  <si>
    <t>Laminaria yezoensis</t>
  </si>
  <si>
    <t>Miyabe, 1902</t>
  </si>
  <si>
    <t>Lessonia berteroana</t>
  </si>
  <si>
    <t>Montagne, 1842</t>
  </si>
  <si>
    <t>Lessonia brevifolia</t>
  </si>
  <si>
    <t>J.Agardh, 1894</t>
  </si>
  <si>
    <t>Lessonia corrugata</t>
  </si>
  <si>
    <t>Lucas, 1931</t>
  </si>
  <si>
    <t>Lessonia flavicans</t>
  </si>
  <si>
    <t>Bory de Saint-Vincent, 1825</t>
  </si>
  <si>
    <t>Lessonia nigrescens</t>
  </si>
  <si>
    <t>Lessonia searlesiana</t>
  </si>
  <si>
    <t>Asensi &amp; de Reviers, 2009</t>
  </si>
  <si>
    <t>Lessonia spicata</t>
  </si>
  <si>
    <t>(Suhr) Santelices, 2012</t>
  </si>
  <si>
    <t>Lessonia tholiformis</t>
  </si>
  <si>
    <t>C.H.Hay, 1989</t>
  </si>
  <si>
    <t>Villouta &amp; Santelices, 1986</t>
  </si>
  <si>
    <t>J.Agardh, 1878</t>
  </si>
  <si>
    <t>Lessoniopsis littoralis</t>
  </si>
  <si>
    <t>(Farlow &amp; Setchell ex Tilden) Reinke, 1903</t>
  </si>
  <si>
    <t>Lessoniopsis</t>
  </si>
  <si>
    <t>Marginariella boryana</t>
  </si>
  <si>
    <t>(A.Richard) Tandy, 1936</t>
  </si>
  <si>
    <t>Marginariella</t>
  </si>
  <si>
    <t>Marginariella parsonsii</t>
  </si>
  <si>
    <t>W.A.Nelson, 1999</t>
  </si>
  <si>
    <t>Marginariella urvilliana</t>
  </si>
  <si>
    <t>Myriodesma calophyllum</t>
  </si>
  <si>
    <t>Myriodesma</t>
  </si>
  <si>
    <t>Myriodesma harveyanum</t>
  </si>
  <si>
    <t>Nizamuddin &amp; Womersley, 1967</t>
  </si>
  <si>
    <t>Myriodesma integrifolium</t>
  </si>
  <si>
    <t>Myriodesma leptophyllum</t>
  </si>
  <si>
    <t>J.Agardh, 1890</t>
  </si>
  <si>
    <t>Myriodesma quercifolium</t>
  </si>
  <si>
    <t>Harvey, 1855</t>
  </si>
  <si>
    <t>Myriodesma serrulatum</t>
  </si>
  <si>
    <t>(J.V.Lamouroux) Endlicher, 1843</t>
  </si>
  <si>
    <t>Myriodesma tuberosum</t>
  </si>
  <si>
    <t>Neoagarum fimbriatum</t>
  </si>
  <si>
    <t>Harvey, 1862</t>
  </si>
  <si>
    <t>Notheia anomala</t>
  </si>
  <si>
    <t>Harvey &amp; J.W.Bailey, 1851</t>
  </si>
  <si>
    <t>Notheiaceae</t>
  </si>
  <si>
    <t>Notheia</t>
  </si>
  <si>
    <t>Oerstedtia scalaris</t>
  </si>
  <si>
    <t>(Suhr) Jensen, 1974</t>
  </si>
  <si>
    <t>Oerstedtia</t>
  </si>
  <si>
    <t>(Linnaeus) Decaisne &amp; Thuret, 1845</t>
  </si>
  <si>
    <t>Pelvetiopsis californica</t>
  </si>
  <si>
    <t>P.C.Silva, 1990</t>
  </si>
  <si>
    <t>Hesperophycus</t>
  </si>
  <si>
    <t>Pelvetiopsis limitata</t>
  </si>
  <si>
    <t>(Setchell) N.L.Gardner, 1910</t>
  </si>
  <si>
    <t>Pelvetiopsis</t>
  </si>
  <si>
    <t>Phyllariopsis brevipes</t>
  </si>
  <si>
    <t>(C.Agardh) E.C.Henry &amp; G.R.South, 1987</t>
  </si>
  <si>
    <t>Platythalia angustifolia</t>
  </si>
  <si>
    <t>Sonder, 1845</t>
  </si>
  <si>
    <t>Platythalia</t>
  </si>
  <si>
    <t>Platythalia quercifolia</t>
  </si>
  <si>
    <t>(R.Brown ex Turner) Sonder, 1848</t>
  </si>
  <si>
    <t>Setchell &amp; Saunders ex Tilden, 1900</t>
  </si>
  <si>
    <t>Postelsia palmaeformis</t>
  </si>
  <si>
    <t>Postelsia</t>
  </si>
  <si>
    <t>Pterygophora californica</t>
  </si>
  <si>
    <t>Pterygophora</t>
  </si>
  <si>
    <t>(Kjellman) C.E.Lane, C.Mayes, Druehl &amp; G.W.Saunders, 2006</t>
  </si>
  <si>
    <t>Saccharina cichorioides</t>
  </si>
  <si>
    <t>Saccharina cichorioides f. coriacea</t>
  </si>
  <si>
    <t>(Miyabe) C.E.Lane, C.Mayes, Druehl &amp; G.W.Saunders, 2006</t>
  </si>
  <si>
    <t>Saccharina complanata</t>
  </si>
  <si>
    <t>(Setchell &amp; N.L.Gardner) Muenscher, 1917</t>
  </si>
  <si>
    <t>Saccharina gyrata</t>
  </si>
  <si>
    <t>(Kjellman) Miyabe, 1902</t>
  </si>
  <si>
    <t>Kjellmaniella</t>
  </si>
  <si>
    <t>(Areschoug) C.E.Lane, C.Mayes, Druehl &amp; G.W.Saunders, 2006</t>
  </si>
  <si>
    <t>Saccharina japonica var. diabolica</t>
  </si>
  <si>
    <t>(Okamura) C.E.Lane, C.Maves, Druehl &amp; G.W.Saunders, 2006</t>
  </si>
  <si>
    <t>Saccharina japonica var. ochotensis</t>
  </si>
  <si>
    <t>Saccharina japonica var. religiosa</t>
  </si>
  <si>
    <t>Saccharina kurilensis</t>
  </si>
  <si>
    <t>(Linnaeus) C.E.Lane, C.Mayes, Druehl &amp; G.W.Saunders, 2006</t>
  </si>
  <si>
    <t>(Bachelot de la Pylaie) Kuntze, 1891</t>
  </si>
  <si>
    <t>Saccharina longissima</t>
  </si>
  <si>
    <t>Saccharina nigripes</t>
  </si>
  <si>
    <t>Saccharina sachalinensis</t>
  </si>
  <si>
    <t>(Miyabe) Miyabe, 1933</t>
  </si>
  <si>
    <t>Saccharina yendoana</t>
  </si>
  <si>
    <t>Saccorhiza dermatodea</t>
  </si>
  <si>
    <t>(Bachelot de la Pylaie) J.Agardh, 1868</t>
  </si>
  <si>
    <t>(Lightfoot) Batters, 1902</t>
  </si>
  <si>
    <t>Scaberia agardhii</t>
  </si>
  <si>
    <t>Greville, 1830</t>
  </si>
  <si>
    <t>Scaberia</t>
  </si>
  <si>
    <t>Scytothalia dorycarpa</t>
  </si>
  <si>
    <t>Scytothalia</t>
  </si>
  <si>
    <t>Seirococcus axillaris</t>
  </si>
  <si>
    <t>(R.Brown ex Turner) Greville, 1830</t>
  </si>
  <si>
    <t>Seirococcus</t>
  </si>
  <si>
    <t>Silvetia babingtonii</t>
  </si>
  <si>
    <t>(Harvey) E.A.SerrÃ£o, T.O.Cho, S.M.Boo &amp; Brawley, 1999</t>
  </si>
  <si>
    <t>Silvetia</t>
  </si>
  <si>
    <t>Silvetia compressa</t>
  </si>
  <si>
    <t>(J.Agardh) E.SerrÃ£o, T.O.Cho, S.M.Boo &amp; Brawley, 1999</t>
  </si>
  <si>
    <t>Stephanocystis crassipes</t>
  </si>
  <si>
    <t>(Mertens ex Turner) Draisma, Ballesteros, F.Rousseau &amp; T.Thibaut, 2010</t>
  </si>
  <si>
    <t>Stephanocystis</t>
  </si>
  <si>
    <t>Stephanocystis dioica</t>
  </si>
  <si>
    <t>N.L.Gardner, 1913</t>
  </si>
  <si>
    <t>Stephanocystis geminata</t>
  </si>
  <si>
    <t>C.Agardh, 1824</t>
  </si>
  <si>
    <t>Stephanocystis hakodatensis</t>
  </si>
  <si>
    <t>Yendo, 1907</t>
  </si>
  <si>
    <t>Cystophyllum</t>
  </si>
  <si>
    <t>Stephanocystis neglecta</t>
  </si>
  <si>
    <t>Setchell &amp; N.L.Gardner, 1917</t>
  </si>
  <si>
    <t>Stephanocystis setchellii</t>
  </si>
  <si>
    <t>Stolonophora brandegeei</t>
  </si>
  <si>
    <t>(Setchell &amp; N.L.Gardner) M.Nizamuddin, 1969</t>
  </si>
  <si>
    <t>Stolonophora</t>
  </si>
  <si>
    <t>Thalassiophyllum clathrus</t>
  </si>
  <si>
    <t>(S.G.Gmelin) Postels &amp; Ruprecht, 1840</t>
  </si>
  <si>
    <t>Thalassiophyllum</t>
  </si>
  <si>
    <t>Tilopteris mertensii</t>
  </si>
  <si>
    <t>(Turner) KÃ¼tzing, 1849</t>
  </si>
  <si>
    <t>Tilopteris</t>
  </si>
  <si>
    <t>Undaria peterseniana</t>
  </si>
  <si>
    <t>(Kjellmann) Okamura, 1915</t>
  </si>
  <si>
    <t>(Harvey) Suringar, 1873</t>
  </si>
  <si>
    <t>Undaria undarioides</t>
  </si>
  <si>
    <t>(Yendo) Okamura, 1915</t>
  </si>
  <si>
    <t>Xiphophora chondrophylla</t>
  </si>
  <si>
    <t>(R.Brown ex Turner) Montagne ex Harvey, 1855</t>
  </si>
  <si>
    <t>Xiphophoraceae</t>
  </si>
  <si>
    <t>Xiphophora</t>
  </si>
  <si>
    <t>Xiphophora gladiata</t>
  </si>
  <si>
    <t>(LabillardiÃ¨re) Montagne ex Kjellman, 1893</t>
  </si>
  <si>
    <t>Anthophycus longifolius</t>
  </si>
  <si>
    <t>Anthophycus</t>
  </si>
  <si>
    <t>(Linnaeus) Le Jolis, 1863</t>
  </si>
  <si>
    <t>Ascophyllum nodosum f. mackayi</t>
  </si>
  <si>
    <t>(Turner) Holmes &amp; Batters, 1892</t>
  </si>
  <si>
    <t>Ascophyllum nodosum f. scorpioides</t>
  </si>
  <si>
    <t>Hauck, 1883</t>
  </si>
  <si>
    <t>Carpophyllum angustifolium</t>
  </si>
  <si>
    <t>Carpophyllum</t>
  </si>
  <si>
    <t>Carpophyllum elongatum</t>
  </si>
  <si>
    <t>(Dickie) A.Gepp &amp; E.S.Gepp, 1911</t>
  </si>
  <si>
    <t>Carpophyllum flexuosum</t>
  </si>
  <si>
    <t>(Esper) Greville, 1830</t>
  </si>
  <si>
    <t>Carpophyllum maschalocarpum</t>
  </si>
  <si>
    <t>Carpophyllum plumosum</t>
  </si>
  <si>
    <t>(A.Richard) J.Agardh, 1878</t>
  </si>
  <si>
    <t>Caulocystis cephalornithos</t>
  </si>
  <si>
    <t>(LabillardiÃ¨re) J.E. Areschoug, 1854</t>
  </si>
  <si>
    <t>Caulocystis</t>
  </si>
  <si>
    <t>Caulocystis uvifera</t>
  </si>
  <si>
    <t>(C.Agardh) J.E. Areschoug, 1854</t>
  </si>
  <si>
    <t>Chorda asiatica</t>
  </si>
  <si>
    <t>Sasaki &amp; Kawai, 2007</t>
  </si>
  <si>
    <t>Chordaceae</t>
  </si>
  <si>
    <t>Chorda</t>
  </si>
  <si>
    <t>Chorda filum</t>
  </si>
  <si>
    <t>(Linnaeus) Stackhouse, 1797</t>
  </si>
  <si>
    <t>Cystophora botryocystis</t>
  </si>
  <si>
    <t>Sonder, 1853</t>
  </si>
  <si>
    <t>Cystophora dumosa</t>
  </si>
  <si>
    <t>(Greville ex Sonder) J.Agardh, 1870</t>
  </si>
  <si>
    <t>Cystophora grevillei</t>
  </si>
  <si>
    <t>(C.Agardh ex Sonder) J.Agardh, 1848</t>
  </si>
  <si>
    <t>Cystophora monilifera</t>
  </si>
  <si>
    <t>Cystophora platylobium</t>
  </si>
  <si>
    <t>Cystophora polycystidea</t>
  </si>
  <si>
    <t>Areschoug ex J.Agardh, 1848</t>
  </si>
  <si>
    <t>Cystophora racemosa</t>
  </si>
  <si>
    <t>(Harvey ex KÃ¼tzing) J.Agardh, 1870</t>
  </si>
  <si>
    <t>Cystophora retroflexa</t>
  </si>
  <si>
    <t>(LabillardiÃ¨re) J.Agardh, 1848</t>
  </si>
  <si>
    <t>Cystophora subfarcinata</t>
  </si>
  <si>
    <t>(R.Brown ex Turner) J.Agardh, 1848</t>
  </si>
  <si>
    <t>Cystosphaera jacquinotii</t>
  </si>
  <si>
    <t>(Montagne) Skottsberg, 1907</t>
  </si>
  <si>
    <t>Cystosphaera</t>
  </si>
  <si>
    <t>(Chamisso) Hariot, 1892</t>
  </si>
  <si>
    <t>Durvillaea chathamensis</t>
  </si>
  <si>
    <t>C.H.Hay, 1979</t>
  </si>
  <si>
    <t>Durvillaea poha</t>
  </si>
  <si>
    <t>C.I.Fraser, H.G.Spencer &amp; J.M.Waters, 2012</t>
  </si>
  <si>
    <t>Durvillaea potatorum</t>
  </si>
  <si>
    <t>(LabillardiÃ¨re) ÂÂAreschoug, 1854</t>
  </si>
  <si>
    <t>Durvillaea willana</t>
  </si>
  <si>
    <t>Lindauer, 1949</t>
  </si>
  <si>
    <t>(Turner) Areschoug, 1876</t>
  </si>
  <si>
    <t>Eualaria fistulosa</t>
  </si>
  <si>
    <t>(Postels &amp; Ruprecht) M.J.Wynne, 2009</t>
  </si>
  <si>
    <t>Eualaria</t>
  </si>
  <si>
    <t>Fucus distichus</t>
  </si>
  <si>
    <t>Linnaeus, 1767</t>
  </si>
  <si>
    <t>Fucus distichus subsp. anceps</t>
  </si>
  <si>
    <t>Harvey &amp; Ward ex Carruthers, 1864</t>
  </si>
  <si>
    <t>Fucus distichus subsp. edentatus</t>
  </si>
  <si>
    <t>Fucus distichus subsp. evanescens</t>
  </si>
  <si>
    <t>C.Agardh, 1820</t>
  </si>
  <si>
    <t>Fucus radicans</t>
  </si>
  <si>
    <t>L.BergstrÃ¶m &amp; L.Kautsky, 2005</t>
  </si>
  <si>
    <t>Fucus spiralis var. lutarius</t>
  </si>
  <si>
    <t>(Chauvin ex J.Kickx f.) KÃ¼tzing, 1860</t>
  </si>
  <si>
    <t>Fucus vesiculosus f. mytili</t>
  </si>
  <si>
    <t>Nienburg, 1932</t>
  </si>
  <si>
    <t>Fucus vesiculosus f. volubilis</t>
  </si>
  <si>
    <t>Fucus vesiculosus var. linearis</t>
  </si>
  <si>
    <t>(Hudson) KÃ¼tzing, 1849</t>
  </si>
  <si>
    <t>Halosiphon tomentosus</t>
  </si>
  <si>
    <t>(Lyngbye) Jaasund, 1957</t>
  </si>
  <si>
    <t>Halosiphonaceae</t>
  </si>
  <si>
    <t>Halosiphon</t>
  </si>
  <si>
    <t>(Linnaeus) S.F.Gray, 1821</t>
  </si>
  <si>
    <t>(Turner) Decaisne, 1842</t>
  </si>
  <si>
    <t>(Linnaeus) C.Agardh, 1820</t>
  </si>
  <si>
    <t>(K.Mertens) Postels &amp; Ruprecht, 1840</t>
  </si>
  <si>
    <t>Nereocystis</t>
  </si>
  <si>
    <t>Nizamuddinia zanardinii</t>
  </si>
  <si>
    <t>(Schiffner) P.C.Silva, 1996</t>
  </si>
  <si>
    <t>Nizamuddinia</t>
  </si>
  <si>
    <t>Pelagophycus porra</t>
  </si>
  <si>
    <t>(LÃ©man) Setchell, 1908</t>
  </si>
  <si>
    <t>Pelagophycus</t>
  </si>
  <si>
    <t>(LabillardiÃ¨re) C.Agardh, 1839</t>
  </si>
  <si>
    <t>Phyllotricha decipiens</t>
  </si>
  <si>
    <t>(R.Brown ex Turner) R.R.M.Dixon &amp; Huisman, 2012</t>
  </si>
  <si>
    <t>Phyllotricha</t>
  </si>
  <si>
    <t>Phyllotricha varians</t>
  </si>
  <si>
    <t>(Sonder) R.R.M.Dixon &amp; Huisman, 2012</t>
  </si>
  <si>
    <t>Phyllotricha verruculosa</t>
  </si>
  <si>
    <t>(C.Agardh) R.R.M.Dixon &amp; Huisman, 2012</t>
  </si>
  <si>
    <t>Polycladia indica</t>
  </si>
  <si>
    <t>(Thivy &amp; Doshi) Draisma, Ballesteros, F.Rousseau &amp; T.Thibaut, 2010</t>
  </si>
  <si>
    <t>Polycladia</t>
  </si>
  <si>
    <t>Polycladia myrica</t>
  </si>
  <si>
    <t>(S.G.Gmelin) C.Agardh, 1820</t>
  </si>
  <si>
    <t>Pseudochorda nagaii</t>
  </si>
  <si>
    <t>(Tokida) Inagaki, 1958</t>
  </si>
  <si>
    <t>Pseudochordaceae</t>
  </si>
  <si>
    <t>Pseudochorda</t>
  </si>
  <si>
    <t>Sargassopsis decurrens</t>
  </si>
  <si>
    <t>(R.Brown ex Turner) Trevisan, 1843</t>
  </si>
  <si>
    <t>Sargassopsis</t>
  </si>
  <si>
    <t>Sargassopsis heteromorphum</t>
  </si>
  <si>
    <t>J.Agardh, 1873</t>
  </si>
  <si>
    <t>Sargassum (Sargassum) stenophyllum</t>
  </si>
  <si>
    <t>C.Martius, 1828</t>
  </si>
  <si>
    <t>Sargassum acinacifolium</t>
  </si>
  <si>
    <t>Setchell &amp; N.L.Gardner, 1924</t>
  </si>
  <si>
    <t>Sargassum acinaciforme</t>
  </si>
  <si>
    <t>Montagne, 1850</t>
  </si>
  <si>
    <t>Sargassum acinarium</t>
  </si>
  <si>
    <t>(Linnaeus) Setchell, 1933</t>
  </si>
  <si>
    <t>Farlow, 1889</t>
  </si>
  <si>
    <t>Sargassum amaliae</t>
  </si>
  <si>
    <t>Grunow, 1874</t>
  </si>
  <si>
    <t>Sargassum ammophilum</t>
  </si>
  <si>
    <t>Yoshida &amp; T.Konno, 1982</t>
  </si>
  <si>
    <t>Sargassum angustifolium</t>
  </si>
  <si>
    <t>Sargassum aquifolium</t>
  </si>
  <si>
    <t>Sargassum asperifolium</t>
  </si>
  <si>
    <t>Hering &amp; G.Martens ex J.Agardh, 1848</t>
  </si>
  <si>
    <t>Sargassum assimile</t>
  </si>
  <si>
    <t>Harvey, 1860</t>
  </si>
  <si>
    <t>Yoshida, 1983</t>
  </si>
  <si>
    <t>(Mertens) C.Agardh, 1824</t>
  </si>
  <si>
    <t>Sargassum bermudense</t>
  </si>
  <si>
    <t>Grunow, 1916</t>
  </si>
  <si>
    <t>Sargassum boveanum</t>
  </si>
  <si>
    <t>Sargassum brandegeei</t>
  </si>
  <si>
    <t>Sargassum buxifolium</t>
  </si>
  <si>
    <t>(Chauvin) M.J.Wynne, 2011</t>
  </si>
  <si>
    <t>Sargassum capillare</t>
  </si>
  <si>
    <t>Sargassum cervicorne</t>
  </si>
  <si>
    <t>Greville, 1849</t>
  </si>
  <si>
    <t>Sargassum cinctum</t>
  </si>
  <si>
    <t>Sargassum cinereum</t>
  </si>
  <si>
    <t>Sargassum crispifolium</t>
  </si>
  <si>
    <t>Yamada, 1931</t>
  </si>
  <si>
    <t>Sargassum cymosum f. dichocarpum</t>
  </si>
  <si>
    <t>(KÃ¼tzing) Grunow, 1916</t>
  </si>
  <si>
    <t>Sargassum cymosum var. esperi</t>
  </si>
  <si>
    <t>Sargassum densifolium</t>
  </si>
  <si>
    <t>Zanardini, 1858</t>
  </si>
  <si>
    <t>Sargassum dentifolium</t>
  </si>
  <si>
    <t>(Turner) C.Agardh, 1820</t>
  </si>
  <si>
    <t>Sargassum desfontainesii</t>
  </si>
  <si>
    <t>Sargassum desvauxii</t>
  </si>
  <si>
    <t>(Mertens) C.Agardh, 1820</t>
  </si>
  <si>
    <t>Sargassum distichum</t>
  </si>
  <si>
    <t>Suhr, 1840</t>
  </si>
  <si>
    <t>Sargassum fallax</t>
  </si>
  <si>
    <t>Sargassum filifolium</t>
  </si>
  <si>
    <t>(C.Agardh) C.Agardh, 1824</t>
  </si>
  <si>
    <t>Sargassum filifolium var. aciculare</t>
  </si>
  <si>
    <t>(Grunow) Grunow, 1916</t>
  </si>
  <si>
    <t>Sargassum filipendula var. montagnei</t>
  </si>
  <si>
    <t>Bailey, 1851</t>
  </si>
  <si>
    <t>Sargassum fissifolium</t>
  </si>
  <si>
    <t>(Mertens) C.Agardh, 1823</t>
  </si>
  <si>
    <t>Sargassum flavicans</t>
  </si>
  <si>
    <t>Sargassum flavicans var. pervillei</t>
  </si>
  <si>
    <t>Grunow, 1915</t>
  </si>
  <si>
    <t>Sargassum flavifolium</t>
  </si>
  <si>
    <t>KÃ¼tzing, 1849</t>
  </si>
  <si>
    <t>Sargassum fulvellum</t>
  </si>
  <si>
    <t>Sargassum furcatum</t>
  </si>
  <si>
    <t>(Harvey) Okamura, 1932</t>
  </si>
  <si>
    <t>Hizikia</t>
  </si>
  <si>
    <t>Sargassum galapagense</t>
  </si>
  <si>
    <t>Grunow, 1886</t>
  </si>
  <si>
    <t>Sargassum giganteifolium</t>
  </si>
  <si>
    <t>Yamada, 1925</t>
  </si>
  <si>
    <t>Sargassum glaucescens</t>
  </si>
  <si>
    <t>Sargassum godeffroyi</t>
  </si>
  <si>
    <t>Sargassum graminifolium</t>
  </si>
  <si>
    <t>Sargassum granuliferum</t>
  </si>
  <si>
    <t>Sargassum hemiphyllum</t>
  </si>
  <si>
    <t>Sargassum henslowianum</t>
  </si>
  <si>
    <t>C.Agardh, 1848</t>
  </si>
  <si>
    <t>Sargassum herklotsii</t>
  </si>
  <si>
    <t>Setchell, 1933</t>
  </si>
  <si>
    <t>Sargassum herporhizum</t>
  </si>
  <si>
    <t>Sargassum hornschuchii</t>
  </si>
  <si>
    <t>Sargassum horridum</t>
  </si>
  <si>
    <t>Sargassum howeanum</t>
  </si>
  <si>
    <t>A.H.S.Lucas, 1935</t>
  </si>
  <si>
    <t>Sargassum howellii</t>
  </si>
  <si>
    <t>Setchell, 1937</t>
  </si>
  <si>
    <t>Sargassum hystrix</t>
  </si>
  <si>
    <t>J.Agardh, 1847</t>
  </si>
  <si>
    <t>Sargassum ilicifolium var. compactum</t>
  </si>
  <si>
    <t>(Bory de Saint-Vincent) Grunow, 1915</t>
  </si>
  <si>
    <t>Sargassum incanum</t>
  </si>
  <si>
    <t>Sargassum incisifolium</t>
  </si>
  <si>
    <t>Sargassum johnstonii</t>
  </si>
  <si>
    <t>Sargassum kuetzingii</t>
  </si>
  <si>
    <t>Setchell, 1931</t>
  </si>
  <si>
    <t>Sargassum lacerifolium</t>
  </si>
  <si>
    <t>Sargassum lanceolatum</t>
  </si>
  <si>
    <t>Sargassum latifolium</t>
  </si>
  <si>
    <t>Sargassum lendigerum</t>
  </si>
  <si>
    <t>Sargassum leptopodum</t>
  </si>
  <si>
    <t>Sonder, 1871</t>
  </si>
  <si>
    <t>Sargassum liebmannii</t>
  </si>
  <si>
    <t>Sargassum ligulatum</t>
  </si>
  <si>
    <t>Sargassum linearifolium</t>
  </si>
  <si>
    <t>Sargassum lophocarpum</t>
  </si>
  <si>
    <t>J.Agardh, 1889</t>
  </si>
  <si>
    <t>Sargassum macdougalii</t>
  </si>
  <si>
    <t>E.Y.Dawson, 1944</t>
  </si>
  <si>
    <t>Sargassum mcclurei</t>
  </si>
  <si>
    <t>Sargassum micracanthum</t>
  </si>
  <si>
    <t>(KÃ¼tzing) Endlicher, 1843</t>
  </si>
  <si>
    <t>Sargassum microceratium</t>
  </si>
  <si>
    <t>(Mertens ex Turner) C.Agardh, 1820</t>
  </si>
  <si>
    <t>Sargassum microcystum</t>
  </si>
  <si>
    <t>(Yendo) Fensholt, 1955</t>
  </si>
  <si>
    <t>Sargassum natans</t>
  </si>
  <si>
    <t>Sargassum neurophorum</t>
  </si>
  <si>
    <t>Sargassum nigrifolium</t>
  </si>
  <si>
    <t>Sargassum nipponicum</t>
  </si>
  <si>
    <t>Sargassum notarisii</t>
  </si>
  <si>
    <t>Sargassum novae-hollandiae</t>
  </si>
  <si>
    <t>SjÃ¶estedt, 1924</t>
  </si>
  <si>
    <t>Sargassum okamurae</t>
  </si>
  <si>
    <t>Yoshida &amp; T.Konno, 1983</t>
  </si>
  <si>
    <t>Montagne, 1845</t>
  </si>
  <si>
    <t>Sargassum pacificum</t>
  </si>
  <si>
    <t>(Grunow) Setchell, 1926</t>
  </si>
  <si>
    <t>Sargassum pallidum</t>
  </si>
  <si>
    <t>Sargassum palmeri</t>
  </si>
  <si>
    <t>Sargassum paniculatum</t>
  </si>
  <si>
    <t>Sargassum paradoxum</t>
  </si>
  <si>
    <t>(R.Brown ex Turner) Gaillon, 1828</t>
  </si>
  <si>
    <t>Sargassum parvifolium</t>
  </si>
  <si>
    <t>Sargassum patens var. schizophyllum</t>
  </si>
  <si>
    <t>(KÃ¼tzing) Yendo, 1905</t>
  </si>
  <si>
    <t>Sargassum pinnatifidum</t>
  </si>
  <si>
    <t>Sargassum plagiophyllum</t>
  </si>
  <si>
    <t>Sargassum podacanthum</t>
  </si>
  <si>
    <t>Montagne, 1837</t>
  </si>
  <si>
    <t>Sargassum polyporum</t>
  </si>
  <si>
    <t>Sargassum pteropleuron</t>
  </si>
  <si>
    <t>Grunow, 1868</t>
  </si>
  <si>
    <t>Sargassum quinhonense</t>
  </si>
  <si>
    <t>Nguyen Huu Dai, 2002</t>
  </si>
  <si>
    <t>Sargassum ramifolium</t>
  </si>
  <si>
    <t>KÃ¼tzing, 1861</t>
  </si>
  <si>
    <t>Sargassum rigidulum</t>
  </si>
  <si>
    <t>Sargassum ringoldianum</t>
  </si>
  <si>
    <t>Sargassum sagamianum</t>
  </si>
  <si>
    <t>Sargassum scabridum</t>
  </si>
  <si>
    <t>J.D.Hooker &amp; Harvey, 1845</t>
  </si>
  <si>
    <t>Sargassum serratifolium</t>
  </si>
  <si>
    <t>(C.Agardh) C.Agardh, 1820</t>
  </si>
  <si>
    <t>Sargassum setifolium</t>
  </si>
  <si>
    <t>(Grunow) Setchell, 1937</t>
  </si>
  <si>
    <t>Sargassum sinclairii</t>
  </si>
  <si>
    <t>Sargassum sinicola</t>
  </si>
  <si>
    <t>Sargassum sinicola subsp. camouii</t>
  </si>
  <si>
    <t>Sargassum sonderi</t>
  </si>
  <si>
    <t>(J.Agardh) J.Agardh, 1873</t>
  </si>
  <si>
    <t>Sargassum spinifex</t>
  </si>
  <si>
    <t>Sargassum spinuligerum</t>
  </si>
  <si>
    <t>Sargassum steinitzii</t>
  </si>
  <si>
    <t>(ForsskÃ¥l) C.Agardh, 1820</t>
  </si>
  <si>
    <t>Sargassum swartzii</t>
  </si>
  <si>
    <t>Sargassum telephifolium</t>
  </si>
  <si>
    <t>Sargassum templetonii</t>
  </si>
  <si>
    <t>Sargassum tenerrimum</t>
  </si>
  <si>
    <t>Sargassum tenerrimum var. campbellianum</t>
  </si>
  <si>
    <t>(Greville) Grunow, 1915</t>
  </si>
  <si>
    <t>(Mertens ex Roth) Kuntze, 1880</t>
  </si>
  <si>
    <t>Sargassum torvum</t>
  </si>
  <si>
    <t>Sargassum trichocarpum</t>
  </si>
  <si>
    <t>Sargassum tristichum</t>
  </si>
  <si>
    <t>Sargassum turbinarioides</t>
  </si>
  <si>
    <t>Sargassum vachellianum</t>
  </si>
  <si>
    <t>Sargassum vestitum</t>
  </si>
  <si>
    <t>(R.Brown ex Turner) C.Agardh, 1820</t>
  </si>
  <si>
    <t>Sargassum virgatum</t>
  </si>
  <si>
    <t>Sargassum vizcainense</t>
  </si>
  <si>
    <t>E.Y.Dawson, 1954</t>
  </si>
  <si>
    <t>Sargassum vulgare f. leptocarpum</t>
  </si>
  <si>
    <t>(KÃ¼tzing) Grunow, 1889</t>
  </si>
  <si>
    <t>Sargassum yendoi</t>
  </si>
  <si>
    <t>Okamura &amp; Yamada, 1938</t>
  </si>
  <si>
    <t>(Yamada) Yoshida &amp; T.Konno, 1983</t>
  </si>
  <si>
    <t>Sirophysalis trinodis</t>
  </si>
  <si>
    <t>(Forsskal) KÃ¼tzing, 1849</t>
  </si>
  <si>
    <t>Sirophysalis</t>
  </si>
  <si>
    <t>Stephanocystis osmundacea</t>
  </si>
  <si>
    <t>Turbinaria condensata</t>
  </si>
  <si>
    <t>Sonder, 1860</t>
  </si>
  <si>
    <t>Turbinaria conoides</t>
  </si>
  <si>
    <t>(J.Agardh) KÃ¼tzing, 1860</t>
  </si>
  <si>
    <t>Turbinaria decurrens</t>
  </si>
  <si>
    <t>Bory de Saint-Vincent, 1828</t>
  </si>
  <si>
    <t>Turbinaria foliosa</t>
  </si>
  <si>
    <t>M.J.Wynne, 2002</t>
  </si>
  <si>
    <t>Turbinaria gracilis</t>
  </si>
  <si>
    <t>Turbinaria kenyaensis</t>
  </si>
  <si>
    <t>W.R.Taylor, 1966</t>
  </si>
  <si>
    <t>Turbinaria murrayana</t>
  </si>
  <si>
    <t>E.S.Barton, 1891</t>
  </si>
  <si>
    <t>(Turner) J.Agardh, 1848</t>
  </si>
  <si>
    <t>Turbinaria ornata f. ecoronata</t>
  </si>
  <si>
    <t>Taylor</t>
  </si>
  <si>
    <t>Turbinaria tanzaniensis</t>
  </si>
  <si>
    <t>Jaasund, 1976</t>
  </si>
  <si>
    <t>Turbinaria tricostata</t>
  </si>
  <si>
    <t>(J.Agardh) KÃ¼tzing, 1849</t>
  </si>
  <si>
    <t>Turbinaria turbinata</t>
  </si>
  <si>
    <t>(Linnaeus) Kuntze, 1898</t>
  </si>
  <si>
    <t>ID</t>
  </si>
  <si>
    <t>Region</t>
  </si>
  <si>
    <t>sdk</t>
  </si>
  <si>
    <t>Portugal</t>
  </si>
  <si>
    <t>Beaufort Sea</t>
  </si>
  <si>
    <t>Bakers Island 1</t>
  </si>
  <si>
    <t>New England</t>
  </si>
  <si>
    <t>Bakers Island 2</t>
  </si>
  <si>
    <t>Bakers Island 3</t>
  </si>
  <si>
    <t>Batton Bay</t>
  </si>
  <si>
    <t>England</t>
  </si>
  <si>
    <t>Breakwater</t>
  </si>
  <si>
    <t>Danger Reef</t>
  </si>
  <si>
    <t>W Scotland</t>
  </si>
  <si>
    <t>Edoya</t>
  </si>
  <si>
    <t>N Norway</t>
  </si>
  <si>
    <t>ft_wetherill</t>
  </si>
  <si>
    <t>Rhode I</t>
  </si>
  <si>
    <t>Fulford</t>
  </si>
  <si>
    <t>British Columbia</t>
  </si>
  <si>
    <t>Goat Island</t>
  </si>
  <si>
    <t>Herring</t>
  </si>
  <si>
    <t>Alaska</t>
  </si>
  <si>
    <t>Hesketh</t>
  </si>
  <si>
    <t>Jakolof</t>
  </si>
  <si>
    <t>kings_beach</t>
  </si>
  <si>
    <t>Lost chain</t>
  </si>
  <si>
    <t>Mortens Site</t>
  </si>
  <si>
    <t>Paddys Head</t>
  </si>
  <si>
    <t>Portland</t>
  </si>
  <si>
    <t>Ramscliff Pt</t>
  </si>
  <si>
    <t>Roscoff1</t>
  </si>
  <si>
    <t>France</t>
  </si>
  <si>
    <t>Roscoff2</t>
  </si>
  <si>
    <t>Roscoff3</t>
  </si>
  <si>
    <t>Russell</t>
  </si>
  <si>
    <t>S13</t>
  </si>
  <si>
    <t>S Norway</t>
  </si>
  <si>
    <t>S3</t>
  </si>
  <si>
    <t>S5</t>
  </si>
  <si>
    <t>Site 1</t>
  </si>
  <si>
    <t>St Lawrence</t>
  </si>
  <si>
    <t>Site 2</t>
  </si>
  <si>
    <t>Site 3</t>
  </si>
  <si>
    <t>The Greggs</t>
  </si>
  <si>
    <t>In_situ_or_Lab</t>
  </si>
  <si>
    <t>Trust</t>
  </si>
  <si>
    <t>Temperature</t>
  </si>
  <si>
    <t>Light</t>
  </si>
  <si>
    <t>Initial_N</t>
  </si>
  <si>
    <t>duration_of_exp._D</t>
  </si>
  <si>
    <t>Based_on</t>
  </si>
  <si>
    <t>Full_reference</t>
  </si>
  <si>
    <t>Model_type:</t>
  </si>
  <si>
    <t>Delay_(d)</t>
  </si>
  <si>
    <t>k_low</t>
  </si>
  <si>
    <t>k_high</t>
  </si>
  <si>
    <t>R_low</t>
  </si>
  <si>
    <t>R_high</t>
  </si>
  <si>
    <t>df</t>
  </si>
  <si>
    <t>yes</t>
  </si>
  <si>
    <t>Albright et al. (1980) Nat Can 107:3-10</t>
  </si>
  <si>
    <t>Values obtained from text (data base)</t>
  </si>
  <si>
    <t>Aerobic</t>
  </si>
  <si>
    <t>Shaded</t>
  </si>
  <si>
    <t>AFDW</t>
  </si>
  <si>
    <t>One phase exp. decay wo. Plateau (k obtained from paper)</t>
  </si>
  <si>
    <t xml:space="preserve">Based on only two points (start and final) - k estimated changes in DW over time </t>
  </si>
  <si>
    <t>In situ - burried on beach</t>
  </si>
  <si>
    <t>no</t>
  </si>
  <si>
    <t>Darkness</t>
  </si>
  <si>
    <t>DW</t>
  </si>
  <si>
    <t xml:space="preserve">Inglis (1989) J Exp Mar Biol Ecol 125: 203-217. </t>
  </si>
  <si>
    <t>One phase exp. decay wo. plateau</t>
  </si>
  <si>
    <t>In situ - placed on beach</t>
  </si>
  <si>
    <t>na (summer)</t>
  </si>
  <si>
    <t>Griffith &amp; Stenton-Dozey 1981, Est Coast Shelf Sci 12: 645-653</t>
  </si>
  <si>
    <t>Delay and one phase decay w. plateau</t>
  </si>
  <si>
    <t>Natural</t>
  </si>
  <si>
    <t>One phase exp. decay w. plateau</t>
  </si>
  <si>
    <t>In situ/water</t>
  </si>
  <si>
    <t>Zielinsky (1981) Polish Polar Research. 2: 71-94</t>
  </si>
  <si>
    <t>Insitu/on beach</t>
  </si>
  <si>
    <t xml:space="preserve">Nedzarek &amp; Rakusa-Suszczewski (2004) Polar Biosci 17: 26-31 </t>
  </si>
  <si>
    <t>Anaerobic</t>
  </si>
  <si>
    <t>Lab/AQ w sediment</t>
  </si>
  <si>
    <t>C</t>
  </si>
  <si>
    <t>Banta et al. (2004) in Nielsen, Banta &amp; Pedersen (2004) Estuarine nutrient cycling: The influence of primary producers. Kluwer Academic Publishers</t>
  </si>
  <si>
    <t>In situ</t>
  </si>
  <si>
    <t>Brouwer (1996) Polar Biol 16: 139-137</t>
  </si>
  <si>
    <t>Delay and one phase decay wo. plateau</t>
  </si>
  <si>
    <t>OM</t>
  </si>
  <si>
    <t>Buchsbaum et al. (1991) MEPS 72: 131-143</t>
  </si>
  <si>
    <t>Conover et al. (2016) Estuarine, Coastal and Shelf Science 178: 58-64</t>
  </si>
  <si>
    <t>k-value reported in paper - One phase exp. decay wo. plateau</t>
  </si>
  <si>
    <t>FW</t>
  </si>
  <si>
    <t>Josselyn &amp; Mathieson (1980) Hydrobiologia 71: 197-208</t>
  </si>
  <si>
    <t>Lab/flasks</t>
  </si>
  <si>
    <t>Kristensen (1994) Biogeochemistry 26: 1-24</t>
  </si>
  <si>
    <t>nd</t>
  </si>
  <si>
    <t>Mews et al. (2006) MEPS 328: 155-160</t>
  </si>
  <si>
    <t>Pedersen &amp; Banta (unpublished)</t>
  </si>
  <si>
    <t>Pedersen et al. (2005) Aquatic Botany 83: 31-47</t>
  </si>
  <si>
    <t>Pedersen et al. (2020) - in prep (unpublished manuscript)</t>
  </si>
  <si>
    <t>One phase exponential decay wo plateau</t>
  </si>
  <si>
    <t>One exp phase decay w plateau</t>
  </si>
  <si>
    <t>Smith &amp; Foreman (1984) Mar Biol 84: 197-205</t>
  </si>
  <si>
    <t>Lab (jars)</t>
  </si>
  <si>
    <t>Rice &amp; Tenore (1981) Estuarine, Coastal &amp; Shelf Science 13: 681-690</t>
  </si>
  <si>
    <t>Delay and one phase decay</t>
  </si>
  <si>
    <t>Sathe-Pathalek et al. (1993) Indian J Mar Sci 22: 159-167.</t>
  </si>
  <si>
    <t>In situ (subm. on sed.)</t>
  </si>
  <si>
    <t>de Bettignies et al. (2020) Journal of Phycology (no ref yet)</t>
  </si>
  <si>
    <t>Morph_group</t>
  </si>
  <si>
    <t>Tax_group</t>
  </si>
  <si>
    <t>k_d</t>
  </si>
  <si>
    <t>Half_time_d</t>
  </si>
  <si>
    <t>Intact.dead</t>
  </si>
  <si>
    <t>Aerobic.anerobic</t>
  </si>
  <si>
    <t>R2</t>
  </si>
  <si>
    <t xml:space="preserve">Site </t>
  </si>
  <si>
    <t>Ecoregion</t>
  </si>
  <si>
    <t>Lat</t>
  </si>
  <si>
    <t>Long</t>
  </si>
  <si>
    <t>Leathery</t>
  </si>
  <si>
    <t>Intact</t>
  </si>
  <si>
    <t>South Shetland Islands</t>
  </si>
  <si>
    <t>Frozen</t>
  </si>
  <si>
    <t>Virginian</t>
  </si>
  <si>
    <t>Dead/Dried</t>
  </si>
  <si>
    <t>Gulf of Maine/Bay of Fundy</t>
  </si>
  <si>
    <t>Floridian</t>
  </si>
  <si>
    <t>Baltic Sea</t>
  </si>
  <si>
    <t>Heated to 50C</t>
  </si>
  <si>
    <t>Puget Trough/Georgia Basin</t>
  </si>
  <si>
    <t>Cystosphaera jaquinotii (spring)</t>
  </si>
  <si>
    <t>South Orkney Islands</t>
  </si>
  <si>
    <t>Desmerestia anceps</t>
  </si>
  <si>
    <t>Desmerestia ligulata</t>
  </si>
  <si>
    <t>Desmerestia menzeiesii</t>
  </si>
  <si>
    <t>Ecklonia maxima (accumuklations)</t>
  </si>
  <si>
    <t>Namaqua</t>
  </si>
  <si>
    <t>Ecklonia maxima (single plants)</t>
  </si>
  <si>
    <t>Fucus spp.</t>
  </si>
  <si>
    <t>Oregon, Washington, Vancouver Coast and Shelf</t>
  </si>
  <si>
    <t>Could also be North Sea depending on source</t>
  </si>
  <si>
    <t>Dried/ground</t>
  </si>
  <si>
    <t>North Sea</t>
  </si>
  <si>
    <t>Could also be Baltic Sea depending on source</t>
  </si>
  <si>
    <t>Himantothallus grandifolia</t>
  </si>
  <si>
    <t>Himantothallus grandifolius (aut)</t>
  </si>
  <si>
    <t>Himantothallus grandifolius (spring)</t>
  </si>
  <si>
    <t>Himantothallus grandifolius (sum))</t>
  </si>
  <si>
    <t>Laminaria hyperborea (blade)</t>
  </si>
  <si>
    <t>Northern Norway and Finnmark</t>
  </si>
  <si>
    <t>Laminaria hyperborea (new blade)</t>
  </si>
  <si>
    <t>Celtic Sea</t>
  </si>
  <si>
    <t>Laminaria hyperborea (old blade)</t>
  </si>
  <si>
    <t>Laminaria hyperborea (stipe)</t>
  </si>
  <si>
    <t>Laminaria saccharina (blade)</t>
  </si>
  <si>
    <t>Macrocystis integrifolia</t>
  </si>
  <si>
    <t>Macrocystis integrifolia (blade)</t>
  </si>
  <si>
    <t>Macrocystis integrifolia (stipe)</t>
  </si>
  <si>
    <t>Central New Zealand</t>
  </si>
  <si>
    <t>Western India</t>
  </si>
  <si>
    <t>Sargassum filapendula</t>
  </si>
  <si>
    <t>Filbee-Dexter et al. 2022. PLoS Biology</t>
  </si>
  <si>
    <t>Filbee-Dexter et al. unpublished data</t>
  </si>
  <si>
    <t>Gulf of St Lawrence</t>
  </si>
  <si>
    <t>Decomposition</t>
  </si>
  <si>
    <t>k</t>
  </si>
  <si>
    <t>Median</t>
  </si>
  <si>
    <t>Temperate given as range 15-25</t>
  </si>
  <si>
    <t>Temperate given as range 22-24</t>
  </si>
  <si>
    <t>WW</t>
  </si>
  <si>
    <t>WW/C</t>
  </si>
  <si>
    <t xml:space="preserve">Supplementary Data for Filbee-Dexter et al. </t>
  </si>
  <si>
    <t>eez</t>
  </si>
  <si>
    <t>percent.rock</t>
  </si>
  <si>
    <t>Antarctic 200NM zone beyond the coastline</t>
  </si>
  <si>
    <t>Joint regime area Argentina / Uruguay</t>
  </si>
  <si>
    <t>Joint regime area Australia / Papua New Guinea</t>
  </si>
  <si>
    <t>Joint regime area Croatia / Slovenia</t>
  </si>
  <si>
    <t>Overlapping claim Falkland / Malvinas Islands: UK / Argentina</t>
  </si>
  <si>
    <t>Overlapping claim Kuril Islands: Japan / Russia</t>
  </si>
  <si>
    <t>Overlapping claim Qatar / Saudi Arabia / United Arab Emirates</t>
  </si>
  <si>
    <t>Overlapping claim: Canada / USA</t>
  </si>
  <si>
    <t>Overlapping claim: Iran / United Arab Emirates</t>
  </si>
  <si>
    <t>Overlapping claim: Sudan / Egypt</t>
  </si>
  <si>
    <t>area</t>
  </si>
  <si>
    <t>floatingonly.area</t>
  </si>
  <si>
    <t>sinkingonly.area</t>
  </si>
  <si>
    <t>exportF</t>
  </si>
  <si>
    <t>exportS</t>
  </si>
  <si>
    <t>export</t>
  </si>
  <si>
    <t>gC</t>
  </si>
  <si>
    <t>TgC</t>
  </si>
  <si>
    <t>Southern Ocean</t>
  </si>
  <si>
    <t>Size</t>
  </si>
  <si>
    <t>Mean Weight (g)</t>
  </si>
  <si>
    <t>Drop Speed (m/s)</t>
  </si>
  <si>
    <t>Drop SE</t>
  </si>
  <si>
    <t>Small</t>
  </si>
  <si>
    <t>Medium</t>
  </si>
  <si>
    <t>Phaeophyta</t>
  </si>
  <si>
    <t>Zonaria turmeriana</t>
  </si>
  <si>
    <t>Large</t>
  </si>
  <si>
    <t>Sargassum linearfolium</t>
  </si>
  <si>
    <t>Velocity Movement (m/s)</t>
  </si>
  <si>
    <t>Velocity for Transport (m/s)</t>
  </si>
  <si>
    <t>Velocity movement SD</t>
  </si>
  <si>
    <t>Benthic currents</t>
  </si>
  <si>
    <t>Australian EEZ</t>
  </si>
  <si>
    <t>New Zealand EEZ</t>
  </si>
  <si>
    <t>Chilean EEZ</t>
  </si>
  <si>
    <t>United States EEZ</t>
  </si>
  <si>
    <t>Indonesian EEZ</t>
  </si>
  <si>
    <t>Moroccan EEZ</t>
  </si>
  <si>
    <t>Peruvian EEZ</t>
  </si>
  <si>
    <t>Chinese EEZ</t>
  </si>
  <si>
    <t>South African EEZ</t>
  </si>
  <si>
    <t>Philippines EEZ</t>
  </si>
  <si>
    <t>Spanish EEZ</t>
  </si>
  <si>
    <t>Nicaraguan EEZ</t>
  </si>
  <si>
    <t>Canadian EEZ</t>
  </si>
  <si>
    <t>Russian EEZ</t>
  </si>
  <si>
    <t>Bahamas EEZ</t>
  </si>
  <si>
    <t>Greenlandic EEZ</t>
  </si>
  <si>
    <t>Japanese EEZ</t>
  </si>
  <si>
    <t>Brazilian EEZ</t>
  </si>
  <si>
    <t>Mexican EEZ</t>
  </si>
  <si>
    <t>Myanmar EEZ</t>
  </si>
  <si>
    <t>Norwegian EEZ</t>
  </si>
  <si>
    <t>Venezuelan EEZ</t>
  </si>
  <si>
    <t>Panamanian EEZ</t>
  </si>
  <si>
    <t>Icelandic EEZ</t>
  </si>
  <si>
    <t>Overlapping claim Western Saharan EEZ</t>
  </si>
  <si>
    <t>Italian EEZ</t>
  </si>
  <si>
    <t>Mozambican EEZ</t>
  </si>
  <si>
    <t>Portuguese EEZ</t>
  </si>
  <si>
    <t>Bermudian EEZ</t>
  </si>
  <si>
    <t>Sri Lankan EEZ</t>
  </si>
  <si>
    <t>Vietnamese EEZ</t>
  </si>
  <si>
    <t>United Kingdom EEZ</t>
  </si>
  <si>
    <t>French EEZ</t>
  </si>
  <si>
    <t>Madagascan EEZ</t>
  </si>
  <si>
    <t>Honduran EEZ</t>
  </si>
  <si>
    <t>Bangladeshi EEZ</t>
  </si>
  <si>
    <t>Namibian EEZ</t>
  </si>
  <si>
    <t>Seychellois EEZ</t>
  </si>
  <si>
    <t>Papua New Guinean EEZ</t>
  </si>
  <si>
    <t>Angolan EEZ</t>
  </si>
  <si>
    <t>Argentinean EEZ</t>
  </si>
  <si>
    <t>Fijian EEZ</t>
  </si>
  <si>
    <t>Indian EEZ (Andaman and Nicobar Islands)</t>
  </si>
  <si>
    <t>United States EEZ (Hawaii)</t>
  </si>
  <si>
    <t>Omani EEZ</t>
  </si>
  <si>
    <t>Trinidad and Tobago EEZ</t>
  </si>
  <si>
    <t>Malaysian EEZ</t>
  </si>
  <si>
    <t>Ecuadorian EEZ (Galapagos)</t>
  </si>
  <si>
    <t>New Caledonian EEZ</t>
  </si>
  <si>
    <t>Costa Rican EEZ</t>
  </si>
  <si>
    <t>Dominican Republic EEZ</t>
  </si>
  <si>
    <t>Palau EEZ</t>
  </si>
  <si>
    <t>Tanzanian EEZ</t>
  </si>
  <si>
    <t>Cuban EEZ</t>
  </si>
  <si>
    <t>Irish EEZ</t>
  </si>
  <si>
    <t>Haitian EEZ</t>
  </si>
  <si>
    <t>Grenadian EEZ</t>
  </si>
  <si>
    <t>Uruguayan EEZ</t>
  </si>
  <si>
    <t>Jamaican EEZ</t>
  </si>
  <si>
    <t>Algerian EEZ</t>
  </si>
  <si>
    <t>Eritrean EEZ</t>
  </si>
  <si>
    <t>Yemeni EEZ</t>
  </si>
  <si>
    <t>Kerguelen EEZ</t>
  </si>
  <si>
    <t>Saint Vincent and the Grenadines EEZ</t>
  </si>
  <si>
    <t>Puerto Rican EEZ</t>
  </si>
  <si>
    <t>Antigua and Barbuda EEZ</t>
  </si>
  <si>
    <t>British Virgin Islands EEZ</t>
  </si>
  <si>
    <t>Saudi Arabian EEZ</t>
  </si>
  <si>
    <t>Turkish EEZ</t>
  </si>
  <si>
    <t>French Polynesian EEZ</t>
  </si>
  <si>
    <t>Faeroe EEZ</t>
  </si>
  <si>
    <t>Thailand EEZ</t>
  </si>
  <si>
    <t>Kenyan EEZ</t>
  </si>
  <si>
    <t>Saba EEZ</t>
  </si>
  <si>
    <t>Maldives EEZ</t>
  </si>
  <si>
    <t>Taiwanese EEZ</t>
  </si>
  <si>
    <t>Norfolk Island EEZ</t>
  </si>
  <si>
    <t>Greek EEZ</t>
  </si>
  <si>
    <t>South Korean EEZ</t>
  </si>
  <si>
    <t>Guatemalan EEZ</t>
  </si>
  <si>
    <t>Spanish EEZ (Canary Islands)</t>
  </si>
  <si>
    <t>Micronesian EEZ</t>
  </si>
  <si>
    <t>Somali EEZ</t>
  </si>
  <si>
    <t>Turks and Caicos EEZ</t>
  </si>
  <si>
    <t>Svalbard EEZ</t>
  </si>
  <si>
    <t>Kiribati EEZ (Line Islands)</t>
  </si>
  <si>
    <t>Mauritian EEZ</t>
  </si>
  <si>
    <t>Samoan EEZ</t>
  </si>
  <si>
    <t>Guadeloupean EEZ</t>
  </si>
  <si>
    <t>Tongan EEZ</t>
  </si>
  <si>
    <t>Colombian EEZ (Serranilla)</t>
  </si>
  <si>
    <t>Belizean EEZ</t>
  </si>
  <si>
    <t>Danish EEZ</t>
  </si>
  <si>
    <t>Virgin Islander EEZ</t>
  </si>
  <si>
    <t>Martinican EEZ</t>
  </si>
  <si>
    <t>El Salvador EEZ</t>
  </si>
  <si>
    <t>Saint Lucia EEZ</t>
  </si>
  <si>
    <t>Egyptian EEZ</t>
  </si>
  <si>
    <t>Solomon Islands EEZ</t>
  </si>
  <si>
    <t>Saint Kitts and Nevis EEZ</t>
  </si>
  <si>
    <t>North Korean EEZ</t>
  </si>
  <si>
    <t>Anguilla EEZ</t>
  </si>
  <si>
    <t>Pakistani EEZ</t>
  </si>
  <si>
    <t>Djiboutian EEZ</t>
  </si>
  <si>
    <t>Albanian EEZ</t>
  </si>
  <si>
    <t>Saint-BarthÃ©lemy EEZ</t>
  </si>
  <si>
    <t>Tunisian EEZ</t>
  </si>
  <si>
    <t>German EEZ</t>
  </si>
  <si>
    <t>Jersey EEZ</t>
  </si>
  <si>
    <t>Northern Mariana EEZ</t>
  </si>
  <si>
    <t>Bruneian EEZ</t>
  </si>
  <si>
    <t>Sudanese EEZ</t>
  </si>
  <si>
    <t>Iranian EEZ</t>
  </si>
  <si>
    <t>Saint-Martin EEZ</t>
  </si>
  <si>
    <t>Kuwaiti EEZ</t>
  </si>
  <si>
    <t>Montenegrin EEZ</t>
  </si>
  <si>
    <t>Croatian EEZ</t>
  </si>
  <si>
    <t>Saint-Pierre and Miquelon EEZ</t>
  </si>
  <si>
    <t>Guernsey EEZ</t>
  </si>
  <si>
    <t>Qatari EEZ</t>
  </si>
  <si>
    <t>United Arab Emirates EEZ</t>
  </si>
  <si>
    <t>Cambodian EEZ</t>
  </si>
  <si>
    <t>Singaporean EEZ</t>
  </si>
  <si>
    <t>Polish EEZ</t>
  </si>
  <si>
    <t>Lebanese EEZ</t>
  </si>
  <si>
    <t>Swedish EEZ</t>
  </si>
  <si>
    <t>Israeli EEZ</t>
  </si>
  <si>
    <t>Bahraini EEZ</t>
  </si>
  <si>
    <t>Estonian EEZ</t>
  </si>
  <si>
    <t>Latvian EEZ</t>
  </si>
  <si>
    <t>Finnish EEZ</t>
  </si>
  <si>
    <t>Palestinian EEZ</t>
  </si>
  <si>
    <t>Slovenian EEZ</t>
  </si>
  <si>
    <t>Lithuanian EEZ</t>
  </si>
  <si>
    <t>Jan Mayen EEZ</t>
  </si>
  <si>
    <t>Maltese EEZ</t>
  </si>
  <si>
    <t>Portuguese EEZ (Azores)</t>
  </si>
  <si>
    <t>Portuguese EEZ (Madeira)</t>
  </si>
  <si>
    <t>Sint-Maarten EEZ</t>
  </si>
  <si>
    <t>Summary data</t>
  </si>
  <si>
    <t>s</t>
  </si>
  <si>
    <t xml:space="preserve">Summary </t>
  </si>
  <si>
    <t>Minimum speed</t>
  </si>
  <si>
    <t>Unit</t>
  </si>
  <si>
    <t>Time to reach 200 m</t>
  </si>
  <si>
    <t>d</t>
  </si>
  <si>
    <t>Measure</t>
  </si>
  <si>
    <t>NPP</t>
  </si>
  <si>
    <t>CRT</t>
  </si>
  <si>
    <t>Scotian Shelf</t>
  </si>
  <si>
    <t>South European Atlantic Shelf</t>
  </si>
  <si>
    <t>Celtic Seas</t>
  </si>
  <si>
    <t>Gulf of Alaska</t>
  </si>
  <si>
    <t>Gulf of St. Lawrence–Eastern Scotian Shelf</t>
  </si>
  <si>
    <t>Q25%</t>
  </si>
  <si>
    <t>Q75%</t>
  </si>
  <si>
    <t>floatingandsinking.area</t>
  </si>
  <si>
    <t>area.corrected.P.rock</t>
  </si>
  <si>
    <t>country</t>
  </si>
  <si>
    <t>Basin</t>
  </si>
  <si>
    <t>exportFSD</t>
  </si>
  <si>
    <t>exportSSD</t>
  </si>
  <si>
    <t>gCF</t>
  </si>
  <si>
    <t>gCF.SD</t>
  </si>
  <si>
    <t>gCS</t>
  </si>
  <si>
    <t>gCS.SD</t>
  </si>
  <si>
    <t>NPP.SD</t>
  </si>
  <si>
    <t>exportFS</t>
  </si>
  <si>
    <t>gCSF</t>
  </si>
  <si>
    <t>exportSF.SD</t>
  </si>
  <si>
    <t>exportcombinedSD</t>
  </si>
  <si>
    <t>gCperm2</t>
  </si>
  <si>
    <t>gCSF.SD</t>
  </si>
  <si>
    <t>gCcombinedSD</t>
  </si>
  <si>
    <t>TgC.lower25</t>
  </si>
  <si>
    <t>TgC.upper25</t>
  </si>
  <si>
    <t>TgC.lowerwNPP</t>
  </si>
  <si>
    <t>TgC.upperwNPP</t>
  </si>
  <si>
    <t>NPP TgC</t>
  </si>
  <si>
    <t>Rank</t>
  </si>
  <si>
    <t>area km2</t>
  </si>
  <si>
    <t>NPP g m-2 y-1</t>
  </si>
  <si>
    <t>gC export m-2</t>
  </si>
  <si>
    <t>Range (25-75%)</t>
  </si>
  <si>
    <t>Australia</t>
  </si>
  <si>
    <t>Arafura Sea</t>
  </si>
  <si>
    <t>United States</t>
  </si>
  <si>
    <t>New Zealand</t>
  </si>
  <si>
    <t>Chile</t>
  </si>
  <si>
    <t>Indonesia</t>
  </si>
  <si>
    <t>Morocco</t>
  </si>
  <si>
    <t>Alboran Sea</t>
  </si>
  <si>
    <t>Peru</t>
  </si>
  <si>
    <t>China</t>
  </si>
  <si>
    <t>Canada</t>
  </si>
  <si>
    <t>Philippines</t>
  </si>
  <si>
    <t>Nicaragua</t>
  </si>
  <si>
    <t>South Africa</t>
  </si>
  <si>
    <t>Bahamas</t>
  </si>
  <si>
    <t>Mexico</t>
  </si>
  <si>
    <t>Spain</t>
  </si>
  <si>
    <t>Brazil</t>
  </si>
  <si>
    <t>Russia</t>
  </si>
  <si>
    <t>Myanmar</t>
  </si>
  <si>
    <t>Denmark</t>
  </si>
  <si>
    <t>Italy</t>
  </si>
  <si>
    <t>Adriatic Sea</t>
  </si>
  <si>
    <t>Venezuela</t>
  </si>
  <si>
    <t>Panama</t>
  </si>
  <si>
    <t>Western Sahara</t>
  </si>
  <si>
    <t>Mozambique</t>
  </si>
  <si>
    <t>United Kingdom</t>
  </si>
  <si>
    <t>Iceland</t>
  </si>
  <si>
    <t>Sri Lanka</t>
  </si>
  <si>
    <t>Bay of Bengal</t>
  </si>
  <si>
    <t>Madagascar</t>
  </si>
  <si>
    <t>Vietnam</t>
  </si>
  <si>
    <t>Gulf of Thailand</t>
  </si>
  <si>
    <t>Honduras</t>
  </si>
  <si>
    <t>Norway</t>
  </si>
  <si>
    <t>Argentina</t>
  </si>
  <si>
    <t>Papua New Guinea</t>
  </si>
  <si>
    <t>Namibia</t>
  </si>
  <si>
    <t>Bangladesh</t>
  </si>
  <si>
    <t>Seychelles</t>
  </si>
  <si>
    <t>Angola</t>
  </si>
  <si>
    <t>Fiji</t>
  </si>
  <si>
    <t>India</t>
  </si>
  <si>
    <t>Trinidad and Tobago</t>
  </si>
  <si>
    <t>Malaysia</t>
  </si>
  <si>
    <t>Coral Sea</t>
  </si>
  <si>
    <t>Ecuador</t>
  </si>
  <si>
    <t>Costa Rica</t>
  </si>
  <si>
    <t>Dominican Republic</t>
  </si>
  <si>
    <t>Palau</t>
  </si>
  <si>
    <t>Cuba</t>
  </si>
  <si>
    <t>Tanzania</t>
  </si>
  <si>
    <t>Oman</t>
  </si>
  <si>
    <t>Ireland</t>
  </si>
  <si>
    <t>Uruguay</t>
  </si>
  <si>
    <t>South Korea</t>
  </si>
  <si>
    <t>Haiti</t>
  </si>
  <si>
    <t>Jamaica</t>
  </si>
  <si>
    <t>Grenada</t>
  </si>
  <si>
    <t>Thailand</t>
  </si>
  <si>
    <t>Yemen</t>
  </si>
  <si>
    <t>Eritrea</t>
  </si>
  <si>
    <t>Saint Vincent and the Grenadines</t>
  </si>
  <si>
    <t>Saudi Arabia</t>
  </si>
  <si>
    <t>Antigua and Barbuda</t>
  </si>
  <si>
    <t>Algeria</t>
  </si>
  <si>
    <t>Taiwan</t>
  </si>
  <si>
    <t>Turkey</t>
  </si>
  <si>
    <t>Aegean Sea</t>
  </si>
  <si>
    <t>Greece</t>
  </si>
  <si>
    <t>Netherlands</t>
  </si>
  <si>
    <t>Kenya</t>
  </si>
  <si>
    <t>Maldives</t>
  </si>
  <si>
    <t>Guatemala</t>
  </si>
  <si>
    <t>Antarctica</t>
  </si>
  <si>
    <t>Micronesia</t>
  </si>
  <si>
    <t>Federal Republic of Somalia</t>
  </si>
  <si>
    <t>Kiribati</t>
  </si>
  <si>
    <t>Republic of Mauritius</t>
  </si>
  <si>
    <t>Samoa</t>
  </si>
  <si>
    <t>Tunisia</t>
  </si>
  <si>
    <t>Tonga</t>
  </si>
  <si>
    <t>Belize</t>
  </si>
  <si>
    <t>Colombia</t>
  </si>
  <si>
    <t>North Korea</t>
  </si>
  <si>
    <t>Solomon Islands</t>
  </si>
  <si>
    <t>Saint Lucia</t>
  </si>
  <si>
    <t>El Salvador</t>
  </si>
  <si>
    <t>Egypt</t>
  </si>
  <si>
    <t>Saint Kitts and Nevis</t>
  </si>
  <si>
    <t>Croatia</t>
  </si>
  <si>
    <t>Albania</t>
  </si>
  <si>
    <t>Pakistan</t>
  </si>
  <si>
    <t>Germany</t>
  </si>
  <si>
    <t>Djibouti</t>
  </si>
  <si>
    <t>Gulf of Aden</t>
  </si>
  <si>
    <t>Brunei</t>
  </si>
  <si>
    <t>South China Sea</t>
  </si>
  <si>
    <t>Sudan</t>
  </si>
  <si>
    <t>Iran</t>
  </si>
  <si>
    <t>Montenegro</t>
  </si>
  <si>
    <t>Kuwait</t>
  </si>
  <si>
    <t>United Arab Emirates</t>
  </si>
  <si>
    <t>Gulf of Oman</t>
  </si>
  <si>
    <t>Cambodia</t>
  </si>
  <si>
    <t>Qatar</t>
  </si>
  <si>
    <t>Malta</t>
  </si>
  <si>
    <t>Singapore</t>
  </si>
  <si>
    <t>Sweden</t>
  </si>
  <si>
    <t>Poland</t>
  </si>
  <si>
    <t>Lebanon</t>
  </si>
  <si>
    <t>Israel</t>
  </si>
  <si>
    <t>Bahrain</t>
  </si>
  <si>
    <t>Estonia</t>
  </si>
  <si>
    <t>Finland</t>
  </si>
  <si>
    <t>Latvia</t>
  </si>
  <si>
    <t>Palestine</t>
  </si>
  <si>
    <t>Slovenia</t>
  </si>
  <si>
    <t>Lithuania</t>
  </si>
  <si>
    <t>marineEco</t>
  </si>
  <si>
    <t>marineProv</t>
  </si>
  <si>
    <t>marineRealm</t>
  </si>
  <si>
    <t>CRT.SD</t>
  </si>
  <si>
    <t>Mediterranean Sea</t>
  </si>
  <si>
    <t>Temperate Northern Atlantic</t>
  </si>
  <si>
    <t>Agulhas Bank</t>
  </si>
  <si>
    <t>Agulhas</t>
  </si>
  <si>
    <t>Temperate Southern Africa</t>
  </si>
  <si>
    <t>Aleutian Islands</t>
  </si>
  <si>
    <t>Cold Temperate Northeast Pacific</t>
  </si>
  <si>
    <t>Temperate Northern Pacific</t>
  </si>
  <si>
    <t>Amazonia</t>
  </si>
  <si>
    <t>North Brazil Shelf</t>
  </si>
  <si>
    <t>Tropical Atlantic</t>
  </si>
  <si>
    <t>Continental High Antarctic</t>
  </si>
  <si>
    <t>Andaman and Nicobar Islands</t>
  </si>
  <si>
    <t>Andaman</t>
  </si>
  <si>
    <t>Western Indo-Pacific</t>
  </si>
  <si>
    <t>Andaman Sea Coral Coast</t>
  </si>
  <si>
    <t>Angolan</t>
  </si>
  <si>
    <t>Gulf of Guinea</t>
  </si>
  <si>
    <t>Antarctic Peninsula</t>
  </si>
  <si>
    <t>Scotia Sea</t>
  </si>
  <si>
    <t>Arabian (Persian) Gulf</t>
  </si>
  <si>
    <t>Somali/Arabian</t>
  </si>
  <si>
    <t>Sahul Shelf</t>
  </si>
  <si>
    <t>Central Indo-Pacific</t>
  </si>
  <si>
    <t>Araucanian</t>
  </si>
  <si>
    <t>Warm Temperate Southeastern Pacific</t>
  </si>
  <si>
    <t>Temperate South America</t>
  </si>
  <si>
    <t>Arnhem Coast to Gulf of Carpenteria</t>
  </si>
  <si>
    <t>Auckland Island</t>
  </si>
  <si>
    <t>Subantarctic New Zealand</t>
  </si>
  <si>
    <t>Azores Canaries Madeira</t>
  </si>
  <si>
    <t>Lusitanian</t>
  </si>
  <si>
    <t>Baffin Bay - Davis Strait</t>
  </si>
  <si>
    <t>Arctic</t>
  </si>
  <si>
    <t>Bahamian</t>
  </si>
  <si>
    <t>Tropical Northwestern Atlantic</t>
  </si>
  <si>
    <t>Northern European Seas</t>
  </si>
  <si>
    <t>Banda Sea</t>
  </si>
  <si>
    <t>Western Coral Triangle</t>
  </si>
  <si>
    <t>Bassian</t>
  </si>
  <si>
    <t>Southeast Australian Shelf</t>
  </si>
  <si>
    <t>Temperate Australasia</t>
  </si>
  <si>
    <t>Beaufort-Amundsen-Viscount Melville-Queen Maud</t>
  </si>
  <si>
    <t>Beaufort Sea - continental coast and shelf</t>
  </si>
  <si>
    <t>Bermuda</t>
  </si>
  <si>
    <t>Bight of Sofala/Swamp Coast</t>
  </si>
  <si>
    <t>Western Indian Ocean</t>
  </si>
  <si>
    <t>Bismarck Sea</t>
  </si>
  <si>
    <t>Eastern Coral Triangle</t>
  </si>
  <si>
    <t>Bonaparte Coast</t>
  </si>
  <si>
    <t>Subantarctic Islands</t>
  </si>
  <si>
    <t>Campbell Island</t>
  </si>
  <si>
    <t>Cape Howe</t>
  </si>
  <si>
    <t>West African Transition</t>
  </si>
  <si>
    <t>Cargados Carajos/Tromelin Island</t>
  </si>
  <si>
    <t>Carolinian</t>
  </si>
  <si>
    <t>Warm Temperate Northwest Atlantic</t>
  </si>
  <si>
    <t>Central and Southern Great Barrier Reef</t>
  </si>
  <si>
    <t>Northeast Australian Shelf</t>
  </si>
  <si>
    <t>Central Chile</t>
  </si>
  <si>
    <t>Central Kuroshio Current</t>
  </si>
  <si>
    <t>Warm Temperate Northwest Pacific</t>
  </si>
  <si>
    <t>Southern New Zealand</t>
  </si>
  <si>
    <t>Central Peru</t>
  </si>
  <si>
    <t>Chagos</t>
  </si>
  <si>
    <t>Central Indian Ocean Islands</t>
  </si>
  <si>
    <t>Channels and Fjords of Southern Chile</t>
  </si>
  <si>
    <t>Magellanic</t>
  </si>
  <si>
    <t>Chatham Island</t>
  </si>
  <si>
    <t>Chiapas-Nicaragua</t>
  </si>
  <si>
    <t>Tropical East Pacific</t>
  </si>
  <si>
    <t>Tropical Eastern Pacific</t>
  </si>
  <si>
    <t>Chiloense</t>
  </si>
  <si>
    <t>Chukchi Sea</t>
  </si>
  <si>
    <t>Cocos-Keeling/Christmas Island</t>
  </si>
  <si>
    <t>Java Transitional</t>
  </si>
  <si>
    <t>Tropical Southwestern Pacific</t>
  </si>
  <si>
    <t>Cortezian</t>
  </si>
  <si>
    <t>Warm Temperate Northeast Pacific</t>
  </si>
  <si>
    <t>Delagoa</t>
  </si>
  <si>
    <t>East African Coral Coast</t>
  </si>
  <si>
    <t>East Antarctic Wilkes Land</t>
  </si>
  <si>
    <t>East Caroline Islands</t>
  </si>
  <si>
    <t>Tropical Northwestern Pacific</t>
  </si>
  <si>
    <t>East China Sea</t>
  </si>
  <si>
    <t>East Greenland Shelf</t>
  </si>
  <si>
    <t>East Siberian Sea</t>
  </si>
  <si>
    <t>Eastern Indo-Pacific</t>
  </si>
  <si>
    <t>Eastern Bering Sea</t>
  </si>
  <si>
    <t>Eastern Brazil</t>
  </si>
  <si>
    <t>Tropical Southwestern Atlantic</t>
  </si>
  <si>
    <t>Eastern Caribbean</t>
  </si>
  <si>
    <t>Eastern Galapagos Islands</t>
  </si>
  <si>
    <t>Galapagos</t>
  </si>
  <si>
    <t>Eastern India</t>
  </si>
  <si>
    <t>Eastern Philippines</t>
  </si>
  <si>
    <t>Exmouth to Broome</t>
  </si>
  <si>
    <t>Northwest Australian Shelf</t>
  </si>
  <si>
    <t>Faroe Plateau</t>
  </si>
  <si>
    <t>Fernando de Naronha and Atoll das Rocas</t>
  </si>
  <si>
    <t>Fiji Islands</t>
  </si>
  <si>
    <t>Gilbert/Ellis Islands</t>
  </si>
  <si>
    <t>Marshall, Gilbert and Ellis Islands</t>
  </si>
  <si>
    <t>Great Australian Bight</t>
  </si>
  <si>
    <t>Southwest Australian Shelf</t>
  </si>
  <si>
    <t>Greater Antilles</t>
  </si>
  <si>
    <t>Guayaquil</t>
  </si>
  <si>
    <t>Guianan</t>
  </si>
  <si>
    <t>Red Sea and Gulf of Aden</t>
  </si>
  <si>
    <t>Cold Temperate Northwest Atlantic</t>
  </si>
  <si>
    <t>Gulf of Papua</t>
  </si>
  <si>
    <t>Gulf of St. Lawrence - Eastern Scotian Shelf</t>
  </si>
  <si>
    <t>Sunda Shelf</t>
  </si>
  <si>
    <t>Gulf of Tonkin</t>
  </si>
  <si>
    <t>Hawaii</t>
  </si>
  <si>
    <t>Heard and Macdonald Islands</t>
  </si>
  <si>
    <t>Houtman</t>
  </si>
  <si>
    <t>West Central Australian Shelf</t>
  </si>
  <si>
    <t>Hudson Complex</t>
  </si>
  <si>
    <t>Humboldtian</t>
  </si>
  <si>
    <t>Ionian Sea</t>
  </si>
  <si>
    <t>Juan Fernandez and Desventuradas</t>
  </si>
  <si>
    <t>Kamchatka Shelf and Coast</t>
  </si>
  <si>
    <t>Cold Temperate Northwest Pacific</t>
  </si>
  <si>
    <t>Kara Sea</t>
  </si>
  <si>
    <t>Kerguelen Islands</t>
  </si>
  <si>
    <t>Kermadec Island</t>
  </si>
  <si>
    <t>Northern New Zealand</t>
  </si>
  <si>
    <t>Lancaster Sound</t>
  </si>
  <si>
    <t>Laptev Sea</t>
  </si>
  <si>
    <t>Leeuwin</t>
  </si>
  <si>
    <t>Lesser Sunda</t>
  </si>
  <si>
    <t>Levantine Sea</t>
  </si>
  <si>
    <t>Line Islands</t>
  </si>
  <si>
    <t>Central Polynesia</t>
  </si>
  <si>
    <t>Lord Howe and Norfolk Islands</t>
  </si>
  <si>
    <t>Macquarie Island</t>
  </si>
  <si>
    <t>Magdalena Transition</t>
  </si>
  <si>
    <t>Malacca Strait</t>
  </si>
  <si>
    <t>Malvinas/Falklands</t>
  </si>
  <si>
    <t>Manning-Hawkesbury</t>
  </si>
  <si>
    <t>East Central Australian Shelf</t>
  </si>
  <si>
    <t>Mariana Islands</t>
  </si>
  <si>
    <t>Marshall Islands</t>
  </si>
  <si>
    <t>Mascarene Islands</t>
  </si>
  <si>
    <t>Mexican Tropical Pacific</t>
  </si>
  <si>
    <t>Benguela</t>
  </si>
  <si>
    <t>Namib</t>
  </si>
  <si>
    <t>Natal</t>
  </si>
  <si>
    <t>New Caledonia</t>
  </si>
  <si>
    <t>Nicoya</t>
  </si>
  <si>
    <t>Ningaloo</t>
  </si>
  <si>
    <t>North American Pacific Fijordland</t>
  </si>
  <si>
    <t>North and East Barents Sea</t>
  </si>
  <si>
    <t>North and East Iceland</t>
  </si>
  <si>
    <t>North Patagonian Gulfs</t>
  </si>
  <si>
    <t>Northeastern Brazil</t>
  </si>
  <si>
    <t>Northeastern Honshu</t>
  </si>
  <si>
    <t>Northeastern New Zealand</t>
  </si>
  <si>
    <t>Northern and Central Red Sea</t>
  </si>
  <si>
    <t>Northern Bay of Bengal</t>
  </si>
  <si>
    <t>Northern California</t>
  </si>
  <si>
    <t>Northern Grand Banks - Southern Labrador</t>
  </si>
  <si>
    <t>Northern Gulf of Mexico</t>
  </si>
  <si>
    <t>Northern Labrador</t>
  </si>
  <si>
    <t>Northern Monsoon Current Coast</t>
  </si>
  <si>
    <t>Ogasawara Islands</t>
  </si>
  <si>
    <t>Oyashio Current</t>
  </si>
  <si>
    <t>Palawan/North Borneo</t>
  </si>
  <si>
    <t>Panama Bight</t>
  </si>
  <si>
    <t>Papua</t>
  </si>
  <si>
    <t>Patagonian Shelf</t>
  </si>
  <si>
    <t>Phoenix/Tokelau/Northern Cook Islands</t>
  </si>
  <si>
    <t>Prince Edward Islands</t>
  </si>
  <si>
    <t>Rapa-Pitcairn</t>
  </si>
  <si>
    <t>Southeast Polynesia</t>
  </si>
  <si>
    <t>Revillagigedos</t>
  </si>
  <si>
    <t>Rio de la Plata</t>
  </si>
  <si>
    <t>Warm Temperate Southwestern Atlantic</t>
  </si>
  <si>
    <t>Rio Grande</t>
  </si>
  <si>
    <t>Saharan Upwelling</t>
  </si>
  <si>
    <t>Sahelian Upwelling</t>
  </si>
  <si>
    <t>Samoa Islands</t>
  </si>
  <si>
    <t>Sea of Japan/East Sea</t>
  </si>
  <si>
    <t>Sea of Okhotsk</t>
  </si>
  <si>
    <t>Shark Bay</t>
  </si>
  <si>
    <t>Society Islands</t>
  </si>
  <si>
    <t>Solomon Archipelago</t>
  </si>
  <si>
    <t>Solomon Sea</t>
  </si>
  <si>
    <t>South and West Iceland</t>
  </si>
  <si>
    <t>South Australian Gulfs</t>
  </si>
  <si>
    <t>South China Sea Oceanic Islands</t>
  </si>
  <si>
    <t>South Georgia</t>
  </si>
  <si>
    <t>South India and Sri Lanka</t>
  </si>
  <si>
    <t>West and South Indian Shelf</t>
  </si>
  <si>
    <t>South Kuroshio</t>
  </si>
  <si>
    <t>South New Zealand</t>
  </si>
  <si>
    <t>Southeast Papua New Guinea</t>
  </si>
  <si>
    <t>Southeastern Brazil</t>
  </si>
  <si>
    <t>Southern California Bight</t>
  </si>
  <si>
    <t>Southern Caribbean</t>
  </si>
  <si>
    <t>Southern China</t>
  </si>
  <si>
    <t>Southern Cook/Austral Islands</t>
  </si>
  <si>
    <t>Southern Grand Banks - South Newfoundland</t>
  </si>
  <si>
    <t>Southern Gulf of Mexico</t>
  </si>
  <si>
    <t>Southern Java</t>
  </si>
  <si>
    <t>Southern Norway</t>
  </si>
  <si>
    <t>Southern Red Sea</t>
  </si>
  <si>
    <t>Southern Vietnam</t>
  </si>
  <si>
    <t>Southwestern Caribbean</t>
  </si>
  <si>
    <t>Sulawesi Sea/Makassar Strait</t>
  </si>
  <si>
    <t>Sunda Shelf/Java Sea</t>
  </si>
  <si>
    <t>Three Kings-North Cape</t>
  </si>
  <si>
    <t>Tonga Islands</t>
  </si>
  <si>
    <t>Torres Strait Northern Great Barrier Reef</t>
  </si>
  <si>
    <t>Tristan Gough</t>
  </si>
  <si>
    <t>Tuamotus</t>
  </si>
  <si>
    <t>Tunisian Plateau/Gulf of Sidra</t>
  </si>
  <si>
    <t>Tweed-Moreton</t>
  </si>
  <si>
    <t>Uruguay-Buenos Aires Shelf</t>
  </si>
  <si>
    <t>West Caroline Islands</t>
  </si>
  <si>
    <t>West Greenland Shelf</t>
  </si>
  <si>
    <t>Western and Northern Madagascar</t>
  </si>
  <si>
    <t>Western Arabian Sea</t>
  </si>
  <si>
    <t>Western Bassian</t>
  </si>
  <si>
    <t>Western Caribbean</t>
  </si>
  <si>
    <t>Western Galapagos Islands</t>
  </si>
  <si>
    <t>Western Mediterranean</t>
  </si>
  <si>
    <t>Western Sumatra</t>
  </si>
  <si>
    <t>White Sea</t>
  </si>
  <si>
    <t>Yellow Sea</t>
  </si>
  <si>
    <t>EcoNumber</t>
  </si>
  <si>
    <t>median seq 530m y</t>
  </si>
  <si>
    <t>median seq 200 m y</t>
  </si>
  <si>
    <t>Seq fraction 200m 25y</t>
  </si>
  <si>
    <t>Seq fraction 200m 100y</t>
  </si>
  <si>
    <t>Seq fraction 500m 25y</t>
  </si>
  <si>
    <t>Seq fraction 1000m 100y</t>
  </si>
  <si>
    <t>TgC 200m 100y</t>
  </si>
  <si>
    <t>TgC 1000m 100y</t>
  </si>
  <si>
    <t>TgC 200m 25y</t>
  </si>
  <si>
    <t>TgC 500m 25y</t>
  </si>
  <si>
    <t>total area.corrected.P.rock</t>
  </si>
  <si>
    <t>area not corrected</t>
  </si>
  <si>
    <t>10.1016/0011-7471(70)90010-0</t>
  </si>
  <si>
    <t>Maximum speed</t>
  </si>
  <si>
    <t>detritus collected from trawl sampled</t>
  </si>
  <si>
    <t xml:space="preserve"> laboratory trials on preserved Sargassum fragments from benthic trawl samples</t>
  </si>
  <si>
    <t>Schoener and Rowe. 1970. Deep-Sea Research and Oceanographic Abstracts 17: 923</t>
  </si>
  <si>
    <t>export % NPP</t>
  </si>
  <si>
    <t>EEZ Export</t>
  </si>
  <si>
    <t>Sheet</t>
  </si>
  <si>
    <t>Colnames</t>
  </si>
  <si>
    <t>ecoregion ID</t>
  </si>
  <si>
    <t>category</t>
  </si>
  <si>
    <t>km2</t>
  </si>
  <si>
    <t>total distribution area of orders Desmarestiales, Fucales, Laminariales and Tilopteridales</t>
  </si>
  <si>
    <t>percent coastline that is rocky cliffs</t>
  </si>
  <si>
    <t>total area corrected by percent rock</t>
  </si>
  <si>
    <t>distribution of mixed floating and sinking species</t>
  </si>
  <si>
    <t>distribuion of only sinking</t>
  </si>
  <si>
    <t>distribution of only floating</t>
  </si>
  <si>
    <t>exclusive economic zone</t>
  </si>
  <si>
    <t>country name</t>
  </si>
  <si>
    <t>average export from cells with sinking species</t>
  </si>
  <si>
    <t>standard deviation export from cells with sinking species</t>
  </si>
  <si>
    <t>average export from coastal cells with floating species</t>
  </si>
  <si>
    <t>standard deviation export from coastal cells with floating species</t>
  </si>
  <si>
    <t xml:space="preserve">basin name </t>
  </si>
  <si>
    <t>g C</t>
  </si>
  <si>
    <t>Tg C</t>
  </si>
  <si>
    <t>g C m-2</t>
  </si>
  <si>
    <t>number of coastal cells</t>
  </si>
  <si>
    <t>average exported grams of carbon from coastal cells for sinking species</t>
  </si>
  <si>
    <t>standard deviation exported grams of carbon from coastal cells for floating species</t>
  </si>
  <si>
    <t>average exported grams of carbon from coastal cells for floating species</t>
  </si>
  <si>
    <t>standard deviation exported grams of carbon from coastal cells for sinking species</t>
  </si>
  <si>
    <t>standard deviation of net primary production across all coastal cells</t>
  </si>
  <si>
    <t>average export from cells with both sinking and floating species</t>
  </si>
  <si>
    <t>average exported grams of carbon from coastal cells for mixed sinking and floating species</t>
  </si>
  <si>
    <t>g C m-2 y-1</t>
  </si>
  <si>
    <t>standard deviation exported grams of carbon from coastal cells for mixed sinking and floating species</t>
  </si>
  <si>
    <t>average export for all cells in the EEZ not accounting for differences in NPP</t>
  </si>
  <si>
    <t>standard deviation export for all cells in the EEZ not accounting for differences in NPP</t>
  </si>
  <si>
    <t>average exported grams of carbon from coastal cells in the EEZ</t>
  </si>
  <si>
    <t>standard deviation exported grams of carbon from coastal cells in the EEZ</t>
  </si>
  <si>
    <t>total exported carbon out of EEZ beyond 200 m each year in teragrams</t>
  </si>
  <si>
    <t>total exported carbon out of EEZ beyond 200 m each year in grams</t>
  </si>
  <si>
    <t>sensitivity analysis upper 25% decomposition total exported carbon out of EEZ beyond 200 m each year in teragrams</t>
  </si>
  <si>
    <t>sensitivity analysis lower 25% decomposition total exported carbon out of EEZ beyond 200 m each year in teragrams</t>
  </si>
  <si>
    <t xml:space="preserve">total annual carbon net primary production in EEZ </t>
  </si>
  <si>
    <t>g C y-1</t>
  </si>
  <si>
    <t>sensitivity analysis upper 25% decomposition and upper % detrital production to estimate total exported carbon out of EEZ beyond 200 m each year in teragrams</t>
  </si>
  <si>
    <t>sensitivity analysis lower 25% decomposition and lower % detrital production to estimate total exported carbon out of EEZ beyond 200 m each year in teragrams</t>
  </si>
  <si>
    <t>Order of countries by TgC exported</t>
  </si>
  <si>
    <t>seaweed forest area</t>
  </si>
  <si>
    <t>average NPP</t>
  </si>
  <si>
    <t>percent of NPP exported in each EEZ</t>
  </si>
  <si>
    <t>average g C seaweed exported per area</t>
  </si>
  <si>
    <t>Uncertainty range</t>
  </si>
  <si>
    <t xml:space="preserve"> g C m-2 y-1</t>
  </si>
  <si>
    <t>standard deviation export from cells with both sinking and floating species</t>
  </si>
  <si>
    <t>Ecoregion export and sequestration</t>
  </si>
  <si>
    <t>Ecoregion name</t>
  </si>
  <si>
    <t>Realm name</t>
  </si>
  <si>
    <t xml:space="preserve">Basin name </t>
  </si>
  <si>
    <t>Ecoregion number</t>
  </si>
  <si>
    <t>average per area annual net primary production</t>
  </si>
  <si>
    <t>average export for all cells in the ecoregion not accounting for differences in NPP amoung cells</t>
  </si>
  <si>
    <t>standard deviation export for all cells in the ecoregion not accounting for differences in NPP</t>
  </si>
  <si>
    <t>average per area exported grams of carbon from coastal cells in the ecoregion</t>
  </si>
  <si>
    <t>total exported carbon out of ecoregion beyond 200 m each year in grams</t>
  </si>
  <si>
    <t>total exported carbon out of ecoregion beyond 200 m each year in teragrams</t>
  </si>
  <si>
    <t>coastal residence time in days for parcel of water to cross 200 m</t>
  </si>
  <si>
    <t>standard deviation of coastal residence time in days for parcel of water to cross 200 m across all coastal cells</t>
  </si>
  <si>
    <t>Exported NPP</t>
  </si>
  <si>
    <t>exported NPP</t>
  </si>
  <si>
    <t>total net primary production for the ecoregion</t>
  </si>
  <si>
    <t>teragrams of seaweed carbon remaining after 100 years if 100% remineralized at 200 m depth</t>
  </si>
  <si>
    <t>teragrams of seaweed carbon remaining after 100 years if 100% remineralized at 1000 m depth</t>
  </si>
  <si>
    <t>teragrams of seaweed carbon remaining after 25 years if 100% remineralized at 200 m depth</t>
  </si>
  <si>
    <t>median timescale POC will remain at 200 m depth</t>
  </si>
  <si>
    <t>median timescale POC will remain at 530 m depth</t>
  </si>
  <si>
    <t>days</t>
  </si>
  <si>
    <t>years</t>
  </si>
  <si>
    <t>Sheet name</t>
  </si>
  <si>
    <t>Nereocystis leutkeana</t>
  </si>
  <si>
    <t>not included in average proportion NPP loss because it is a high outlier</t>
  </si>
  <si>
    <t>Nereocystis luetkeana (blade)</t>
  </si>
  <si>
    <t>Nereocystis luetkeana (stipe)</t>
  </si>
  <si>
    <t>fraction of POC remaining after 25 years if 100% remineralized at 200 m depth; NA means the model did not converge adjacent to the ecoregion</t>
  </si>
  <si>
    <t>fraction of POC remaining after 100 years if 100% remineralized at 200 m depth;  NA means the model did not converge adjacent to the ecoregion</t>
  </si>
  <si>
    <t>fraction of POC remaining after 100 years if 100% remineralized at 1000 m depth;  NA means the model did not converge adjacent to the ecoregion</t>
  </si>
  <si>
    <t>h</t>
  </si>
  <si>
    <t>Average speed</t>
  </si>
  <si>
    <t>hours</t>
  </si>
  <si>
    <t>TgC 530m 100y</t>
  </si>
  <si>
    <t>Seq fraction 530m 100y</t>
  </si>
  <si>
    <t>Seq fraction 530m 25y</t>
  </si>
  <si>
    <t>fraction of POC remaining after 25 years if 100% remineralized at 530 m depth;  NA means the model did not converge adjacent to the ecoregion</t>
  </si>
  <si>
    <t>fraction of POC remaining after 100 years if 100% remineralized at 530 m depth;  NA means the model did not converge adjacent to the ecoregion</t>
  </si>
  <si>
    <t>teragrams of seaweed carbon remaining after 25 years if 100% remineralized at 530 m depth</t>
  </si>
  <si>
    <t>teragrams of seaweed carbon remaining after 100 years if 100% remineralized at 530 m depth</t>
  </si>
  <si>
    <t>TgC 530m 25y</t>
  </si>
  <si>
    <t>% (excluding 3 outliers&gt; 125%)</t>
  </si>
  <si>
    <t>gCperm2SD</t>
  </si>
  <si>
    <t>1.3 - 26.2</t>
  </si>
  <si>
    <t>0.4 - 12.3</t>
  </si>
  <si>
    <t>0.7 - 11.4</t>
  </si>
  <si>
    <t>0.3 - 10.9</t>
  </si>
  <si>
    <t>0.7 - 7.4</t>
  </si>
  <si>
    <t>0.8 - 4.6</t>
  </si>
  <si>
    <t>0 - 6.7</t>
  </si>
  <si>
    <t>0.2 - 3.9</t>
  </si>
  <si>
    <t>0.3 - 4.3</t>
  </si>
  <si>
    <t>0.3 - 2.7</t>
  </si>
  <si>
    <t>0.1 - 3.3</t>
  </si>
  <si>
    <t>0.3 - 3.6</t>
  </si>
  <si>
    <t>0.1 - 2.2</t>
  </si>
  <si>
    <t>0.1 - 2.8</t>
  </si>
  <si>
    <t>0.4 - 2.8</t>
  </si>
  <si>
    <t>0.3 - 3.2</t>
  </si>
  <si>
    <t>0.16 - 4</t>
  </si>
  <si>
    <t>0.14 - 2.8</t>
  </si>
  <si>
    <t>0.04 - 3.5</t>
  </si>
  <si>
    <t>0.28 - 2.6</t>
  </si>
  <si>
    <t>0.35 - 2.2</t>
  </si>
  <si>
    <t>0.09 - 2.2</t>
  </si>
  <si>
    <t>0.1 - 1.6</t>
  </si>
  <si>
    <t>0.08 - 1.8</t>
  </si>
  <si>
    <t>0 - 3</t>
  </si>
  <si>
    <t>0.01 - 2.8</t>
  </si>
  <si>
    <t>0.07 - 2.2</t>
  </si>
  <si>
    <t>0.21 - 1.2</t>
  </si>
  <si>
    <t>0.08 - 1.9</t>
  </si>
  <si>
    <t>0.05 - 0.7</t>
  </si>
  <si>
    <t>0.23 - 1.4</t>
  </si>
  <si>
    <t>0.2 - 1.4</t>
  </si>
  <si>
    <t>0.01 - 1.9</t>
  </si>
  <si>
    <t>0.06 - 1.2</t>
  </si>
  <si>
    <t>0.17 - 1.1</t>
  </si>
  <si>
    <t>0.02 - 1.9</t>
  </si>
  <si>
    <t>0.13 - 1.2</t>
  </si>
  <si>
    <t>0.03 - 1.2</t>
  </si>
  <si>
    <t>0.05 - 0.6</t>
  </si>
  <si>
    <t>0.06 - 1.1</t>
  </si>
  <si>
    <t>0.03 - 0.9</t>
  </si>
  <si>
    <t>0.04 - 0.4</t>
  </si>
  <si>
    <t>0.1 - 0.9</t>
  </si>
  <si>
    <t>0.05 - 0.5</t>
  </si>
  <si>
    <t>0.04 - 0.6</t>
  </si>
  <si>
    <t>0.02 - 0.8</t>
  </si>
  <si>
    <t>0.01 - 1</t>
  </si>
  <si>
    <t>0.05 - 0.3</t>
  </si>
  <si>
    <t>0.03 - 0.3</t>
  </si>
  <si>
    <t>0.03 - 0.4</t>
  </si>
  <si>
    <t>0.02 - 0.2</t>
  </si>
  <si>
    <t>0.04 - 0.2</t>
  </si>
  <si>
    <t>0.02 - 0.3</t>
  </si>
  <si>
    <t>0.04 - 0.3</t>
  </si>
  <si>
    <t>0.0003 - 0.5346</t>
  </si>
  <si>
    <t>0.0004 - 0.5018</t>
  </si>
  <si>
    <t>0 - 0.4948</t>
  </si>
  <si>
    <t>0 - 0.4669</t>
  </si>
  <si>
    <t>0.0001 - 0.4569</t>
  </si>
  <si>
    <t>0.0142 - 0.172</t>
  </si>
  <si>
    <t>0.012 - 0.1477</t>
  </si>
  <si>
    <t>0.0101 - 0.1226</t>
  </si>
  <si>
    <t>0.0001 - 0.4153</t>
  </si>
  <si>
    <t>0.0357 - 0.2513</t>
  </si>
  <si>
    <t>0.0053 - 0.3197</t>
  </si>
  <si>
    <t>0.0037 - 0.3566</t>
  </si>
  <si>
    <t>0.0103 - 0.1247</t>
  </si>
  <si>
    <t>0.0096 - 0.1155</t>
  </si>
  <si>
    <t>0.0087 - 0.1046</t>
  </si>
  <si>
    <t>0.0073 - 0.2966</t>
  </si>
  <si>
    <t>0.0106 - 0.1278</t>
  </si>
  <si>
    <t>0.0092 - 0.1108</t>
  </si>
  <si>
    <t>0.0564 - 0.1589</t>
  </si>
  <si>
    <t>0.0113 - 0.2129</t>
  </si>
  <si>
    <t>0.009 - 0.2436</t>
  </si>
  <si>
    <t>0.0097 - 0.1721</t>
  </si>
  <si>
    <t>0.0069 - 0.0829</t>
  </si>
  <si>
    <t>0.0075 - 0.0908</t>
  </si>
  <si>
    <t>0.0117 - 0.1219</t>
  </si>
  <si>
    <t>0.0084 - 0.0793</t>
  </si>
  <si>
    <t>0.074 - 0.1523</t>
  </si>
  <si>
    <t>0 - 0.2591</t>
  </si>
  <si>
    <t>0.007 - 0.1419</t>
  </si>
  <si>
    <t>0.0094 - 0.1288</t>
  </si>
  <si>
    <t>0.0055 - 0.0658</t>
  </si>
  <si>
    <t>0.0181 - 0.1052</t>
  </si>
  <si>
    <t>0.0047 - 0.0569</t>
  </si>
  <si>
    <t>0.0044 - 0.0535</t>
  </si>
  <si>
    <t>0.0165 - 0.0814</t>
  </si>
  <si>
    <t>0.0045 - 0.0548</t>
  </si>
  <si>
    <t>0.005 - 0.0608</t>
  </si>
  <si>
    <t>0.0058 - 0.1009</t>
  </si>
  <si>
    <t>0.0073 - 0.1214</t>
  </si>
  <si>
    <t>0.0052 - 0.1308</t>
  </si>
  <si>
    <t>0.0302 - 0.0743</t>
  </si>
  <si>
    <t>0.0042 - 0.0808</t>
  </si>
  <si>
    <t>0.0034 - 0.0414</t>
  </si>
  <si>
    <t>0.0005 - 0.1357</t>
  </si>
  <si>
    <t>0.0047 - 0.0417</t>
  </si>
  <si>
    <t>0.0039 - 0.0475</t>
  </si>
  <si>
    <t>0.003 - 0.0363</t>
  </si>
  <si>
    <t>0.0011 - 0.0948</t>
  </si>
  <si>
    <t>0.0029 - 0.035</t>
  </si>
  <si>
    <t>0.0033 - 0.0645</t>
  </si>
  <si>
    <t>0.0026 - 0.0312</t>
  </si>
  <si>
    <t>0 - 0.1361</t>
  </si>
  <si>
    <t>0.0027 - 0.0332</t>
  </si>
  <si>
    <t>0.0001 - 0.0851</t>
  </si>
  <si>
    <t>0.0001 - 0.0848</t>
  </si>
  <si>
    <t>0 - 0.0786</t>
  </si>
  <si>
    <t>0 - 0.0797</t>
  </si>
  <si>
    <t>0 - 0.0795</t>
  </si>
  <si>
    <t>0.0052 - 0.027</t>
  </si>
  <si>
    <t>0.0001 - 0.0624</t>
  </si>
  <si>
    <t>0.0017 - 0.0207</t>
  </si>
  <si>
    <t>0.0015 - 0.0352</t>
  </si>
  <si>
    <t>0 - 0.061</t>
  </si>
  <si>
    <t>0.0014 - 0.0168</t>
  </si>
  <si>
    <t>0.0002 - 0.0474</t>
  </si>
  <si>
    <t>0.0012 - 0.0144</t>
  </si>
  <si>
    <t>0.0001 - 0.0348</t>
  </si>
  <si>
    <t>0 - 0.031</t>
  </si>
  <si>
    <t>0 - 0.0303</t>
  </si>
  <si>
    <t>0.0005 - 0.0063</t>
  </si>
  <si>
    <t>0 - 0.0199</t>
  </si>
  <si>
    <t>0 - 0.0187</t>
  </si>
  <si>
    <t>0.0004 - 0.0048</t>
  </si>
  <si>
    <t>0 - 0.0172</t>
  </si>
  <si>
    <t>0 - 0.0166</t>
  </si>
  <si>
    <t>0.0009 - 0.0083</t>
  </si>
  <si>
    <t>0.0016 - 0.0056</t>
  </si>
  <si>
    <t>0 - 0.0127</t>
  </si>
  <si>
    <t>0 - 0.0086</t>
  </si>
  <si>
    <t>0.0017 - 0.0046</t>
  </si>
  <si>
    <t>0 - 0.0032</t>
  </si>
  <si>
    <t>0.0001 - 0.002</t>
  </si>
  <si>
    <t>0.0001 - 0.0007</t>
  </si>
  <si>
    <t>0.0001 - 0.0008</t>
  </si>
  <si>
    <t>0 - 0.0017</t>
  </si>
  <si>
    <t>0 - 0.0011</t>
  </si>
  <si>
    <t>0 - 0.0007</t>
  </si>
  <si>
    <t>0 - 0.0005</t>
  </si>
  <si>
    <t>0 - 0.0004</t>
  </si>
  <si>
    <t>0 - 0.0002</t>
  </si>
  <si>
    <t>0 - 0.0001</t>
  </si>
  <si>
    <t>0 - 0.0035</t>
  </si>
  <si>
    <t>0 - 0.000013</t>
  </si>
  <si>
    <t>Queiros AM, Pascoe C (2020) Mesocosm investigation of seaweed fragment degradation and sinking rates.</t>
  </si>
  <si>
    <t>DOI: 10.5281/zenodo.4309608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</si>
</sst>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
    <numFmt numFmtId="167" formatCode="0.0"/>
    <numFmt numFmtId="168" formatCode="#,##0.0"/>
    <numFmt numFmtId="169" formatCode="0.00000"/>
  </numFmts>
  <fonts count="15" x14ac:knownFonts="1">
    <font>
      <sz val="11"/>
      <color theme="1"/>
      <name val="Calibri"/>
      <family val="2"/>
      <scheme val="minor"/>
    </font>
    <font>
      <sz val="10"/>
      <color rgb="FF000000"/>
      <name val="Calibri"/>
      <family val="2"/>
    </font>
    <font>
      <i/>
      <sz val="10"/>
      <color rgb="FF000000"/>
      <name val="Calibri"/>
      <family val="2"/>
    </font>
    <font>
      <b/>
      <sz val="11"/>
      <color theme="1"/>
      <name val="Calibri"/>
      <family val="2"/>
      <scheme val="minor"/>
    </font>
    <font>
      <sz val="8"/>
      <name val="Calibri"/>
      <family val="2"/>
      <scheme val="minor"/>
    </font>
    <font>
      <sz val="11"/>
      <color rgb="FF2E2E2E"/>
      <name val="Calibri"/>
      <family val="2"/>
      <scheme val="minor"/>
    </font>
    <font>
      <sz val="11"/>
      <color theme="1"/>
      <name val="Calibri"/>
      <family val="2"/>
      <scheme val="minor"/>
    </font>
    <font>
      <sz val="12"/>
      <color theme="1"/>
      <name val="Calibri"/>
      <family val="2"/>
      <scheme val="minor"/>
    </font>
    <font>
      <sz val="11"/>
      <color rgb="FF444444"/>
      <name val="Calibri"/>
      <family val="2"/>
      <scheme val="minor"/>
    </font>
    <font>
      <b/>
      <sz val="11"/>
      <color rgb="FF000000"/>
      <name val="Calibri"/>
      <family val="2"/>
      <scheme val="minor"/>
    </font>
    <font>
      <b/>
      <sz val="10"/>
      <color rgb="FF000000"/>
      <name val="Calibri"/>
      <family val="2"/>
    </font>
    <font>
      <b/>
      <sz val="12"/>
      <color theme="1"/>
      <name val="Calibri"/>
      <family val="2"/>
      <scheme val="minor"/>
    </font>
    <font>
      <i/>
      <sz val="12"/>
      <color theme="1"/>
      <name val="Calibri"/>
      <family val="2"/>
      <scheme val="minor"/>
    </font>
    <font>
      <i/>
      <sz val="11"/>
      <color theme="1"/>
      <name val="Calibri"/>
      <family val="2"/>
      <scheme val="minor"/>
    </font>
    <font>
      <sz val="11"/>
      <color rgb="FF000000"/>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6" fillId="0" borderId="0" applyFont="0" applyFill="0" applyBorder="0" applyAlignment="0" applyProtection="0"/>
    <xf numFmtId="0" fontId="7" fillId="0" borderId="0"/>
  </cellStyleXfs>
  <cellXfs count="59">
    <xf numFmtId="0" fontId="0" fillId="0" borderId="0" xfId="0"/>
    <xf numFmtId="0" fontId="1" fillId="0" borderId="0" xfId="0" applyFont="1" applyAlignment="1">
      <alignment vertical="center" wrapText="1"/>
    </xf>
    <xf numFmtId="0" fontId="2" fillId="0" borderId="0" xfId="0" applyFont="1" applyAlignment="1">
      <alignment vertical="center" wrapText="1"/>
    </xf>
    <xf numFmtId="0" fontId="0" fillId="0" borderId="0" xfId="0" applyAlignment="1">
      <alignment wrapText="1"/>
    </xf>
    <xf numFmtId="0" fontId="3" fillId="0" borderId="0" xfId="0" applyFont="1"/>
    <xf numFmtId="0" fontId="5" fillId="0" borderId="0" xfId="0" applyFont="1"/>
    <xf numFmtId="2" fontId="0" fillId="0" borderId="0" xfId="0" applyNumberFormat="1" applyAlignment="1">
      <alignment horizontal="right"/>
    </xf>
    <xf numFmtId="164" fontId="0" fillId="0" borderId="0" xfId="0" applyNumberFormat="1" applyAlignment="1">
      <alignment horizontal="right"/>
    </xf>
    <xf numFmtId="164" fontId="0" fillId="0" borderId="0" xfId="0" applyNumberFormat="1" applyAlignment="1">
      <alignment horizontal="right" wrapText="1"/>
    </xf>
    <xf numFmtId="165" fontId="3" fillId="0" borderId="0" xfId="0" applyNumberFormat="1" applyFont="1" applyAlignment="1">
      <alignment horizontal="right"/>
    </xf>
    <xf numFmtId="165" fontId="0" fillId="0" borderId="0" xfId="0" applyNumberFormat="1" applyAlignment="1">
      <alignment horizontal="right"/>
    </xf>
    <xf numFmtId="165" fontId="0" fillId="0" borderId="0" xfId="0" applyNumberFormat="1" applyAlignment="1">
      <alignment horizontal="right" wrapText="1"/>
    </xf>
    <xf numFmtId="2" fontId="0" fillId="0" borderId="0" xfId="0" applyNumberFormat="1"/>
    <xf numFmtId="0" fontId="8" fillId="0" borderId="0" xfId="0" applyFont="1"/>
    <xf numFmtId="0" fontId="9" fillId="0" borderId="0" xfId="0" applyFont="1" applyAlignment="1">
      <alignment vertical="center" wrapText="1"/>
    </xf>
    <xf numFmtId="165" fontId="3" fillId="0" borderId="0" xfId="0" applyNumberFormat="1" applyFont="1" applyAlignment="1">
      <alignment horizontal="left"/>
    </xf>
    <xf numFmtId="165" fontId="3" fillId="0" borderId="0" xfId="0" applyNumberFormat="1" applyFont="1"/>
    <xf numFmtId="164" fontId="0" fillId="0" borderId="0" xfId="0" applyNumberFormat="1"/>
    <xf numFmtId="0" fontId="10" fillId="0" borderId="0" xfId="0" applyFont="1" applyAlignment="1">
      <alignment vertical="center" wrapText="1"/>
    </xf>
    <xf numFmtId="166" fontId="0" fillId="0" borderId="0" xfId="1" applyNumberFormat="1" applyFont="1"/>
    <xf numFmtId="11" fontId="0" fillId="0" borderId="0" xfId="0" applyNumberFormat="1"/>
    <xf numFmtId="165" fontId="0" fillId="0" borderId="0" xfId="0" applyNumberFormat="1"/>
    <xf numFmtId="1" fontId="0" fillId="0" borderId="0" xfId="0" applyNumberFormat="1"/>
    <xf numFmtId="0" fontId="11" fillId="0" borderId="0" xfId="0" applyFont="1"/>
    <xf numFmtId="0" fontId="12" fillId="0" borderId="0" xfId="0" applyFont="1"/>
    <xf numFmtId="0" fontId="13" fillId="0" borderId="0" xfId="0" applyFont="1"/>
    <xf numFmtId="167" fontId="0" fillId="0" borderId="0" xfId="0" applyNumberFormat="1"/>
    <xf numFmtId="164" fontId="3" fillId="0" borderId="0" xfId="0" applyNumberFormat="1" applyFont="1"/>
    <xf numFmtId="2" fontId="0" fillId="0" borderId="0" xfId="0" applyNumberFormat="1" applyAlignment="1">
      <alignment horizontal="right" wrapText="1"/>
    </xf>
    <xf numFmtId="0" fontId="0" fillId="0" borderId="0" xfId="0" applyAlignment="1">
      <alignment horizontal="right"/>
    </xf>
    <xf numFmtId="165" fontId="3" fillId="0" borderId="1" xfId="0" applyNumberFormat="1" applyFont="1" applyBorder="1" applyAlignment="1">
      <alignment horizontal="right"/>
    </xf>
    <xf numFmtId="165" fontId="3" fillId="0" borderId="2" xfId="0" applyNumberFormat="1" applyFont="1" applyBorder="1" applyAlignment="1">
      <alignment horizontal="right"/>
    </xf>
    <xf numFmtId="0" fontId="3" fillId="0" borderId="3" xfId="0" applyFont="1" applyBorder="1"/>
    <xf numFmtId="165" fontId="0" fillId="0" borderId="4" xfId="0" applyNumberFormat="1" applyBorder="1" applyAlignment="1">
      <alignment horizontal="right"/>
    </xf>
    <xf numFmtId="1" fontId="0" fillId="0" borderId="5" xfId="0" applyNumberFormat="1" applyBorder="1" applyAlignment="1">
      <alignment horizontal="right"/>
    </xf>
    <xf numFmtId="165" fontId="0" fillId="0" borderId="6" xfId="0" applyNumberFormat="1" applyBorder="1" applyAlignment="1">
      <alignment horizontal="right"/>
    </xf>
    <xf numFmtId="165" fontId="0" fillId="0" borderId="7" xfId="0" applyNumberFormat="1" applyBorder="1" applyAlignment="1">
      <alignment horizontal="right"/>
    </xf>
    <xf numFmtId="164" fontId="0" fillId="0" borderId="7" xfId="0" applyNumberFormat="1" applyBorder="1" applyAlignment="1">
      <alignment horizontal="right"/>
    </xf>
    <xf numFmtId="164" fontId="0" fillId="0" borderId="8" xfId="0" applyNumberFormat="1" applyBorder="1" applyAlignment="1">
      <alignment horizontal="right"/>
    </xf>
    <xf numFmtId="165" fontId="3" fillId="0" borderId="6" xfId="0" applyNumberFormat="1" applyFont="1" applyBorder="1" applyAlignment="1">
      <alignment horizontal="right"/>
    </xf>
    <xf numFmtId="165" fontId="3" fillId="0" borderId="7" xfId="0" applyNumberFormat="1" applyFont="1" applyBorder="1" applyAlignment="1">
      <alignment horizontal="right"/>
    </xf>
    <xf numFmtId="165" fontId="3" fillId="0" borderId="8" xfId="0" applyNumberFormat="1" applyFont="1" applyBorder="1" applyAlignment="1">
      <alignment horizontal="right"/>
    </xf>
    <xf numFmtId="9" fontId="0" fillId="0" borderId="0" xfId="0" applyNumberFormat="1"/>
    <xf numFmtId="3" fontId="0" fillId="0" borderId="0" xfId="0" applyNumberFormat="1"/>
    <xf numFmtId="168" fontId="0" fillId="0" borderId="0" xfId="0" applyNumberFormat="1"/>
    <xf numFmtId="169" fontId="0" fillId="0" borderId="0" xfId="0" applyNumberFormat="1"/>
    <xf numFmtId="0" fontId="9" fillId="0" borderId="0" xfId="0" applyFont="1"/>
    <xf numFmtId="0" fontId="14" fillId="0" borderId="0" xfId="0" applyFont="1" applyAlignment="1">
      <alignment vertical="center"/>
    </xf>
    <xf numFmtId="0" fontId="14" fillId="0" borderId="0" xfId="0" applyFont="1"/>
    <xf numFmtId="2" fontId="9" fillId="0" borderId="0" xfId="0" applyNumberFormat="1" applyFont="1"/>
    <xf numFmtId="2" fontId="14" fillId="0" borderId="0" xfId="0" applyNumberFormat="1" applyFont="1" applyAlignment="1">
      <alignment vertical="center"/>
    </xf>
    <xf numFmtId="165" fontId="0" fillId="0" borderId="1" xfId="0" applyNumberFormat="1" applyBorder="1" applyAlignment="1">
      <alignment horizontal="right"/>
    </xf>
    <xf numFmtId="165" fontId="0" fillId="0" borderId="2" xfId="0" applyNumberFormat="1" applyBorder="1" applyAlignment="1">
      <alignment horizontal="right"/>
    </xf>
    <xf numFmtId="164" fontId="0" fillId="0" borderId="2" xfId="0" applyNumberFormat="1" applyBorder="1" applyAlignment="1">
      <alignment horizontal="right"/>
    </xf>
    <xf numFmtId="164" fontId="0" fillId="0" borderId="3" xfId="0" applyNumberFormat="1" applyBorder="1" applyAlignment="1">
      <alignment horizontal="right"/>
    </xf>
    <xf numFmtId="1" fontId="0" fillId="0" borderId="0" xfId="0" applyNumberFormat="1" applyAlignment="1">
      <alignment horizontal="right"/>
    </xf>
    <xf numFmtId="167" fontId="0" fillId="0" borderId="0" xfId="0" applyNumberFormat="1" applyAlignment="1">
      <alignment horizontal="right"/>
    </xf>
    <xf numFmtId="167" fontId="0" fillId="0" borderId="5" xfId="0" applyNumberFormat="1" applyBorder="1" applyAlignment="1">
      <alignment horizontal="right"/>
    </xf>
    <xf numFmtId="9" fontId="0" fillId="0" borderId="0" xfId="1" applyFont="1"/>
  </cellXfs>
  <cellStyles count="3">
    <cellStyle name="Normal" xfId="0" builtinId="0"/>
    <cellStyle name="Normal 2" xfId="2" xr:uid="{CEB8B7E2-FDB0-4AD2-9BB4-B0ED35B9F59E}"/>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5"/>
  <sheetViews>
    <sheetView workbookViewId="0">
      <selection activeCell="D59" sqref="D59"/>
    </sheetView>
  </sheetViews>
  <sheetFormatPr defaultRowHeight="14.25" x14ac:dyDescent="0.45"/>
  <cols>
    <col min="1" max="1" width="50.3984375" customWidth="1"/>
    <col min="2" max="2" width="9.1328125" bestFit="1" customWidth="1"/>
    <col min="3" max="3" width="9.59765625" bestFit="1" customWidth="1"/>
  </cols>
  <sheetData>
    <row r="1" spans="1:4" x14ac:dyDescent="0.45">
      <c r="A1" s="4" t="s">
        <v>1191</v>
      </c>
    </row>
    <row r="2" spans="1:4" x14ac:dyDescent="0.45">
      <c r="A2" s="18" t="s">
        <v>1366</v>
      </c>
      <c r="B2" s="4"/>
    </row>
    <row r="4" spans="1:4" x14ac:dyDescent="0.45">
      <c r="A4" s="14" t="s">
        <v>142</v>
      </c>
      <c r="B4" s="4" t="s">
        <v>144</v>
      </c>
    </row>
    <row r="5" spans="1:4" x14ac:dyDescent="0.45">
      <c r="A5" t="s">
        <v>74</v>
      </c>
      <c r="B5" s="26">
        <f>AVERAGE('Floating longevity'!D4:D12)</f>
        <v>31.744444444444444</v>
      </c>
    </row>
    <row r="6" spans="1:4" x14ac:dyDescent="0.45">
      <c r="A6" t="s">
        <v>69</v>
      </c>
      <c r="B6" s="26">
        <f>STDEV('Floating longevity'!D4:D13)</f>
        <v>27.38727401144148</v>
      </c>
    </row>
    <row r="7" spans="1:4" x14ac:dyDescent="0.45">
      <c r="A7" t="s">
        <v>75</v>
      </c>
      <c r="B7" s="26">
        <f>B6/SQRT(COUNT('Floating longevity'!D4:D12))</f>
        <v>9.1290913371471607</v>
      </c>
    </row>
    <row r="8" spans="1:4" x14ac:dyDescent="0.45">
      <c r="A8" s="1" t="s">
        <v>148</v>
      </c>
      <c r="B8" s="22">
        <f>COUNTA('Floating longevity'!D4:D12)</f>
        <v>9</v>
      </c>
    </row>
    <row r="10" spans="1:4" x14ac:dyDescent="0.45">
      <c r="A10" s="15" t="s">
        <v>146</v>
      </c>
      <c r="B10" s="4" t="s">
        <v>107</v>
      </c>
      <c r="C10" s="4" t="s">
        <v>1870</v>
      </c>
      <c r="D10" s="10"/>
    </row>
    <row r="11" spans="1:4" x14ac:dyDescent="0.45">
      <c r="A11" t="s">
        <v>76</v>
      </c>
      <c r="B11" s="6">
        <f>AVERAGE('Sinking speeds'!E2:E17)</f>
        <v>4.171583482341653E-2</v>
      </c>
      <c r="C11" s="12">
        <f>200/B11/60/60</f>
        <v>1.3317618067748778</v>
      </c>
    </row>
    <row r="12" spans="1:4" x14ac:dyDescent="0.45">
      <c r="A12" t="s">
        <v>5</v>
      </c>
      <c r="B12" s="6">
        <f>MIN('Sinking speeds'!E3:E17)</f>
        <v>8.0000000000000002E-3</v>
      </c>
      <c r="C12" s="12">
        <f t="shared" ref="C12:C13" si="0">200/B12/60/60</f>
        <v>6.9444444444444446</v>
      </c>
    </row>
    <row r="13" spans="1:4" x14ac:dyDescent="0.45">
      <c r="A13" t="s">
        <v>6</v>
      </c>
      <c r="B13" s="6">
        <f>MAX('Sinking speeds'!E4:E19)</f>
        <v>0.16500000000000001</v>
      </c>
      <c r="C13" s="12">
        <f t="shared" si="0"/>
        <v>0.33670033670033667</v>
      </c>
    </row>
    <row r="14" spans="1:4" x14ac:dyDescent="0.45">
      <c r="A14" s="2" t="s">
        <v>148</v>
      </c>
      <c r="B14">
        <f>COUNTA('Sinking speeds'!E2:E17)</f>
        <v>16</v>
      </c>
    </row>
    <row r="16" spans="1:4" x14ac:dyDescent="0.45">
      <c r="A16" s="16" t="s">
        <v>143</v>
      </c>
      <c r="B16" s="4" t="s">
        <v>144</v>
      </c>
      <c r="C16" s="4" t="s">
        <v>145</v>
      </c>
      <c r="D16" s="4" t="s">
        <v>5</v>
      </c>
    </row>
    <row r="17" spans="1:4" x14ac:dyDescent="0.45">
      <c r="A17" t="s">
        <v>76</v>
      </c>
      <c r="B17" s="6">
        <f>200/B11/60/60/24</f>
        <v>5.5490075282286576E-2</v>
      </c>
      <c r="C17" s="6">
        <f>200/B11/60/60</f>
        <v>1.3317618067748778</v>
      </c>
      <c r="D17" s="12">
        <f>200/B11/60</f>
        <v>79.905708406492664</v>
      </c>
    </row>
    <row r="18" spans="1:4" x14ac:dyDescent="0.45">
      <c r="A18" t="s">
        <v>5</v>
      </c>
      <c r="B18" s="6">
        <f>200/B12/60/60/24</f>
        <v>0.28935185185185186</v>
      </c>
      <c r="C18" s="6">
        <f>200/B12/60/60</f>
        <v>6.9444444444444446</v>
      </c>
      <c r="D18" s="12">
        <f>200/B12/60</f>
        <v>416.66666666666669</v>
      </c>
    </row>
    <row r="19" spans="1:4" x14ac:dyDescent="0.45">
      <c r="A19" t="s">
        <v>6</v>
      </c>
      <c r="B19" s="6">
        <f>200/B13/60/60/24</f>
        <v>1.4029180695847361E-2</v>
      </c>
      <c r="C19" s="6">
        <f>200/B13/60/60</f>
        <v>0.33670033670033667</v>
      </c>
      <c r="D19" s="12">
        <f>200/B13/60</f>
        <v>20.202020202020201</v>
      </c>
    </row>
    <row r="22" spans="1:4" x14ac:dyDescent="0.45">
      <c r="A22" s="4" t="s">
        <v>150</v>
      </c>
      <c r="B22" s="4" t="s">
        <v>149</v>
      </c>
      <c r="C22" s="4" t="s">
        <v>151</v>
      </c>
      <c r="D22" s="4" t="s">
        <v>147</v>
      </c>
    </row>
    <row r="23" spans="1:4" x14ac:dyDescent="0.45">
      <c r="A23" t="s">
        <v>76</v>
      </c>
      <c r="B23">
        <f>AVERAGE('Vesicle collapse'!D2:D3,'Vesicle collapse'!F4,'Vesicle collapse'!F5:G5)</f>
        <v>84</v>
      </c>
      <c r="C23">
        <f>AVERAGE('Vesicle collapse'!D7:D12)</f>
        <v>198.25</v>
      </c>
      <c r="D23">
        <f>AVERAGE('Vesicle collapse'!D6)</f>
        <v>57.5</v>
      </c>
    </row>
    <row r="24" spans="1:4" x14ac:dyDescent="0.45">
      <c r="A24" t="s">
        <v>5</v>
      </c>
      <c r="B24">
        <f>MIN('Vesicle collapse'!D2:D3,'Vesicle collapse'!F4,'Vesicle collapse'!F5:G5)</f>
        <v>30</v>
      </c>
      <c r="C24">
        <f>MIN('Vesicle collapse'!D7:D12)</f>
        <v>159</v>
      </c>
      <c r="D24">
        <v>55</v>
      </c>
    </row>
    <row r="25" spans="1:4" x14ac:dyDescent="0.45">
      <c r="A25" t="s">
        <v>6</v>
      </c>
      <c r="B25">
        <f>MAX('Vesicle collapse'!D3:D4,'Vesicle collapse'!F5,'Vesicle collapse'!F6:G6)</f>
        <v>120</v>
      </c>
      <c r="C25">
        <f>MAX('Vesicle collapse'!D7:D12)</f>
        <v>233</v>
      </c>
      <c r="D25">
        <v>60</v>
      </c>
    </row>
    <row r="26" spans="1:4" x14ac:dyDescent="0.45">
      <c r="A26" t="s">
        <v>148</v>
      </c>
      <c r="B26">
        <f>COUNTA('Vesicle collapse'!D2:D3,'Vesicle collapse'!F4,'Vesicle collapse'!F5:G5)</f>
        <v>5</v>
      </c>
      <c r="C26">
        <f>COUNTA('Vesicle collapse'!D7:D12)</f>
        <v>6</v>
      </c>
      <c r="D26">
        <v>2</v>
      </c>
    </row>
    <row r="28" spans="1:4" x14ac:dyDescent="0.45">
      <c r="A28" s="4" t="s">
        <v>394</v>
      </c>
      <c r="B28" s="4" t="s">
        <v>393</v>
      </c>
      <c r="C28" s="4" t="s">
        <v>1879</v>
      </c>
      <c r="D28" s="4"/>
    </row>
    <row r="29" spans="1:4" x14ac:dyDescent="0.45">
      <c r="A29" t="s">
        <v>76</v>
      </c>
      <c r="B29" s="19">
        <f>AVERAGE('Percent NPP lost detritus'!AX2:AX109)</f>
        <v>0.78110747656008739</v>
      </c>
      <c r="C29" s="19">
        <f>AVERAGE('Percent NPP lost detritus'!AX5:AX109)</f>
        <v>0.71319856027561734</v>
      </c>
    </row>
    <row r="30" spans="1:4" x14ac:dyDescent="0.45">
      <c r="A30" t="s">
        <v>69</v>
      </c>
      <c r="B30" s="19">
        <f>STDEV('Percent NPP lost detritus'!AX2:AX109)</f>
        <v>0.39058725019461832</v>
      </c>
      <c r="C30" s="19">
        <f>STDEV('Percent NPP lost detritus'!AX5:AX109)</f>
        <v>0.33194989037642397</v>
      </c>
    </row>
    <row r="31" spans="1:4" x14ac:dyDescent="0.45">
      <c r="A31" t="s">
        <v>75</v>
      </c>
      <c r="B31" s="19">
        <f>B30/SQRT(B36)</f>
        <v>6.6985160783080144E-2</v>
      </c>
      <c r="C31" s="19">
        <f>C30/SQRT(C36)</f>
        <v>5.9619960318812448E-2</v>
      </c>
    </row>
    <row r="32" spans="1:4" x14ac:dyDescent="0.45">
      <c r="A32" t="s">
        <v>5</v>
      </c>
      <c r="B32" s="19">
        <f>MIN('Percent NPP lost detritus'!AX2:AX109)</f>
        <v>8.4967320261437912E-2</v>
      </c>
      <c r="C32" s="19">
        <f>MIN('Percent NPP lost detritus'!AX5:AX109)</f>
        <v>8.4967320261437912E-2</v>
      </c>
    </row>
    <row r="33" spans="1:3" x14ac:dyDescent="0.45">
      <c r="A33" t="s">
        <v>6</v>
      </c>
      <c r="B33" s="19">
        <f>MAX('Percent NPP lost detritus'!AX2:AX109)</f>
        <v>1.7435897435897438</v>
      </c>
      <c r="C33" s="19">
        <f>MAX('Percent NPP lost detritus'!AX5:AX109)</f>
        <v>1.1609195402298853</v>
      </c>
    </row>
    <row r="34" spans="1:3" x14ac:dyDescent="0.45">
      <c r="A34" s="42" t="s">
        <v>1381</v>
      </c>
      <c r="B34" s="19">
        <f>QUARTILE('Percent NPP lost detritus'!AX2:AX30, 1)</f>
        <v>0.5</v>
      </c>
      <c r="C34" s="19">
        <f>QUARTILE('Percent NPP lost detritus'!AX5:AX30, 1)</f>
        <v>0.5</v>
      </c>
    </row>
    <row r="35" spans="1:3" x14ac:dyDescent="0.45">
      <c r="A35" s="42" t="s">
        <v>1382</v>
      </c>
      <c r="B35" s="19">
        <f>QUARTILE('Percent NPP lost detritus'!AX2:AX31, 3)</f>
        <v>1.0087662337662335</v>
      </c>
      <c r="C35" s="19">
        <f>QUARTILE('Percent NPP lost detritus'!AX5:AX31, 3)</f>
        <v>0.96786755099989952</v>
      </c>
    </row>
    <row r="36" spans="1:3" x14ac:dyDescent="0.45">
      <c r="A36" t="s">
        <v>148</v>
      </c>
      <c r="B36">
        <f>COUNT('Percent NPP lost detritus'!AX2:AX109)</f>
        <v>34</v>
      </c>
      <c r="C36">
        <f>COUNT('Percent NPP lost detritus'!AX5:AX109)</f>
        <v>31</v>
      </c>
    </row>
    <row r="38" spans="1:3" x14ac:dyDescent="0.45">
      <c r="A38" s="4" t="s">
        <v>1184</v>
      </c>
      <c r="B38" s="4" t="s">
        <v>1185</v>
      </c>
    </row>
    <row r="39" spans="1:3" x14ac:dyDescent="0.45">
      <c r="A39" t="s">
        <v>1186</v>
      </c>
      <c r="B39" s="17">
        <f>MEDIAN('Decomposition k'!D2:D125)</f>
        <v>1.96320995E-2</v>
      </c>
      <c r="C39" s="17"/>
    </row>
    <row r="40" spans="1:3" x14ac:dyDescent="0.45">
      <c r="A40" t="s">
        <v>76</v>
      </c>
      <c r="B40" s="17">
        <f>AVERAGE('Decomposition k'!D2:D125)</f>
        <v>4.4996729314516135E-2</v>
      </c>
      <c r="C40" s="17"/>
    </row>
    <row r="41" spans="1:3" x14ac:dyDescent="0.45">
      <c r="A41" t="s">
        <v>69</v>
      </c>
      <c r="B41" s="17">
        <f>STDEV(('Decomposition k'!D2:D125))</f>
        <v>0.12815684606065403</v>
      </c>
      <c r="C41" s="17"/>
    </row>
    <row r="42" spans="1:3" x14ac:dyDescent="0.45">
      <c r="A42" t="s">
        <v>75</v>
      </c>
      <c r="B42" s="17">
        <f>B41/SQRT(B45)</f>
        <v>1.1508824521761333E-2</v>
      </c>
      <c r="C42" s="17"/>
    </row>
    <row r="43" spans="1:3" x14ac:dyDescent="0.45">
      <c r="A43" t="s">
        <v>5</v>
      </c>
      <c r="B43" s="17">
        <f>MIN('Decomposition k'!D2:D125)</f>
        <v>-5.6802270000000004E-3</v>
      </c>
      <c r="C43" s="17"/>
    </row>
    <row r="44" spans="1:3" x14ac:dyDescent="0.45">
      <c r="A44" t="s">
        <v>6</v>
      </c>
      <c r="B44" s="17">
        <f>MAX('Decomposition k'!D2:D125)</f>
        <v>1.331</v>
      </c>
      <c r="C44" s="17"/>
    </row>
    <row r="45" spans="1:3" x14ac:dyDescent="0.45">
      <c r="A45" t="s">
        <v>148</v>
      </c>
      <c r="B45" s="22">
        <f>COUNT('Decomposition k'!D2:D125)</f>
        <v>124</v>
      </c>
      <c r="C45" s="22"/>
    </row>
    <row r="47" spans="1:3" x14ac:dyDescent="0.45">
      <c r="A47" s="4" t="s">
        <v>1226</v>
      </c>
      <c r="B47" s="4" t="s">
        <v>107</v>
      </c>
    </row>
    <row r="48" spans="1:3" x14ac:dyDescent="0.45">
      <c r="A48" t="s">
        <v>1186</v>
      </c>
      <c r="B48" s="17">
        <f>MEDIAN('Benthic transport currents'!G2:G9)</f>
        <v>4.1050000000000003E-2</v>
      </c>
    </row>
    <row r="49" spans="1:2" x14ac:dyDescent="0.45">
      <c r="A49" t="s">
        <v>76</v>
      </c>
      <c r="B49" s="17">
        <f>AVERAGE('Benthic transport currents'!G2:G9)</f>
        <v>4.5175E-2</v>
      </c>
    </row>
    <row r="50" spans="1:2" x14ac:dyDescent="0.45">
      <c r="A50" t="s">
        <v>69</v>
      </c>
      <c r="B50" s="17">
        <f>STDEV(('Benthic transport currents'!G2:G9))</f>
        <v>1.2495684969506204E-2</v>
      </c>
    </row>
    <row r="51" spans="1:2" x14ac:dyDescent="0.45">
      <c r="A51" t="s">
        <v>75</v>
      </c>
      <c r="B51" s="17">
        <f>B50/SQRT(B54)</f>
        <v>4.4178917887543268E-3</v>
      </c>
    </row>
    <row r="52" spans="1:2" x14ac:dyDescent="0.45">
      <c r="A52" t="s">
        <v>5</v>
      </c>
      <c r="B52" s="17">
        <f>MIN('Benthic transport currents'!G2:G9)</f>
        <v>2.7799999999999998E-2</v>
      </c>
    </row>
    <row r="53" spans="1:2" x14ac:dyDescent="0.45">
      <c r="A53" t="s">
        <v>6</v>
      </c>
      <c r="B53" s="17">
        <f>MAX('Benthic transport currents'!G2:G9)</f>
        <v>6.6900000000000001E-2</v>
      </c>
    </row>
    <row r="54" spans="1:2" x14ac:dyDescent="0.45">
      <c r="A54" t="s">
        <v>148</v>
      </c>
      <c r="B54" s="22">
        <f>COUNT('Benthic transport currents'!G2:G9)</f>
        <v>8</v>
      </c>
    </row>
    <row r="56" spans="1:2" s="4" customFormat="1" x14ac:dyDescent="0.45">
      <c r="A56" s="4" t="s">
        <v>1375</v>
      </c>
      <c r="B56" s="4" t="s">
        <v>144</v>
      </c>
    </row>
    <row r="57" spans="1:2" x14ac:dyDescent="0.45">
      <c r="A57" t="s">
        <v>1186</v>
      </c>
      <c r="B57" s="22">
        <v>642</v>
      </c>
    </row>
    <row r="58" spans="1:2" x14ac:dyDescent="0.45">
      <c r="A58" t="s">
        <v>76</v>
      </c>
      <c r="B58" s="22">
        <v>1155</v>
      </c>
    </row>
    <row r="59" spans="1:2" x14ac:dyDescent="0.45">
      <c r="A59" t="s">
        <v>69</v>
      </c>
      <c r="B59" s="22">
        <v>1420</v>
      </c>
    </row>
    <row r="60" spans="1:2" x14ac:dyDescent="0.45">
      <c r="A60" t="s">
        <v>75</v>
      </c>
      <c r="B60" s="26">
        <v>3.2</v>
      </c>
    </row>
    <row r="61" spans="1:2" x14ac:dyDescent="0.45">
      <c r="A61" t="s">
        <v>5</v>
      </c>
      <c r="B61" s="17">
        <v>5.0000000000000001E-3</v>
      </c>
    </row>
    <row r="62" spans="1:2" x14ac:dyDescent="0.45">
      <c r="A62" t="s">
        <v>6</v>
      </c>
      <c r="B62" s="22">
        <v>9187</v>
      </c>
    </row>
    <row r="63" spans="1:2" x14ac:dyDescent="0.45">
      <c r="A63" t="s">
        <v>148</v>
      </c>
      <c r="B63" s="22">
        <v>202819</v>
      </c>
    </row>
    <row r="64" spans="1:2" x14ac:dyDescent="0.45">
      <c r="B64" s="22"/>
    </row>
    <row r="65" spans="1:1" x14ac:dyDescent="0.45">
      <c r="A65" s="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511B7-706A-49C2-BA10-DD01C915B5CA}">
  <dimension ref="A1:K28"/>
  <sheetViews>
    <sheetView topLeftCell="B1" zoomScale="90" zoomScaleNormal="90" workbookViewId="0">
      <pane ySplit="1" topLeftCell="A2" activePane="bottomLeft" state="frozen"/>
      <selection activeCell="C1" sqref="C1"/>
      <selection pane="bottomLeft" activeCell="B11" sqref="B11"/>
    </sheetView>
  </sheetViews>
  <sheetFormatPr defaultRowHeight="14.25" x14ac:dyDescent="0.45"/>
  <cols>
    <col min="1" max="1" width="16.59765625" bestFit="1" customWidth="1"/>
    <col min="2" max="2" width="36.86328125" bestFit="1" customWidth="1"/>
    <col min="3" max="3" width="20" bestFit="1" customWidth="1"/>
    <col min="4" max="4" width="7.1328125" bestFit="1" customWidth="1"/>
    <col min="5" max="5" width="19" style="10" customWidth="1"/>
    <col min="6" max="6" width="10" style="10" customWidth="1"/>
    <col min="7" max="7" width="22.59765625" style="10" bestFit="1" customWidth="1"/>
    <col min="8" max="8" width="20" style="10" bestFit="1" customWidth="1"/>
    <col min="9" max="9" width="22" bestFit="1" customWidth="1"/>
    <col min="10" max="10" width="39.3984375" customWidth="1"/>
  </cols>
  <sheetData>
    <row r="1" spans="1:11" s="4" customFormat="1" x14ac:dyDescent="0.45">
      <c r="A1" s="4" t="s">
        <v>0</v>
      </c>
      <c r="B1" s="4" t="s">
        <v>119</v>
      </c>
      <c r="C1" s="4" t="s">
        <v>2</v>
      </c>
      <c r="D1" s="4" t="s">
        <v>106</v>
      </c>
      <c r="E1" s="9" t="s">
        <v>3</v>
      </c>
      <c r="F1" s="9" t="s">
        <v>4</v>
      </c>
      <c r="G1" s="9" t="s">
        <v>5</v>
      </c>
      <c r="H1" s="9" t="s">
        <v>6</v>
      </c>
      <c r="I1" s="4" t="s">
        <v>7</v>
      </c>
      <c r="J1" s="4" t="s">
        <v>71</v>
      </c>
      <c r="K1" s="4" t="s">
        <v>42</v>
      </c>
    </row>
    <row r="2" spans="1:11" x14ac:dyDescent="0.45">
      <c r="A2" t="s">
        <v>77</v>
      </c>
      <c r="B2" s="3" t="s">
        <v>18</v>
      </c>
      <c r="C2" t="s">
        <v>10</v>
      </c>
      <c r="D2" t="s">
        <v>107</v>
      </c>
      <c r="E2" s="7">
        <f>1000/24/60/60</f>
        <v>1.1574074074074073E-2</v>
      </c>
      <c r="F2" s="7"/>
      <c r="G2" s="7"/>
      <c r="H2" s="7"/>
      <c r="J2" t="s">
        <v>19</v>
      </c>
    </row>
    <row r="3" spans="1:11" ht="57" x14ac:dyDescent="0.45">
      <c r="A3" s="3" t="s">
        <v>25</v>
      </c>
      <c r="B3" s="3" t="s">
        <v>26</v>
      </c>
      <c r="C3" t="s">
        <v>10</v>
      </c>
      <c r="D3" t="s">
        <v>107</v>
      </c>
      <c r="E3" s="7">
        <f>2.60211513581002/100</f>
        <v>2.6021151358100202E-2</v>
      </c>
      <c r="F3" s="7">
        <v>1.0393576835368916</v>
      </c>
      <c r="G3" s="7"/>
      <c r="H3" s="7"/>
      <c r="I3" t="s">
        <v>108</v>
      </c>
      <c r="J3" t="s">
        <v>2028</v>
      </c>
      <c r="K3" t="s">
        <v>2029</v>
      </c>
    </row>
    <row r="4" spans="1:11" ht="57" x14ac:dyDescent="0.45">
      <c r="A4" s="3" t="s">
        <v>25</v>
      </c>
      <c r="B4" s="3" t="s">
        <v>27</v>
      </c>
      <c r="C4" t="s">
        <v>10</v>
      </c>
      <c r="D4" t="s">
        <v>107</v>
      </c>
      <c r="E4" s="7">
        <f>2.08073986466182/100</f>
        <v>2.0807398646618198E-2</v>
      </c>
      <c r="F4" s="7">
        <v>0.4920810967317823</v>
      </c>
      <c r="G4" s="7"/>
      <c r="H4" s="7"/>
      <c r="I4" t="s">
        <v>24</v>
      </c>
      <c r="J4" t="s">
        <v>2028</v>
      </c>
      <c r="K4" t="s">
        <v>2029</v>
      </c>
    </row>
    <row r="5" spans="1:11" ht="57" x14ac:dyDescent="0.45">
      <c r="A5" s="3" t="s">
        <v>28</v>
      </c>
      <c r="B5" s="3" t="s">
        <v>29</v>
      </c>
      <c r="C5" t="s">
        <v>10</v>
      </c>
      <c r="D5" t="s">
        <v>107</v>
      </c>
      <c r="E5" s="7">
        <f>0.01*1.51470232330094</f>
        <v>1.5147023233009401E-2</v>
      </c>
      <c r="F5" s="7">
        <f>0.01*0.182732650939286</f>
        <v>1.8273265093928601E-3</v>
      </c>
      <c r="G5" s="7"/>
      <c r="H5" s="7"/>
      <c r="I5" t="s">
        <v>108</v>
      </c>
      <c r="J5" t="s">
        <v>2028</v>
      </c>
      <c r="K5" t="s">
        <v>2029</v>
      </c>
    </row>
    <row r="6" spans="1:11" ht="57" x14ac:dyDescent="0.45">
      <c r="A6" s="3" t="s">
        <v>28</v>
      </c>
      <c r="B6" s="3" t="s">
        <v>30</v>
      </c>
      <c r="C6" t="s">
        <v>10</v>
      </c>
      <c r="D6" t="s">
        <v>107</v>
      </c>
      <c r="E6" s="7">
        <f>0.01*1.78928660989468</f>
        <v>1.7892866098946799E-2</v>
      </c>
      <c r="F6" s="7">
        <f>0.01*0.278295359673295</f>
        <v>2.7829535967329498E-3</v>
      </c>
      <c r="G6" s="7"/>
      <c r="H6" s="7"/>
      <c r="I6" t="s">
        <v>24</v>
      </c>
      <c r="J6" t="s">
        <v>2028</v>
      </c>
      <c r="K6" t="s">
        <v>2029</v>
      </c>
    </row>
    <row r="7" spans="1:11" x14ac:dyDescent="0.45">
      <c r="A7" t="s">
        <v>31</v>
      </c>
      <c r="B7" t="s">
        <v>1782</v>
      </c>
      <c r="C7" t="s">
        <v>10</v>
      </c>
      <c r="D7" t="s">
        <v>107</v>
      </c>
      <c r="E7" s="10">
        <v>3.5000000000000003E-2</v>
      </c>
      <c r="G7" s="10">
        <v>2.8000000000000001E-2</v>
      </c>
      <c r="H7" s="10">
        <v>0.04</v>
      </c>
      <c r="I7" t="s">
        <v>1781</v>
      </c>
      <c r="J7" t="s">
        <v>1783</v>
      </c>
      <c r="K7" t="s">
        <v>1779</v>
      </c>
    </row>
    <row r="8" spans="1:11" ht="28.5" x14ac:dyDescent="0.45">
      <c r="A8" t="s">
        <v>9</v>
      </c>
      <c r="B8" s="3" t="s">
        <v>109</v>
      </c>
      <c r="C8" t="s">
        <v>10</v>
      </c>
      <c r="D8" t="s">
        <v>107</v>
      </c>
      <c r="E8" s="8">
        <v>8.0000000000000002E-3</v>
      </c>
      <c r="F8" s="8">
        <v>3.0000000000000001E-3</v>
      </c>
      <c r="G8" s="8">
        <v>2E-3</v>
      </c>
      <c r="H8" s="8">
        <v>1.4E-2</v>
      </c>
      <c r="J8" t="s">
        <v>120</v>
      </c>
      <c r="K8" t="s">
        <v>121</v>
      </c>
    </row>
    <row r="9" spans="1:11" ht="42.75" x14ac:dyDescent="0.45">
      <c r="A9" t="s">
        <v>9</v>
      </c>
      <c r="B9" s="3" t="s">
        <v>110</v>
      </c>
      <c r="C9" t="s">
        <v>10</v>
      </c>
      <c r="D9" t="s">
        <v>107</v>
      </c>
      <c r="E9" s="28" t="s">
        <v>78</v>
      </c>
      <c r="F9" s="28" t="s">
        <v>79</v>
      </c>
      <c r="G9" s="8" t="s">
        <v>79</v>
      </c>
      <c r="H9" s="8" t="s">
        <v>80</v>
      </c>
      <c r="J9" t="s">
        <v>120</v>
      </c>
      <c r="K9" t="s">
        <v>121</v>
      </c>
    </row>
    <row r="10" spans="1:11" ht="42.75" x14ac:dyDescent="0.45">
      <c r="A10" t="s">
        <v>9</v>
      </c>
      <c r="B10" s="3" t="s">
        <v>111</v>
      </c>
      <c r="C10" t="s">
        <v>10</v>
      </c>
      <c r="D10" t="s">
        <v>107</v>
      </c>
      <c r="E10" s="28" t="s">
        <v>81</v>
      </c>
      <c r="F10" s="28" t="s">
        <v>82</v>
      </c>
      <c r="G10" s="8" t="s">
        <v>83</v>
      </c>
      <c r="H10" s="8" t="s">
        <v>84</v>
      </c>
      <c r="J10" t="s">
        <v>120</v>
      </c>
      <c r="K10" t="s">
        <v>121</v>
      </c>
    </row>
    <row r="11" spans="1:11" ht="42.75" x14ac:dyDescent="0.45">
      <c r="A11" t="s">
        <v>9</v>
      </c>
      <c r="B11" s="3" t="s">
        <v>112</v>
      </c>
      <c r="C11" t="s">
        <v>10</v>
      </c>
      <c r="D11" t="s">
        <v>107</v>
      </c>
      <c r="E11" s="28" t="s">
        <v>85</v>
      </c>
      <c r="F11" s="28" t="s">
        <v>86</v>
      </c>
      <c r="G11" s="8" t="s">
        <v>87</v>
      </c>
      <c r="H11" s="8" t="s">
        <v>88</v>
      </c>
      <c r="J11" t="s">
        <v>120</v>
      </c>
      <c r="K11" t="s">
        <v>121</v>
      </c>
    </row>
    <row r="12" spans="1:11" ht="30" customHeight="1" x14ac:dyDescent="0.45">
      <c r="A12" t="s">
        <v>9</v>
      </c>
      <c r="B12" s="3" t="s">
        <v>113</v>
      </c>
      <c r="C12" t="s">
        <v>10</v>
      </c>
      <c r="D12" t="s">
        <v>107</v>
      </c>
      <c r="E12" s="28" t="s">
        <v>88</v>
      </c>
      <c r="F12" s="28" t="s">
        <v>89</v>
      </c>
      <c r="G12" s="8" t="s">
        <v>90</v>
      </c>
      <c r="H12" s="8" t="s">
        <v>91</v>
      </c>
      <c r="I12" s="11"/>
      <c r="J12" t="s">
        <v>120</v>
      </c>
      <c r="K12" t="s">
        <v>121</v>
      </c>
    </row>
    <row r="13" spans="1:11" ht="42.6" customHeight="1" x14ac:dyDescent="0.45">
      <c r="A13" t="s">
        <v>9</v>
      </c>
      <c r="B13" s="3" t="s">
        <v>114</v>
      </c>
      <c r="C13" t="s">
        <v>10</v>
      </c>
      <c r="D13" t="s">
        <v>107</v>
      </c>
      <c r="E13" s="28" t="s">
        <v>92</v>
      </c>
      <c r="F13" s="28" t="s">
        <v>93</v>
      </c>
      <c r="G13" s="8" t="s">
        <v>94</v>
      </c>
      <c r="H13" s="8" t="s">
        <v>95</v>
      </c>
      <c r="I13" s="11"/>
      <c r="J13" t="s">
        <v>120</v>
      </c>
      <c r="K13" t="s">
        <v>121</v>
      </c>
    </row>
    <row r="14" spans="1:11" ht="28.5" x14ac:dyDescent="0.45">
      <c r="A14" t="s">
        <v>9</v>
      </c>
      <c r="B14" s="3" t="s">
        <v>115</v>
      </c>
      <c r="C14" t="s">
        <v>10</v>
      </c>
      <c r="D14" t="s">
        <v>107</v>
      </c>
      <c r="E14" s="28">
        <v>7.5999999999999998E-2</v>
      </c>
      <c r="F14" s="28" t="s">
        <v>96</v>
      </c>
      <c r="G14" s="8" t="s">
        <v>90</v>
      </c>
      <c r="H14" s="8" t="s">
        <v>97</v>
      </c>
      <c r="I14" s="11"/>
      <c r="J14" t="s">
        <v>120</v>
      </c>
      <c r="K14" t="s">
        <v>121</v>
      </c>
    </row>
    <row r="15" spans="1:11" ht="42.75" x14ac:dyDescent="0.45">
      <c r="A15" t="s">
        <v>9</v>
      </c>
      <c r="B15" s="3" t="s">
        <v>116</v>
      </c>
      <c r="C15" t="s">
        <v>10</v>
      </c>
      <c r="D15" t="s">
        <v>107</v>
      </c>
      <c r="E15" s="28" t="s">
        <v>98</v>
      </c>
      <c r="F15" s="28" t="s">
        <v>99</v>
      </c>
      <c r="G15" s="8" t="s">
        <v>100</v>
      </c>
      <c r="H15" s="8" t="s">
        <v>101</v>
      </c>
      <c r="I15" s="11"/>
      <c r="J15" t="s">
        <v>120</v>
      </c>
      <c r="K15" t="s">
        <v>121</v>
      </c>
    </row>
    <row r="16" spans="1:11" ht="28.5" x14ac:dyDescent="0.45">
      <c r="A16" t="s">
        <v>9</v>
      </c>
      <c r="B16" s="3" t="s">
        <v>117</v>
      </c>
      <c r="C16" t="s">
        <v>10</v>
      </c>
      <c r="D16" t="s">
        <v>107</v>
      </c>
      <c r="E16" s="28" t="s">
        <v>102</v>
      </c>
      <c r="F16" s="28" t="s">
        <v>103</v>
      </c>
      <c r="G16" s="8" t="s">
        <v>104</v>
      </c>
      <c r="H16" s="8" t="s">
        <v>105</v>
      </c>
      <c r="I16" s="11"/>
      <c r="J16" t="s">
        <v>120</v>
      </c>
      <c r="K16" t="s">
        <v>121</v>
      </c>
    </row>
    <row r="17" spans="1:11" ht="28.5" x14ac:dyDescent="0.45">
      <c r="A17" t="s">
        <v>9</v>
      </c>
      <c r="B17" s="3" t="s">
        <v>118</v>
      </c>
      <c r="C17" t="s">
        <v>10</v>
      </c>
      <c r="D17" t="s">
        <v>107</v>
      </c>
      <c r="E17" s="28">
        <v>0.16500000000000001</v>
      </c>
      <c r="F17" s="28">
        <v>4.9000000000000002E-2</v>
      </c>
      <c r="G17" s="8">
        <v>6.7000000000000004E-2</v>
      </c>
      <c r="H17" s="8">
        <v>0.25</v>
      </c>
      <c r="I17" s="11"/>
      <c r="J17" t="s">
        <v>120</v>
      </c>
      <c r="K17" t="s">
        <v>121</v>
      </c>
    </row>
    <row r="20" spans="1:11" ht="14.65" thickBot="1" x14ac:dyDescent="0.5"/>
    <row r="21" spans="1:11" x14ac:dyDescent="0.45">
      <c r="E21" s="30" t="s">
        <v>1368</v>
      </c>
      <c r="F21" s="31"/>
      <c r="G21" s="31"/>
      <c r="H21" s="31"/>
      <c r="I21" s="32"/>
    </row>
    <row r="22" spans="1:11" ht="14.65" thickBot="1" x14ac:dyDescent="0.5">
      <c r="E22" s="39" t="s">
        <v>1373</v>
      </c>
      <c r="F22" s="40" t="s">
        <v>1370</v>
      </c>
      <c r="G22" s="40" t="s">
        <v>1369</v>
      </c>
      <c r="H22" s="40" t="s">
        <v>1869</v>
      </c>
      <c r="I22" s="41" t="s">
        <v>1780</v>
      </c>
    </row>
    <row r="23" spans="1:11" x14ac:dyDescent="0.45">
      <c r="E23" s="51" t="s">
        <v>146</v>
      </c>
      <c r="F23" s="52" t="s">
        <v>107</v>
      </c>
      <c r="G23" s="53">
        <f>MIN(G2:G17)</f>
        <v>2E-3</v>
      </c>
      <c r="H23" s="53">
        <f>AVERAGE(E2:E17)</f>
        <v>4.171583482341653E-2</v>
      </c>
      <c r="I23" s="54">
        <f>MAX(H2:H17)</f>
        <v>0.25</v>
      </c>
    </row>
    <row r="24" spans="1:11" x14ac:dyDescent="0.45">
      <c r="E24" s="33" t="s">
        <v>1371</v>
      </c>
      <c r="F24" s="10" t="s">
        <v>1367</v>
      </c>
      <c r="G24" s="55">
        <f>200/G23</f>
        <v>100000</v>
      </c>
      <c r="H24" s="55">
        <f t="shared" ref="H24:I24" si="0">200/H23</f>
        <v>4794.3425043895595</v>
      </c>
      <c r="I24" s="34">
        <f t="shared" si="0"/>
        <v>800</v>
      </c>
    </row>
    <row r="25" spans="1:11" x14ac:dyDescent="0.45">
      <c r="E25" s="33" t="s">
        <v>1371</v>
      </c>
      <c r="F25" s="10" t="s">
        <v>1868</v>
      </c>
      <c r="G25" s="56">
        <f>G24/60/60</f>
        <v>27.777777777777779</v>
      </c>
      <c r="H25" s="56">
        <f t="shared" ref="H25:I25" si="1">H24/60/60</f>
        <v>1.3317618067748778</v>
      </c>
      <c r="I25" s="57">
        <f t="shared" si="1"/>
        <v>0.22222222222222224</v>
      </c>
    </row>
    <row r="26" spans="1:11" ht="14.65" thickBot="1" x14ac:dyDescent="0.5">
      <c r="E26" s="35" t="s">
        <v>1371</v>
      </c>
      <c r="F26" s="36" t="s">
        <v>1372</v>
      </c>
      <c r="G26" s="37">
        <f>G25/24</f>
        <v>1.1574074074074074</v>
      </c>
      <c r="H26" s="37">
        <f t="shared" ref="H26:I26" si="2">H25/24</f>
        <v>5.5490075282286576E-2</v>
      </c>
      <c r="I26" s="38">
        <f t="shared" si="2"/>
        <v>9.2592592592592605E-3</v>
      </c>
    </row>
    <row r="28" spans="1:11" x14ac:dyDescent="0.45">
      <c r="E28" s="29"/>
    </row>
  </sheetData>
  <phoneticPr fontId="4"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DCB0D-9CB9-46C4-87CD-60E6FF1CC558}">
  <dimension ref="A1:I12"/>
  <sheetViews>
    <sheetView workbookViewId="0">
      <selection activeCell="H9" sqref="H9"/>
    </sheetView>
  </sheetViews>
  <sheetFormatPr defaultRowHeight="14.25" x14ac:dyDescent="0.45"/>
  <cols>
    <col min="1" max="1" width="27.59765625" bestFit="1" customWidth="1"/>
    <col min="2" max="2" width="19.1328125" bestFit="1" customWidth="1"/>
    <col min="3" max="3" width="26" bestFit="1" customWidth="1"/>
    <col min="8" max="8" width="26.3984375" bestFit="1" customWidth="1"/>
  </cols>
  <sheetData>
    <row r="1" spans="1:9" s="4" customFormat="1" x14ac:dyDescent="0.45">
      <c r="A1" s="4" t="s">
        <v>0</v>
      </c>
      <c r="B1" s="4" t="s">
        <v>1</v>
      </c>
      <c r="C1" s="4" t="s">
        <v>2</v>
      </c>
      <c r="D1" s="4" t="s">
        <v>3</v>
      </c>
      <c r="E1" s="4" t="s">
        <v>4</v>
      </c>
      <c r="F1" s="4" t="s">
        <v>5</v>
      </c>
      <c r="G1" s="4" t="s">
        <v>6</v>
      </c>
      <c r="H1" s="4" t="s">
        <v>7</v>
      </c>
      <c r="I1" s="4" t="s">
        <v>8</v>
      </c>
    </row>
    <row r="2" spans="1:9" x14ac:dyDescent="0.45">
      <c r="A2" s="3" t="s">
        <v>31</v>
      </c>
      <c r="C2" t="s">
        <v>128</v>
      </c>
      <c r="D2">
        <v>30</v>
      </c>
      <c r="I2" t="s">
        <v>32</v>
      </c>
    </row>
    <row r="3" spans="1:9" x14ac:dyDescent="0.45">
      <c r="A3" s="3" t="s">
        <v>31</v>
      </c>
      <c r="C3" t="s">
        <v>129</v>
      </c>
      <c r="D3">
        <v>120</v>
      </c>
      <c r="I3" t="s">
        <v>33</v>
      </c>
    </row>
    <row r="4" spans="1:9" ht="138.75" customHeight="1" x14ac:dyDescent="0.45">
      <c r="A4" s="3" t="s">
        <v>11</v>
      </c>
      <c r="B4" s="3" t="s">
        <v>12</v>
      </c>
      <c r="C4" s="3" t="s">
        <v>133</v>
      </c>
      <c r="F4">
        <v>35</v>
      </c>
      <c r="H4" s="3" t="s">
        <v>130</v>
      </c>
      <c r="I4" t="s">
        <v>13</v>
      </c>
    </row>
    <row r="5" spans="1:9" ht="138.75" customHeight="1" x14ac:dyDescent="0.45">
      <c r="A5" s="3" t="s">
        <v>11</v>
      </c>
      <c r="B5" s="3" t="s">
        <v>12</v>
      </c>
      <c r="C5" s="3" t="s">
        <v>134</v>
      </c>
      <c r="D5">
        <f>AVERAGE(F5:G5)</f>
        <v>117.5</v>
      </c>
      <c r="F5">
        <v>100</v>
      </c>
      <c r="G5">
        <v>135</v>
      </c>
      <c r="H5" s="3" t="s">
        <v>131</v>
      </c>
      <c r="I5" t="s">
        <v>13</v>
      </c>
    </row>
    <row r="6" spans="1:9" ht="28.5" x14ac:dyDescent="0.45">
      <c r="A6" t="s">
        <v>14</v>
      </c>
      <c r="B6" s="3" t="s">
        <v>15</v>
      </c>
      <c r="C6" t="s">
        <v>135</v>
      </c>
      <c r="D6">
        <f>AVERAGE(F6:G6)</f>
        <v>57.5</v>
      </c>
      <c r="F6">
        <v>55</v>
      </c>
      <c r="G6">
        <v>60</v>
      </c>
      <c r="H6" s="3" t="s">
        <v>132</v>
      </c>
      <c r="I6" t="s">
        <v>16</v>
      </c>
    </row>
    <row r="7" spans="1:9" ht="91.5" customHeight="1" x14ac:dyDescent="0.45">
      <c r="A7" s="3" t="s">
        <v>136</v>
      </c>
      <c r="B7" s="3" t="s">
        <v>20</v>
      </c>
      <c r="C7" s="3" t="s">
        <v>21</v>
      </c>
      <c r="D7">
        <f>AVERAGE(F7:G7)</f>
        <v>181.5</v>
      </c>
      <c r="F7">
        <v>133</v>
      </c>
      <c r="G7">
        <v>230</v>
      </c>
      <c r="H7" s="3" t="s">
        <v>22</v>
      </c>
      <c r="I7" t="s">
        <v>23</v>
      </c>
    </row>
    <row r="8" spans="1:9" ht="91.5" customHeight="1" x14ac:dyDescent="0.45">
      <c r="A8" s="3" t="s">
        <v>137</v>
      </c>
      <c r="B8" s="3" t="s">
        <v>20</v>
      </c>
      <c r="C8" s="3" t="s">
        <v>21</v>
      </c>
      <c r="D8">
        <v>159</v>
      </c>
      <c r="H8" s="3"/>
      <c r="I8" t="s">
        <v>23</v>
      </c>
    </row>
    <row r="9" spans="1:9" ht="91.5" customHeight="1" x14ac:dyDescent="0.45">
      <c r="A9" s="3" t="s">
        <v>138</v>
      </c>
      <c r="B9" s="3" t="s">
        <v>20</v>
      </c>
      <c r="C9" s="3" t="s">
        <v>21</v>
      </c>
      <c r="D9">
        <v>192</v>
      </c>
      <c r="H9" s="3"/>
      <c r="I9" t="s">
        <v>23</v>
      </c>
    </row>
    <row r="10" spans="1:9" ht="91.5" customHeight="1" x14ac:dyDescent="0.45">
      <c r="A10" s="3" t="s">
        <v>139</v>
      </c>
      <c r="B10" s="3" t="s">
        <v>20</v>
      </c>
      <c r="C10" s="3" t="s">
        <v>21</v>
      </c>
      <c r="D10">
        <v>200</v>
      </c>
      <c r="H10" s="3"/>
      <c r="I10" t="s">
        <v>23</v>
      </c>
    </row>
    <row r="11" spans="1:9" ht="91.5" customHeight="1" x14ac:dyDescent="0.45">
      <c r="A11" s="3" t="s">
        <v>140</v>
      </c>
      <c r="B11" s="3" t="s">
        <v>20</v>
      </c>
      <c r="C11" s="3" t="s">
        <v>21</v>
      </c>
      <c r="D11">
        <v>224</v>
      </c>
      <c r="H11" s="3"/>
      <c r="I11" t="s">
        <v>23</v>
      </c>
    </row>
    <row r="12" spans="1:9" ht="91.5" customHeight="1" x14ac:dyDescent="0.45">
      <c r="A12" s="3" t="s">
        <v>141</v>
      </c>
      <c r="B12" s="3" t="s">
        <v>20</v>
      </c>
      <c r="C12" s="3" t="s">
        <v>21</v>
      </c>
      <c r="D12">
        <v>233</v>
      </c>
      <c r="I12" t="s">
        <v>23</v>
      </c>
    </row>
  </sheetData>
  <pageMargins left="0.7" right="0.7" top="0.75" bottom="0.75" header="0.3" footer="0.3"/>
  <pageSetup orientation="portrait"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F6849-03A1-4703-9FB2-2E466582FBEC}">
  <dimension ref="A1:K10"/>
  <sheetViews>
    <sheetView tabSelected="1" workbookViewId="0">
      <selection activeCell="B23" sqref="B23"/>
    </sheetView>
  </sheetViews>
  <sheetFormatPr defaultRowHeight="14.25" x14ac:dyDescent="0.45"/>
  <cols>
    <col min="1" max="1" width="8.59765625" customWidth="1"/>
    <col min="2" max="2" width="12" bestFit="1" customWidth="1"/>
    <col min="3" max="3" width="6.73046875" bestFit="1" customWidth="1"/>
    <col min="4" max="4" width="6.73046875" customWidth="1"/>
    <col min="5" max="5" width="14.86328125" customWidth="1"/>
    <col min="6" max="6" width="14.1328125" customWidth="1"/>
    <col min="7" max="7" width="13" customWidth="1"/>
    <col min="8" max="8" width="20.3984375" bestFit="1" customWidth="1"/>
    <col min="9" max="9" width="11.59765625" bestFit="1" customWidth="1"/>
    <col min="10" max="10" width="13.3984375" customWidth="1"/>
    <col min="11" max="11" width="17.1328125" bestFit="1" customWidth="1"/>
    <col min="12" max="12" width="8.86328125" bestFit="1" customWidth="1"/>
    <col min="13" max="13" width="21" bestFit="1" customWidth="1"/>
    <col min="14" max="14" width="7.73046875" customWidth="1"/>
    <col min="16" max="16" width="11.59765625" bestFit="1" customWidth="1"/>
    <col min="17" max="17" width="10.73046875" bestFit="1" customWidth="1"/>
  </cols>
  <sheetData>
    <row r="1" spans="1:11" ht="15.75" x14ac:dyDescent="0.5">
      <c r="A1" s="23" t="s">
        <v>67</v>
      </c>
      <c r="B1" s="23" t="s">
        <v>68</v>
      </c>
      <c r="C1" s="23" t="s">
        <v>1213</v>
      </c>
      <c r="D1" s="23" t="s">
        <v>1214</v>
      </c>
      <c r="E1" s="23" t="s">
        <v>1215</v>
      </c>
      <c r="F1" s="23" t="s">
        <v>1216</v>
      </c>
      <c r="G1" s="23" t="s">
        <v>1223</v>
      </c>
      <c r="H1" s="23" t="s">
        <v>1225</v>
      </c>
      <c r="I1" s="23" t="s">
        <v>1224</v>
      </c>
      <c r="K1" s="23" t="s">
        <v>148</v>
      </c>
    </row>
    <row r="2" spans="1:11" ht="15.75" x14ac:dyDescent="0.5">
      <c r="A2" s="24" t="s">
        <v>650</v>
      </c>
      <c r="B2" t="s">
        <v>1219</v>
      </c>
      <c r="C2" t="s">
        <v>1217</v>
      </c>
      <c r="D2">
        <v>0.13300000000000001</v>
      </c>
      <c r="E2">
        <v>6.4000000000000001E-2</v>
      </c>
      <c r="F2">
        <v>6.0000000000000001E-3</v>
      </c>
      <c r="G2">
        <v>6.6900000000000001E-2</v>
      </c>
      <c r="H2">
        <v>2.7E-2</v>
      </c>
      <c r="I2">
        <v>7.7499999999999999E-2</v>
      </c>
      <c r="J2">
        <v>2.8000000000000001E-2</v>
      </c>
      <c r="K2">
        <v>20</v>
      </c>
    </row>
    <row r="3" spans="1:11" ht="15.75" x14ac:dyDescent="0.5">
      <c r="A3" s="24" t="s">
        <v>650</v>
      </c>
      <c r="B3" t="s">
        <v>1219</v>
      </c>
      <c r="C3" t="s">
        <v>1218</v>
      </c>
      <c r="D3">
        <v>1.2729999999999999</v>
      </c>
      <c r="E3">
        <v>3.1E-2</v>
      </c>
      <c r="F3">
        <v>3.0000000000000001E-3</v>
      </c>
      <c r="G3">
        <v>0.04</v>
      </c>
      <c r="H3">
        <v>1.2999999999999999E-2</v>
      </c>
      <c r="I3">
        <v>4.9200000000000001E-2</v>
      </c>
      <c r="J3">
        <v>1.4E-2</v>
      </c>
      <c r="K3">
        <v>20</v>
      </c>
    </row>
    <row r="4" spans="1:11" ht="15.75" x14ac:dyDescent="0.5">
      <c r="A4" s="24" t="s">
        <v>1220</v>
      </c>
      <c r="B4" t="s">
        <v>1219</v>
      </c>
      <c r="C4" t="s">
        <v>1217</v>
      </c>
      <c r="D4">
        <v>0.05</v>
      </c>
      <c r="E4">
        <v>1.7999999999999999E-2</v>
      </c>
      <c r="F4">
        <v>1E-3</v>
      </c>
      <c r="G4">
        <v>3.8100000000000002E-2</v>
      </c>
      <c r="H4">
        <v>2.5399999999999999E-2</v>
      </c>
      <c r="I4">
        <v>5.33E-2</v>
      </c>
      <c r="J4">
        <v>3.4700000000000002E-2</v>
      </c>
      <c r="K4">
        <v>40</v>
      </c>
    </row>
    <row r="5" spans="1:11" ht="15.75" x14ac:dyDescent="0.5">
      <c r="A5" s="24" t="s">
        <v>1220</v>
      </c>
      <c r="B5" t="s">
        <v>1219</v>
      </c>
      <c r="C5" t="s">
        <v>1218</v>
      </c>
      <c r="D5">
        <v>1.506</v>
      </c>
      <c r="E5">
        <v>4.4999999999999998E-2</v>
      </c>
      <c r="F5">
        <v>7.0000000000000001E-3</v>
      </c>
      <c r="G5">
        <v>4.2099999999999999E-2</v>
      </c>
      <c r="H5">
        <v>1.3899999999999999E-2</v>
      </c>
      <c r="I5">
        <v>4.8099999999999997E-2</v>
      </c>
      <c r="J5">
        <v>1.6E-2</v>
      </c>
      <c r="K5">
        <v>20</v>
      </c>
    </row>
    <row r="6" spans="1:11" x14ac:dyDescent="0.45">
      <c r="A6" s="25" t="s">
        <v>248</v>
      </c>
      <c r="B6" t="s">
        <v>1219</v>
      </c>
      <c r="C6" t="s">
        <v>1217</v>
      </c>
      <c r="D6">
        <v>4.2000000000000003E-2</v>
      </c>
      <c r="G6">
        <v>4.7100000000000003E-2</v>
      </c>
      <c r="H6">
        <v>1.5699999999999999E-2</v>
      </c>
      <c r="I6">
        <v>6.4000000000000001E-2</v>
      </c>
      <c r="J6">
        <v>1.6E-2</v>
      </c>
      <c r="K6">
        <v>20</v>
      </c>
    </row>
    <row r="7" spans="1:11" x14ac:dyDescent="0.45">
      <c r="A7" s="25" t="s">
        <v>248</v>
      </c>
      <c r="B7" t="s">
        <v>1219</v>
      </c>
      <c r="C7" t="s">
        <v>1218</v>
      </c>
      <c r="D7">
        <v>1.3089999999999999</v>
      </c>
      <c r="G7">
        <v>0.04</v>
      </c>
      <c r="H7">
        <v>1.5100000000000001E-2</v>
      </c>
      <c r="I7">
        <v>5.6000000000000001E-2</v>
      </c>
      <c r="J7">
        <v>1.4E-2</v>
      </c>
      <c r="K7">
        <v>37</v>
      </c>
    </row>
    <row r="8" spans="1:11" x14ac:dyDescent="0.45">
      <c r="A8" s="25" t="s">
        <v>248</v>
      </c>
      <c r="B8" t="s">
        <v>1219</v>
      </c>
      <c r="C8" t="s">
        <v>1221</v>
      </c>
      <c r="D8">
        <v>11.93</v>
      </c>
      <c r="G8">
        <v>2.7799999999999998E-2</v>
      </c>
      <c r="H8">
        <v>0.01</v>
      </c>
      <c r="I8">
        <v>3.9780000000000003E-2</v>
      </c>
      <c r="K8">
        <v>20</v>
      </c>
    </row>
    <row r="9" spans="1:11" x14ac:dyDescent="0.45">
      <c r="A9" s="25" t="s">
        <v>1222</v>
      </c>
      <c r="B9" t="s">
        <v>1219</v>
      </c>
      <c r="C9" t="s">
        <v>1217</v>
      </c>
      <c r="D9">
        <v>3.9E-2</v>
      </c>
      <c r="G9">
        <v>5.9400000000000001E-2</v>
      </c>
      <c r="H9">
        <v>1.4800000000000001E-2</v>
      </c>
      <c r="I9">
        <v>7.6600000000000001E-2</v>
      </c>
      <c r="J9">
        <v>1.8700000000000001E-2</v>
      </c>
      <c r="K9">
        <v>34</v>
      </c>
    </row>
    <row r="10" spans="1:11" x14ac:dyDescent="0.45">
      <c r="A10" s="25"/>
    </row>
  </sheetData>
  <sortState xmlns:xlrd2="http://schemas.microsoft.com/office/spreadsheetml/2017/richdata2" ref="A1:Q2">
    <sortCondition ref="D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45297-52D3-4872-A351-A0ED7499CC69}">
  <dimension ref="A1:D95"/>
  <sheetViews>
    <sheetView workbookViewId="0">
      <selection activeCell="J22" sqref="J22"/>
    </sheetView>
  </sheetViews>
  <sheetFormatPr defaultRowHeight="14.25" x14ac:dyDescent="0.45"/>
  <cols>
    <col min="1" max="1" width="14" customWidth="1"/>
    <col min="2" max="2" width="22.265625" bestFit="1" customWidth="1"/>
    <col min="4" max="4" width="79.86328125" customWidth="1"/>
  </cols>
  <sheetData>
    <row r="1" spans="1:4" s="4" customFormat="1" x14ac:dyDescent="0.45">
      <c r="A1" s="4" t="s">
        <v>1860</v>
      </c>
      <c r="B1" s="4" t="s">
        <v>1787</v>
      </c>
      <c r="C1" s="4" t="s">
        <v>106</v>
      </c>
      <c r="D1" s="4" t="s">
        <v>169</v>
      </c>
    </row>
    <row r="2" spans="1:4" x14ac:dyDescent="0.45">
      <c r="A2" t="s">
        <v>1785</v>
      </c>
      <c r="B2" t="s">
        <v>1015</v>
      </c>
      <c r="C2" t="s">
        <v>1789</v>
      </c>
      <c r="D2" t="s">
        <v>1788</v>
      </c>
    </row>
    <row r="3" spans="1:4" x14ac:dyDescent="0.45">
      <c r="B3" t="s">
        <v>1192</v>
      </c>
      <c r="C3" t="s">
        <v>1789</v>
      </c>
      <c r="D3" t="s">
        <v>1797</v>
      </c>
    </row>
    <row r="4" spans="1:4" x14ac:dyDescent="0.45">
      <c r="B4" s="22" t="s">
        <v>1204</v>
      </c>
      <c r="C4" t="s">
        <v>1790</v>
      </c>
      <c r="D4" t="s">
        <v>1791</v>
      </c>
    </row>
    <row r="5" spans="1:4" x14ac:dyDescent="0.45">
      <c r="B5" s="22" t="s">
        <v>1383</v>
      </c>
      <c r="C5" t="s">
        <v>1790</v>
      </c>
      <c r="D5" t="s">
        <v>1794</v>
      </c>
    </row>
    <row r="6" spans="1:4" x14ac:dyDescent="0.45">
      <c r="B6" s="22" t="s">
        <v>1206</v>
      </c>
      <c r="C6" t="s">
        <v>1790</v>
      </c>
      <c r="D6" t="s">
        <v>1795</v>
      </c>
    </row>
    <row r="7" spans="1:4" x14ac:dyDescent="0.45">
      <c r="B7" s="22" t="s">
        <v>1205</v>
      </c>
      <c r="C7" t="s">
        <v>1790</v>
      </c>
      <c r="D7" t="s">
        <v>1796</v>
      </c>
    </row>
    <row r="8" spans="1:4" x14ac:dyDescent="0.45">
      <c r="B8" s="22" t="s">
        <v>1193</v>
      </c>
      <c r="C8" t="s">
        <v>393</v>
      </c>
      <c r="D8" t="s">
        <v>1792</v>
      </c>
    </row>
    <row r="9" spans="1:4" x14ac:dyDescent="0.45">
      <c r="B9" s="22" t="s">
        <v>1384</v>
      </c>
      <c r="C9" t="s">
        <v>1790</v>
      </c>
      <c r="D9" t="s">
        <v>1793</v>
      </c>
    </row>
    <row r="10" spans="1:4" x14ac:dyDescent="0.45">
      <c r="B10" t="s">
        <v>1385</v>
      </c>
      <c r="C10" t="s">
        <v>1789</v>
      </c>
      <c r="D10" t="s">
        <v>1798</v>
      </c>
    </row>
    <row r="11" spans="1:4" x14ac:dyDescent="0.45">
      <c r="B11" t="s">
        <v>1386</v>
      </c>
      <c r="C11" t="s">
        <v>1789</v>
      </c>
      <c r="D11" t="s">
        <v>1803</v>
      </c>
    </row>
    <row r="12" spans="1:4" x14ac:dyDescent="0.45">
      <c r="B12" s="26" t="s">
        <v>1207</v>
      </c>
      <c r="C12" t="s">
        <v>393</v>
      </c>
      <c r="D12" t="s">
        <v>1801</v>
      </c>
    </row>
    <row r="13" spans="1:4" x14ac:dyDescent="0.45">
      <c r="B13" s="26" t="s">
        <v>1387</v>
      </c>
      <c r="C13" t="s">
        <v>393</v>
      </c>
      <c r="D13" t="s">
        <v>1802</v>
      </c>
    </row>
    <row r="14" spans="1:4" x14ac:dyDescent="0.45">
      <c r="B14" s="26" t="s">
        <v>1208</v>
      </c>
      <c r="C14" t="s">
        <v>393</v>
      </c>
      <c r="D14" t="s">
        <v>1799</v>
      </c>
    </row>
    <row r="15" spans="1:4" x14ac:dyDescent="0.45">
      <c r="B15" s="26" t="s">
        <v>1388</v>
      </c>
      <c r="C15" t="s">
        <v>393</v>
      </c>
      <c r="D15" t="s">
        <v>1800</v>
      </c>
    </row>
    <row r="16" spans="1:4" x14ac:dyDescent="0.45">
      <c r="B16" s="26" t="s">
        <v>1394</v>
      </c>
      <c r="C16" t="s">
        <v>393</v>
      </c>
      <c r="D16" t="s">
        <v>1813</v>
      </c>
    </row>
    <row r="17" spans="2:4" x14ac:dyDescent="0.45">
      <c r="B17" s="26" t="s">
        <v>1396</v>
      </c>
      <c r="C17" t="s">
        <v>393</v>
      </c>
      <c r="D17" t="s">
        <v>1836</v>
      </c>
    </row>
    <row r="18" spans="2:4" x14ac:dyDescent="0.45">
      <c r="B18" s="26" t="s">
        <v>1389</v>
      </c>
      <c r="C18" t="s">
        <v>1806</v>
      </c>
      <c r="D18" t="s">
        <v>1810</v>
      </c>
    </row>
    <row r="19" spans="2:4" x14ac:dyDescent="0.45">
      <c r="B19" s="26" t="s">
        <v>1390</v>
      </c>
      <c r="C19" t="s">
        <v>1806</v>
      </c>
      <c r="D19" t="s">
        <v>1809</v>
      </c>
    </row>
    <row r="20" spans="2:4" x14ac:dyDescent="0.45">
      <c r="B20" s="26" t="s">
        <v>1391</v>
      </c>
      <c r="C20" t="s">
        <v>1806</v>
      </c>
      <c r="D20" t="s">
        <v>1808</v>
      </c>
    </row>
    <row r="21" spans="2:4" x14ac:dyDescent="0.45">
      <c r="B21" s="26" t="s">
        <v>1392</v>
      </c>
      <c r="C21" t="s">
        <v>1806</v>
      </c>
      <c r="D21" t="s">
        <v>1811</v>
      </c>
    </row>
    <row r="22" spans="2:4" x14ac:dyDescent="0.45">
      <c r="B22" s="26" t="s">
        <v>1395</v>
      </c>
      <c r="C22" t="s">
        <v>1815</v>
      </c>
      <c r="D22" t="s">
        <v>1814</v>
      </c>
    </row>
    <row r="23" spans="2:4" x14ac:dyDescent="0.45">
      <c r="B23" s="26" t="s">
        <v>1399</v>
      </c>
      <c r="D23" t="s">
        <v>1816</v>
      </c>
    </row>
    <row r="24" spans="2:4" x14ac:dyDescent="0.45">
      <c r="B24" t="s">
        <v>148</v>
      </c>
      <c r="D24" t="s">
        <v>1807</v>
      </c>
    </row>
    <row r="25" spans="2:4" x14ac:dyDescent="0.45">
      <c r="B25" s="26" t="s">
        <v>1374</v>
      </c>
      <c r="C25" t="s">
        <v>1815</v>
      </c>
      <c r="D25" t="s">
        <v>1842</v>
      </c>
    </row>
    <row r="26" spans="2:4" x14ac:dyDescent="0.45">
      <c r="B26" s="26" t="s">
        <v>1393</v>
      </c>
      <c r="C26" t="s">
        <v>1815</v>
      </c>
      <c r="D26" t="s">
        <v>1812</v>
      </c>
    </row>
    <row r="27" spans="2:4" x14ac:dyDescent="0.45">
      <c r="B27" s="26" t="s">
        <v>1209</v>
      </c>
      <c r="C27" t="s">
        <v>393</v>
      </c>
      <c r="D27" t="s">
        <v>1817</v>
      </c>
    </row>
    <row r="28" spans="2:4" x14ac:dyDescent="0.45">
      <c r="B28" s="26" t="s">
        <v>1397</v>
      </c>
      <c r="C28" t="s">
        <v>393</v>
      </c>
      <c r="D28" t="s">
        <v>1818</v>
      </c>
    </row>
    <row r="29" spans="2:4" x14ac:dyDescent="0.45">
      <c r="B29" s="26" t="s">
        <v>1398</v>
      </c>
      <c r="C29" t="s">
        <v>1815</v>
      </c>
      <c r="D29" t="s">
        <v>1819</v>
      </c>
    </row>
    <row r="31" spans="2:4" x14ac:dyDescent="0.45">
      <c r="B31" s="26" t="s">
        <v>1400</v>
      </c>
      <c r="C31" t="s">
        <v>1815</v>
      </c>
      <c r="D31" t="s">
        <v>1820</v>
      </c>
    </row>
    <row r="32" spans="2:4" x14ac:dyDescent="0.45">
      <c r="B32" t="s">
        <v>1210</v>
      </c>
      <c r="C32" t="s">
        <v>1826</v>
      </c>
      <c r="D32" t="s">
        <v>1822</v>
      </c>
    </row>
    <row r="33" spans="2:4" x14ac:dyDescent="0.45">
      <c r="B33" s="12" t="s">
        <v>1211</v>
      </c>
      <c r="C33" t="s">
        <v>1805</v>
      </c>
      <c r="D33" t="s">
        <v>1821</v>
      </c>
    </row>
    <row r="34" spans="2:4" x14ac:dyDescent="0.45">
      <c r="B34" s="12" t="s">
        <v>1401</v>
      </c>
      <c r="C34" t="s">
        <v>1805</v>
      </c>
      <c r="D34" t="s">
        <v>1824</v>
      </c>
    </row>
    <row r="35" spans="2:4" x14ac:dyDescent="0.45">
      <c r="B35" s="12" t="s">
        <v>1402</v>
      </c>
      <c r="C35" t="s">
        <v>1805</v>
      </c>
      <c r="D35" t="s">
        <v>1823</v>
      </c>
    </row>
    <row r="36" spans="2:4" x14ac:dyDescent="0.45">
      <c r="B36" s="12" t="s">
        <v>1403</v>
      </c>
      <c r="C36" t="s">
        <v>1805</v>
      </c>
      <c r="D36" t="s">
        <v>1828</v>
      </c>
    </row>
    <row r="37" spans="2:4" x14ac:dyDescent="0.45">
      <c r="B37" s="12" t="s">
        <v>1404</v>
      </c>
      <c r="C37" t="s">
        <v>1805</v>
      </c>
      <c r="D37" t="s">
        <v>1827</v>
      </c>
    </row>
    <row r="38" spans="2:4" x14ac:dyDescent="0.45">
      <c r="B38" s="12" t="s">
        <v>1405</v>
      </c>
      <c r="C38" t="s">
        <v>1805</v>
      </c>
      <c r="D38" t="s">
        <v>1825</v>
      </c>
    </row>
    <row r="40" spans="2:4" x14ac:dyDescent="0.45">
      <c r="B40" t="s">
        <v>1406</v>
      </c>
      <c r="D40" t="s">
        <v>1829</v>
      </c>
    </row>
    <row r="41" spans="2:4" x14ac:dyDescent="0.45">
      <c r="B41" t="s">
        <v>1192</v>
      </c>
      <c r="C41" t="s">
        <v>1789</v>
      </c>
      <c r="D41" t="s">
        <v>1797</v>
      </c>
    </row>
    <row r="42" spans="2:4" x14ac:dyDescent="0.45">
      <c r="B42" s="43" t="s">
        <v>1407</v>
      </c>
      <c r="C42" t="s">
        <v>1790</v>
      </c>
      <c r="D42" t="s">
        <v>1830</v>
      </c>
    </row>
    <row r="43" spans="2:4" x14ac:dyDescent="0.45">
      <c r="B43" s="44" t="s">
        <v>1408</v>
      </c>
      <c r="C43" t="s">
        <v>1835</v>
      </c>
      <c r="D43" t="s">
        <v>1831</v>
      </c>
    </row>
    <row r="44" spans="2:4" x14ac:dyDescent="0.45">
      <c r="B44" s="26" t="s">
        <v>1784</v>
      </c>
      <c r="C44" t="s">
        <v>393</v>
      </c>
      <c r="D44" t="s">
        <v>1832</v>
      </c>
    </row>
    <row r="45" spans="2:4" x14ac:dyDescent="0.45">
      <c r="B45" s="26" t="s">
        <v>1409</v>
      </c>
      <c r="C45" t="s">
        <v>1815</v>
      </c>
      <c r="D45" t="s">
        <v>1833</v>
      </c>
    </row>
    <row r="46" spans="2:4" x14ac:dyDescent="0.45">
      <c r="B46" s="12" t="s">
        <v>1211</v>
      </c>
      <c r="C46" s="12" t="s">
        <v>1211</v>
      </c>
      <c r="D46" t="s">
        <v>1821</v>
      </c>
    </row>
    <row r="47" spans="2:4" x14ac:dyDescent="0.45">
      <c r="B47" s="26" t="s">
        <v>1410</v>
      </c>
      <c r="C47" s="12" t="s">
        <v>1211</v>
      </c>
      <c r="D47" t="s">
        <v>1834</v>
      </c>
    </row>
    <row r="50" spans="1:4" s="4" customFormat="1" x14ac:dyDescent="0.45">
      <c r="A50" s="4" t="s">
        <v>1786</v>
      </c>
      <c r="B50" s="4" t="s">
        <v>1787</v>
      </c>
      <c r="C50" s="4" t="s">
        <v>106</v>
      </c>
      <c r="D50" s="4" t="s">
        <v>169</v>
      </c>
    </row>
    <row r="51" spans="1:4" x14ac:dyDescent="0.45">
      <c r="A51" t="s">
        <v>1837</v>
      </c>
      <c r="B51" t="s">
        <v>1531</v>
      </c>
      <c r="D51" t="s">
        <v>1838</v>
      </c>
    </row>
    <row r="52" spans="1:4" x14ac:dyDescent="0.45">
      <c r="B52" t="s">
        <v>1533</v>
      </c>
      <c r="D52" t="s">
        <v>1839</v>
      </c>
    </row>
    <row r="53" spans="1:4" x14ac:dyDescent="0.45">
      <c r="B53" t="s">
        <v>1532</v>
      </c>
      <c r="D53" t="s">
        <v>1840</v>
      </c>
    </row>
    <row r="54" spans="1:4" x14ac:dyDescent="0.45">
      <c r="B54" t="s">
        <v>1766</v>
      </c>
      <c r="D54" t="s">
        <v>1841</v>
      </c>
    </row>
    <row r="55" spans="1:4" x14ac:dyDescent="0.45">
      <c r="B55" s="22" t="s">
        <v>1778</v>
      </c>
      <c r="C55" t="s">
        <v>1790</v>
      </c>
      <c r="D55" t="s">
        <v>1791</v>
      </c>
    </row>
    <row r="56" spans="1:4" x14ac:dyDescent="0.45">
      <c r="B56" s="22" t="s">
        <v>1383</v>
      </c>
      <c r="C56" t="s">
        <v>1790</v>
      </c>
      <c r="D56" t="s">
        <v>1794</v>
      </c>
    </row>
    <row r="57" spans="1:4" x14ac:dyDescent="0.45">
      <c r="B57" s="22" t="s">
        <v>1206</v>
      </c>
      <c r="C57" t="s">
        <v>1790</v>
      </c>
      <c r="D57" t="s">
        <v>1795</v>
      </c>
    </row>
    <row r="58" spans="1:4" x14ac:dyDescent="0.45">
      <c r="B58" s="22" t="s">
        <v>1205</v>
      </c>
      <c r="C58" t="s">
        <v>1790</v>
      </c>
      <c r="D58" t="s">
        <v>1796</v>
      </c>
    </row>
    <row r="59" spans="1:4" x14ac:dyDescent="0.45">
      <c r="B59" s="22" t="s">
        <v>1777</v>
      </c>
      <c r="C59" t="s">
        <v>1790</v>
      </c>
      <c r="D59" t="s">
        <v>1793</v>
      </c>
    </row>
    <row r="60" spans="1:4" x14ac:dyDescent="0.45">
      <c r="B60" s="12" t="s">
        <v>1207</v>
      </c>
      <c r="C60" t="s">
        <v>393</v>
      </c>
      <c r="D60" t="s">
        <v>1801</v>
      </c>
    </row>
    <row r="61" spans="1:4" x14ac:dyDescent="0.45">
      <c r="B61" s="12" t="s">
        <v>1387</v>
      </c>
      <c r="C61" t="s">
        <v>393</v>
      </c>
      <c r="D61" t="s">
        <v>1802</v>
      </c>
    </row>
    <row r="62" spans="1:4" x14ac:dyDescent="0.45">
      <c r="B62" s="12" t="s">
        <v>1208</v>
      </c>
      <c r="C62" t="s">
        <v>393</v>
      </c>
      <c r="D62" t="s">
        <v>1799</v>
      </c>
    </row>
    <row r="63" spans="1:4" x14ac:dyDescent="0.45">
      <c r="B63" s="12" t="s">
        <v>1388</v>
      </c>
      <c r="C63" t="s">
        <v>393</v>
      </c>
      <c r="D63" t="s">
        <v>1800</v>
      </c>
    </row>
    <row r="64" spans="1:4" x14ac:dyDescent="0.45">
      <c r="B64" s="12" t="s">
        <v>1394</v>
      </c>
      <c r="C64" t="s">
        <v>393</v>
      </c>
      <c r="D64" t="s">
        <v>1813</v>
      </c>
    </row>
    <row r="65" spans="2:4" x14ac:dyDescent="0.45">
      <c r="B65" s="12" t="s">
        <v>1396</v>
      </c>
      <c r="C65" t="s">
        <v>393</v>
      </c>
      <c r="D65" t="s">
        <v>1836</v>
      </c>
    </row>
    <row r="66" spans="2:4" x14ac:dyDescent="0.45">
      <c r="B66" s="12" t="s">
        <v>1389</v>
      </c>
      <c r="C66" t="s">
        <v>1806</v>
      </c>
      <c r="D66" t="s">
        <v>1810</v>
      </c>
    </row>
    <row r="67" spans="2:4" x14ac:dyDescent="0.45">
      <c r="B67" s="12" t="s">
        <v>1390</v>
      </c>
      <c r="C67" t="s">
        <v>1806</v>
      </c>
      <c r="D67" t="s">
        <v>1809</v>
      </c>
    </row>
    <row r="68" spans="2:4" x14ac:dyDescent="0.45">
      <c r="B68" s="12" t="s">
        <v>1391</v>
      </c>
      <c r="C68" t="s">
        <v>1806</v>
      </c>
      <c r="D68" t="s">
        <v>1808</v>
      </c>
    </row>
    <row r="69" spans="2:4" x14ac:dyDescent="0.45">
      <c r="B69" s="12" t="s">
        <v>1392</v>
      </c>
      <c r="C69" t="s">
        <v>1806</v>
      </c>
      <c r="D69" t="s">
        <v>1811</v>
      </c>
    </row>
    <row r="70" spans="2:4" x14ac:dyDescent="0.45">
      <c r="B70" s="12" t="s">
        <v>1395</v>
      </c>
      <c r="C70" t="s">
        <v>1815</v>
      </c>
      <c r="D70" t="s">
        <v>1814</v>
      </c>
    </row>
    <row r="71" spans="2:4" x14ac:dyDescent="0.45">
      <c r="B71" t="s">
        <v>148</v>
      </c>
      <c r="D71" t="s">
        <v>1807</v>
      </c>
    </row>
    <row r="72" spans="2:4" x14ac:dyDescent="0.45">
      <c r="B72" s="12" t="s">
        <v>1374</v>
      </c>
      <c r="C72" t="s">
        <v>1815</v>
      </c>
      <c r="D72" t="s">
        <v>1842</v>
      </c>
    </row>
    <row r="73" spans="2:4" x14ac:dyDescent="0.45">
      <c r="B73" s="12" t="s">
        <v>1393</v>
      </c>
      <c r="C73" t="s">
        <v>1815</v>
      </c>
      <c r="D73" t="s">
        <v>1812</v>
      </c>
    </row>
    <row r="74" spans="2:4" x14ac:dyDescent="0.45">
      <c r="B74" s="12" t="s">
        <v>1375</v>
      </c>
      <c r="C74" t="s">
        <v>1858</v>
      </c>
      <c r="D74" t="s">
        <v>1848</v>
      </c>
    </row>
    <row r="75" spans="2:4" x14ac:dyDescent="0.45">
      <c r="B75" s="12" t="s">
        <v>1534</v>
      </c>
      <c r="C75" t="s">
        <v>1858</v>
      </c>
      <c r="D75" t="s">
        <v>1849</v>
      </c>
    </row>
    <row r="76" spans="2:4" x14ac:dyDescent="0.45">
      <c r="B76" s="12" t="s">
        <v>1209</v>
      </c>
      <c r="C76" t="s">
        <v>393</v>
      </c>
      <c r="D76" t="s">
        <v>1843</v>
      </c>
    </row>
    <row r="77" spans="2:4" x14ac:dyDescent="0.45">
      <c r="B77" s="12" t="s">
        <v>1397</v>
      </c>
      <c r="C77" t="s">
        <v>393</v>
      </c>
      <c r="D77" t="s">
        <v>1844</v>
      </c>
    </row>
    <row r="78" spans="2:4" x14ac:dyDescent="0.45">
      <c r="B78" s="12" t="s">
        <v>1398</v>
      </c>
      <c r="C78" t="s">
        <v>1815</v>
      </c>
      <c r="D78" t="s">
        <v>1845</v>
      </c>
    </row>
    <row r="79" spans="2:4" x14ac:dyDescent="0.45">
      <c r="B79" s="12" t="s">
        <v>1405</v>
      </c>
      <c r="C79" t="s">
        <v>1805</v>
      </c>
      <c r="D79" t="s">
        <v>1852</v>
      </c>
    </row>
    <row r="80" spans="2:4" x14ac:dyDescent="0.45">
      <c r="B80" s="26" t="s">
        <v>1851</v>
      </c>
      <c r="C80" t="s">
        <v>393</v>
      </c>
      <c r="D80" t="s">
        <v>1832</v>
      </c>
    </row>
    <row r="81" spans="2:4" x14ac:dyDescent="0.45">
      <c r="B81" t="s">
        <v>1210</v>
      </c>
      <c r="C81" t="s">
        <v>1804</v>
      </c>
      <c r="D81" t="s">
        <v>1846</v>
      </c>
    </row>
    <row r="82" spans="2:4" x14ac:dyDescent="0.45">
      <c r="B82" s="45" t="s">
        <v>1211</v>
      </c>
      <c r="C82" t="s">
        <v>1805</v>
      </c>
      <c r="D82" t="s">
        <v>1847</v>
      </c>
    </row>
    <row r="84" spans="2:4" x14ac:dyDescent="0.45">
      <c r="B84" s="26" t="s">
        <v>1768</v>
      </c>
      <c r="C84" t="s">
        <v>1859</v>
      </c>
      <c r="D84" t="s">
        <v>1856</v>
      </c>
    </row>
    <row r="85" spans="2:4" x14ac:dyDescent="0.45">
      <c r="B85" s="26" t="s">
        <v>1767</v>
      </c>
      <c r="C85" t="s">
        <v>1859</v>
      </c>
      <c r="D85" t="s">
        <v>1857</v>
      </c>
    </row>
    <row r="86" spans="2:4" x14ac:dyDescent="0.45">
      <c r="B86" s="12" t="s">
        <v>1769</v>
      </c>
      <c r="D86" t="s">
        <v>1865</v>
      </c>
    </row>
    <row r="87" spans="2:4" x14ac:dyDescent="0.45">
      <c r="B87" s="12" t="s">
        <v>1770</v>
      </c>
      <c r="D87" t="s">
        <v>1866</v>
      </c>
    </row>
    <row r="88" spans="2:4" x14ac:dyDescent="0.45">
      <c r="B88" s="12" t="s">
        <v>1873</v>
      </c>
      <c r="D88" t="s">
        <v>1874</v>
      </c>
    </row>
    <row r="89" spans="2:4" x14ac:dyDescent="0.45">
      <c r="B89" s="12" t="s">
        <v>1872</v>
      </c>
      <c r="D89" t="s">
        <v>1875</v>
      </c>
    </row>
    <row r="90" spans="2:4" x14ac:dyDescent="0.45">
      <c r="B90" s="12" t="s">
        <v>1772</v>
      </c>
      <c r="D90" t="s">
        <v>1867</v>
      </c>
    </row>
    <row r="91" spans="2:4" x14ac:dyDescent="0.45">
      <c r="B91" s="21" t="s">
        <v>1773</v>
      </c>
      <c r="C91" t="s">
        <v>1805</v>
      </c>
      <c r="D91" t="s">
        <v>1855</v>
      </c>
    </row>
    <row r="92" spans="2:4" x14ac:dyDescent="0.45">
      <c r="B92" s="21" t="s">
        <v>1871</v>
      </c>
      <c r="C92" t="s">
        <v>1805</v>
      </c>
      <c r="D92" t="s">
        <v>1853</v>
      </c>
    </row>
    <row r="93" spans="2:4" x14ac:dyDescent="0.45">
      <c r="B93" s="21" t="s">
        <v>1774</v>
      </c>
      <c r="C93" t="s">
        <v>1805</v>
      </c>
      <c r="D93" t="s">
        <v>1876</v>
      </c>
    </row>
    <row r="94" spans="2:4" x14ac:dyDescent="0.45">
      <c r="B94" s="21" t="s">
        <v>1775</v>
      </c>
      <c r="C94" t="s">
        <v>1805</v>
      </c>
      <c r="D94" t="s">
        <v>1877</v>
      </c>
    </row>
    <row r="95" spans="2:4" x14ac:dyDescent="0.45">
      <c r="B95" s="21" t="s">
        <v>1878</v>
      </c>
      <c r="C95" t="s">
        <v>1805</v>
      </c>
      <c r="D95" t="s">
        <v>1854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80058-DB84-408E-A11D-28C0580917B5}">
  <dimension ref="A1:AT150"/>
  <sheetViews>
    <sheetView topLeftCell="AB1" zoomScale="90" zoomScaleNormal="90" workbookViewId="0">
      <pane ySplit="1" topLeftCell="A2" activePane="bottomLeft" state="frozen"/>
      <selection pane="bottomLeft" activeCell="AR2" sqref="AR2:AR4"/>
    </sheetView>
  </sheetViews>
  <sheetFormatPr defaultRowHeight="14.25" x14ac:dyDescent="0.45"/>
  <cols>
    <col min="2" max="2" width="40.59765625" customWidth="1"/>
    <col min="3" max="3" width="9.265625" style="22" bestFit="1" customWidth="1"/>
    <col min="4" max="6" width="10.265625" style="22" bestFit="1" customWidth="1"/>
    <col min="7" max="7" width="9.06640625" style="22"/>
    <col min="8" max="8" width="9.265625" style="22" bestFit="1" customWidth="1"/>
    <col min="10" max="21" width="9.06640625" style="26"/>
    <col min="23" max="28" width="9.06640625" style="26"/>
    <col min="29" max="29" width="9.3984375" style="20" customWidth="1"/>
    <col min="30" max="30" width="9.1328125" style="12" bestFit="1" customWidth="1"/>
    <col min="31" max="31" width="12" style="12" bestFit="1" customWidth="1"/>
    <col min="32" max="32" width="12.19921875" style="12" bestFit="1" customWidth="1"/>
    <col min="33" max="33" width="13.3984375" style="12" bestFit="1" customWidth="1"/>
    <col min="34" max="34" width="13.59765625" style="12" bestFit="1" customWidth="1"/>
    <col min="35" max="35" width="8.06640625" bestFit="1" customWidth="1"/>
    <col min="36" max="36" width="14.6640625" customWidth="1"/>
    <col min="37" max="37" width="8.46484375" style="43" bestFit="1" customWidth="1"/>
    <col min="38" max="38" width="12.06640625" bestFit="1" customWidth="1"/>
    <col min="39" max="39" width="11.6640625" bestFit="1" customWidth="1"/>
    <col min="40" max="40" width="12.06640625" bestFit="1" customWidth="1"/>
    <col min="41" max="41" width="8.06640625" style="12" bestFit="1" customWidth="1"/>
    <col min="42" max="42" width="13.6640625" bestFit="1" customWidth="1"/>
  </cols>
  <sheetData>
    <row r="1" spans="1:46" x14ac:dyDescent="0.45">
      <c r="A1" t="s">
        <v>1015</v>
      </c>
      <c r="B1" t="s">
        <v>1192</v>
      </c>
      <c r="C1" s="22" t="s">
        <v>1204</v>
      </c>
      <c r="D1" s="22" t="s">
        <v>1383</v>
      </c>
      <c r="E1" s="22" t="s">
        <v>1206</v>
      </c>
      <c r="F1" s="22" t="s">
        <v>1205</v>
      </c>
      <c r="G1" s="22" t="s">
        <v>1193</v>
      </c>
      <c r="H1" s="22" t="s">
        <v>1384</v>
      </c>
      <c r="I1" t="s">
        <v>1385</v>
      </c>
      <c r="J1" s="26" t="s">
        <v>1207</v>
      </c>
      <c r="K1" s="26" t="s">
        <v>1387</v>
      </c>
      <c r="L1" s="26" t="s">
        <v>1208</v>
      </c>
      <c r="M1" s="26" t="s">
        <v>1388</v>
      </c>
      <c r="N1" s="26" t="s">
        <v>1394</v>
      </c>
      <c r="O1" s="26" t="s">
        <v>1396</v>
      </c>
      <c r="P1" s="26" t="s">
        <v>1389</v>
      </c>
      <c r="Q1" s="26" t="s">
        <v>1390</v>
      </c>
      <c r="R1" s="26" t="s">
        <v>1391</v>
      </c>
      <c r="S1" s="26" t="s">
        <v>1392</v>
      </c>
      <c r="T1" s="26" t="s">
        <v>1395</v>
      </c>
      <c r="U1" s="26" t="s">
        <v>1399</v>
      </c>
      <c r="V1" t="s">
        <v>148</v>
      </c>
      <c r="W1" s="26" t="s">
        <v>1374</v>
      </c>
      <c r="X1" s="26" t="s">
        <v>1393</v>
      </c>
      <c r="Y1" s="26" t="s">
        <v>1209</v>
      </c>
      <c r="Z1" s="26" t="s">
        <v>1397</v>
      </c>
      <c r="AA1" s="26" t="s">
        <v>1398</v>
      </c>
      <c r="AB1" s="26" t="s">
        <v>1880</v>
      </c>
      <c r="AC1" s="20" t="s">
        <v>1210</v>
      </c>
      <c r="AD1" s="12" t="s">
        <v>1211</v>
      </c>
      <c r="AE1" s="12" t="s">
        <v>1401</v>
      </c>
      <c r="AF1" s="12" t="s">
        <v>1402</v>
      </c>
      <c r="AG1" s="12" t="s">
        <v>1403</v>
      </c>
      <c r="AH1" s="12" t="s">
        <v>1404</v>
      </c>
      <c r="AI1" s="12" t="s">
        <v>1405</v>
      </c>
      <c r="AJ1" s="43"/>
      <c r="AK1" s="43" t="s">
        <v>1407</v>
      </c>
      <c r="AL1" s="26" t="s">
        <v>1408</v>
      </c>
      <c r="AM1" s="26" t="s">
        <v>1784</v>
      </c>
      <c r="AN1" s="12" t="s">
        <v>1409</v>
      </c>
      <c r="AO1" s="12" t="s">
        <v>1211</v>
      </c>
      <c r="AP1" t="s">
        <v>1410</v>
      </c>
    </row>
    <row r="2" spans="1:46" x14ac:dyDescent="0.45">
      <c r="A2">
        <v>8</v>
      </c>
      <c r="B2" t="s">
        <v>1227</v>
      </c>
      <c r="C2" s="22">
        <v>508956.07371312298</v>
      </c>
      <c r="D2" s="22">
        <v>204855.19009989899</v>
      </c>
      <c r="E2" s="22">
        <v>9997.0320196003504</v>
      </c>
      <c r="F2" s="22">
        <v>19267.571788537301</v>
      </c>
      <c r="G2" s="22">
        <v>46</v>
      </c>
      <c r="H2" s="22">
        <v>234119.79390803701</v>
      </c>
      <c r="I2" t="s">
        <v>1411</v>
      </c>
      <c r="J2" s="26">
        <v>12.3100723261966</v>
      </c>
      <c r="K2" s="26">
        <v>10.2364945071182</v>
      </c>
      <c r="L2" s="26">
        <v>12.453397952154001</v>
      </c>
      <c r="M2" s="26">
        <v>11.739973324190499</v>
      </c>
      <c r="N2" s="26">
        <v>12.3817351391753</v>
      </c>
      <c r="O2" s="26">
        <v>15.5760326606927</v>
      </c>
      <c r="P2" s="26">
        <v>34.887025706710801</v>
      </c>
      <c r="Q2" s="26">
        <v>81.918209826006603</v>
      </c>
      <c r="R2" s="26">
        <v>34.4824545195113</v>
      </c>
      <c r="S2" s="26">
        <v>76.920145503609106</v>
      </c>
      <c r="T2" s="26">
        <v>34.684740113111097</v>
      </c>
      <c r="U2" s="26">
        <v>112.37126805991799</v>
      </c>
      <c r="V2">
        <v>91733</v>
      </c>
      <c r="W2" s="26">
        <v>196.380410929742</v>
      </c>
      <c r="X2" s="26">
        <v>310.30425001619199</v>
      </c>
      <c r="Y2" s="26">
        <v>12.3788974766839</v>
      </c>
      <c r="Z2" s="26">
        <v>15.0597315238421</v>
      </c>
      <c r="AA2" s="26">
        <v>34.692750100685601</v>
      </c>
      <c r="AB2" s="26">
        <v>108.87526529231</v>
      </c>
      <c r="AC2" s="20">
        <v>5691388915116.3701</v>
      </c>
      <c r="AD2" s="12">
        <v>5.6913889151163701</v>
      </c>
      <c r="AE2" s="12">
        <v>1.8093919110421199</v>
      </c>
      <c r="AF2" s="12">
        <v>19.093636587911</v>
      </c>
      <c r="AG2" s="12">
        <v>1.27421965566346</v>
      </c>
      <c r="AH2" s="12">
        <v>26.247027196903002</v>
      </c>
      <c r="AI2" s="12">
        <f>W2*H2*1000*1000/1000000000000</f>
        <v>45.976541334446814</v>
      </c>
      <c r="AJ2" s="43"/>
      <c r="AK2" s="43">
        <v>234119.79390803701</v>
      </c>
      <c r="AL2" s="26">
        <v>196.380410929742</v>
      </c>
      <c r="AM2" s="26">
        <v>12.378897476683907</v>
      </c>
      <c r="AN2" s="12">
        <v>34.692750100685601</v>
      </c>
      <c r="AO2" s="12">
        <v>5.6913889151163701</v>
      </c>
      <c r="AP2" t="s">
        <v>1881</v>
      </c>
      <c r="AQ2" s="12"/>
      <c r="AR2" s="12"/>
      <c r="AS2" s="12"/>
      <c r="AT2" s="12"/>
    </row>
    <row r="3" spans="1:46" x14ac:dyDescent="0.45">
      <c r="A3">
        <v>156</v>
      </c>
      <c r="B3" t="s">
        <v>1230</v>
      </c>
      <c r="C3" s="22">
        <v>297100.35725176299</v>
      </c>
      <c r="D3" s="22">
        <v>26494.355843882699</v>
      </c>
      <c r="E3" s="22">
        <v>2332.5223619662202</v>
      </c>
      <c r="F3" s="22">
        <v>122694.30399255001</v>
      </c>
      <c r="G3" s="22">
        <v>51</v>
      </c>
      <c r="H3" s="22">
        <v>151521.18219839901</v>
      </c>
      <c r="I3" t="s">
        <v>1413</v>
      </c>
      <c r="J3" s="26">
        <v>15.9649053183495</v>
      </c>
      <c r="K3" s="26">
        <v>9.6673004540753205</v>
      </c>
      <c r="L3" s="26">
        <v>16.706607989775001</v>
      </c>
      <c r="M3" s="26">
        <v>12.376306717454201</v>
      </c>
      <c r="N3" s="26">
        <v>16.335756654062202</v>
      </c>
      <c r="O3" s="26">
        <v>15.7044473329649</v>
      </c>
      <c r="P3" s="26">
        <v>26.3417795881291</v>
      </c>
      <c r="Q3" s="26">
        <v>49.120948652433803</v>
      </c>
      <c r="R3" s="26">
        <v>23.726087761410501</v>
      </c>
      <c r="S3" s="26">
        <v>35.563929543812399</v>
      </c>
      <c r="T3" s="26">
        <v>25.033933674769798</v>
      </c>
      <c r="U3" s="26">
        <v>60.643719222292802</v>
      </c>
      <c r="V3">
        <v>35000</v>
      </c>
      <c r="W3" s="26">
        <v>159.32922144975899</v>
      </c>
      <c r="X3" s="26">
        <v>131.501021627428</v>
      </c>
      <c r="Y3" s="26">
        <v>16.0411686179946</v>
      </c>
      <c r="Z3" s="26">
        <v>11.007231829908999</v>
      </c>
      <c r="AA3" s="26">
        <v>26.072829108043901</v>
      </c>
      <c r="AB3" s="26">
        <v>51.150273606432599</v>
      </c>
      <c r="AC3" s="20">
        <v>3950585889707.6401</v>
      </c>
      <c r="AD3" s="12">
        <v>3.9505858897076398</v>
      </c>
      <c r="AE3" s="12">
        <v>0.55553287039291699</v>
      </c>
      <c r="AF3" s="12">
        <v>8.9206201978417408</v>
      </c>
      <c r="AG3" s="12">
        <v>0.39122033126261802</v>
      </c>
      <c r="AH3" s="12">
        <v>12.262711708582399</v>
      </c>
      <c r="AI3" s="12">
        <f t="shared" ref="AI3:AI66" si="0">W3*H3*1000*1000/1000000000000</f>
        <v>24.141751992817991</v>
      </c>
      <c r="AJ3" s="43"/>
      <c r="AK3" s="43">
        <v>151521.18219839901</v>
      </c>
      <c r="AL3" s="26">
        <v>159.32922144975899</v>
      </c>
      <c r="AM3" s="26">
        <v>16.364122582664724</v>
      </c>
      <c r="AN3" s="12">
        <v>26.072829108043901</v>
      </c>
      <c r="AO3" s="12">
        <v>3.9505858897076398</v>
      </c>
      <c r="AP3" t="s">
        <v>1882</v>
      </c>
    </row>
    <row r="4" spans="1:46" x14ac:dyDescent="0.45">
      <c r="A4">
        <v>93</v>
      </c>
      <c r="B4" t="s">
        <v>1228</v>
      </c>
      <c r="C4" s="22">
        <v>31006.236641228199</v>
      </c>
      <c r="D4" s="22">
        <v>22934.732236676198</v>
      </c>
      <c r="E4" s="22">
        <v>69.985894724107595</v>
      </c>
      <c r="F4" s="22">
        <v>1490.2088151699299</v>
      </c>
      <c r="G4" s="22">
        <v>79</v>
      </c>
      <c r="H4" s="22">
        <v>24494.9269465703</v>
      </c>
      <c r="I4" t="s">
        <v>1414</v>
      </c>
      <c r="J4" s="26">
        <v>26.865363854057101</v>
      </c>
      <c r="K4" s="26">
        <v>7.8672413637738901</v>
      </c>
      <c r="L4" s="26">
        <v>26.3546286984072</v>
      </c>
      <c r="M4" s="26">
        <v>14.5512748883482</v>
      </c>
      <c r="N4" s="26">
        <v>26.609996276232199</v>
      </c>
      <c r="O4" s="26">
        <v>16.541858648657001</v>
      </c>
      <c r="P4" s="26">
        <v>154.671304021597</v>
      </c>
      <c r="Q4" s="26">
        <v>109.282433616251</v>
      </c>
      <c r="R4" s="26">
        <v>161.19718863262199</v>
      </c>
      <c r="S4" s="26">
        <v>84.105304748896799</v>
      </c>
      <c r="T4" s="26">
        <v>157.93424632710901</v>
      </c>
      <c r="U4" s="26">
        <v>137.89979181998399</v>
      </c>
      <c r="V4">
        <v>65479</v>
      </c>
      <c r="W4" s="26">
        <v>633.77533991288794</v>
      </c>
      <c r="X4" s="26">
        <v>284.67882096063602</v>
      </c>
      <c r="Y4" s="26">
        <v>26.6248025619564</v>
      </c>
      <c r="Z4" s="26">
        <v>16.1423217453397</v>
      </c>
      <c r="AA4" s="26">
        <v>157.745059992303</v>
      </c>
      <c r="AB4" s="26">
        <v>136.205302942477</v>
      </c>
      <c r="AC4" s="20">
        <v>3863953720693.7998</v>
      </c>
      <c r="AD4" s="12">
        <v>3.8639537206938002</v>
      </c>
      <c r="AE4" s="12">
        <v>1.05988297053931</v>
      </c>
      <c r="AF4" s="12">
        <v>8.3074482086979806</v>
      </c>
      <c r="AG4" s="12">
        <v>0.74639645812627498</v>
      </c>
      <c r="AH4" s="12">
        <v>11.4198161291398</v>
      </c>
      <c r="AI4" s="12">
        <f t="shared" si="0"/>
        <v>15.52428065170395</v>
      </c>
      <c r="AJ4" s="43"/>
      <c r="AK4" s="43">
        <v>24494.9269465703</v>
      </c>
      <c r="AL4" s="26">
        <v>633.77533991288794</v>
      </c>
      <c r="AM4" s="26">
        <v>24.889744055675077</v>
      </c>
      <c r="AN4" s="12">
        <v>157.745059992303</v>
      </c>
      <c r="AO4" s="12">
        <v>3.8639537206938002</v>
      </c>
      <c r="AP4" t="s">
        <v>1883</v>
      </c>
    </row>
    <row r="5" spans="1:46" x14ac:dyDescent="0.45">
      <c r="A5">
        <v>54</v>
      </c>
      <c r="B5" t="s">
        <v>1231</v>
      </c>
      <c r="C5" s="22">
        <v>537729.79280602897</v>
      </c>
      <c r="D5" s="22">
        <v>161396.43042042799</v>
      </c>
      <c r="E5" s="22">
        <v>7319.5741237519997</v>
      </c>
      <c r="F5" s="22">
        <v>67885.104290473406</v>
      </c>
      <c r="G5" s="22">
        <v>44</v>
      </c>
      <c r="H5" s="22">
        <v>236601.10883465299</v>
      </c>
      <c r="I5" t="s">
        <v>1416</v>
      </c>
      <c r="J5" s="26">
        <v>12.843712768913599</v>
      </c>
      <c r="K5" s="26">
        <v>10.4764023513923</v>
      </c>
      <c r="L5" s="26">
        <v>13.1548747765773</v>
      </c>
      <c r="M5" s="26">
        <v>13.9579296840284</v>
      </c>
      <c r="N5" s="26">
        <v>12.999293772745499</v>
      </c>
      <c r="O5" s="26">
        <v>17.452186318411201</v>
      </c>
      <c r="P5" s="26">
        <v>12.6808132763644</v>
      </c>
      <c r="Q5" s="26">
        <v>17.314161676375999</v>
      </c>
      <c r="R5" s="26">
        <v>12.372672546015099</v>
      </c>
      <c r="S5" s="26">
        <v>13.7203793847911</v>
      </c>
      <c r="T5" s="26">
        <v>12.5267429111897</v>
      </c>
      <c r="U5" s="26">
        <v>22.091378522362302</v>
      </c>
      <c r="V5">
        <v>70851</v>
      </c>
      <c r="W5" s="26">
        <v>110.580457412934</v>
      </c>
      <c r="X5" s="26">
        <v>55.820654545553097</v>
      </c>
      <c r="Y5" s="26">
        <v>12.9594678986092</v>
      </c>
      <c r="Z5" s="26">
        <v>15.661575378776501</v>
      </c>
      <c r="AA5" s="26">
        <v>12.566182089627</v>
      </c>
      <c r="AB5" s="26">
        <v>20.609292530585002</v>
      </c>
      <c r="AC5" s="20">
        <v>2973172616223.8999</v>
      </c>
      <c r="AD5" s="12">
        <v>2.9731726162238998</v>
      </c>
      <c r="AE5" s="12">
        <v>0.47464304287373199</v>
      </c>
      <c r="AF5" s="12">
        <v>7.9192521726298901</v>
      </c>
      <c r="AG5" s="12">
        <v>0.33425566399558598</v>
      </c>
      <c r="AH5" s="12">
        <v>10.8861832682912</v>
      </c>
      <c r="AI5" s="12">
        <f t="shared" si="0"/>
        <v>26.16345883934331</v>
      </c>
      <c r="AJ5" s="43"/>
      <c r="AK5" s="43">
        <v>236601.10883465299</v>
      </c>
      <c r="AL5" s="26">
        <v>110.580457412934</v>
      </c>
      <c r="AM5" s="26">
        <v>11.363836236182163</v>
      </c>
      <c r="AN5" s="12">
        <v>12.566182089627</v>
      </c>
      <c r="AO5" s="12">
        <v>2.9731726162238998</v>
      </c>
      <c r="AP5" t="s">
        <v>1884</v>
      </c>
    </row>
    <row r="6" spans="1:46" x14ac:dyDescent="0.45">
      <c r="A6">
        <v>21</v>
      </c>
      <c r="B6" t="s">
        <v>1229</v>
      </c>
      <c r="C6" s="22">
        <v>20599.587195247401</v>
      </c>
      <c r="D6" s="22">
        <v>11214.7331400776</v>
      </c>
      <c r="E6" s="22">
        <v>486.73741925239102</v>
      </c>
      <c r="F6" s="22">
        <v>5602.1826846778804</v>
      </c>
      <c r="G6" s="22">
        <v>84</v>
      </c>
      <c r="H6" s="22">
        <v>17303.653244007801</v>
      </c>
      <c r="I6" t="s">
        <v>1415</v>
      </c>
      <c r="J6" s="26">
        <v>27.679461822100599</v>
      </c>
      <c r="K6" s="26">
        <v>10.623505893200701</v>
      </c>
      <c r="L6" s="26">
        <v>31.055244747950699</v>
      </c>
      <c r="M6" s="26">
        <v>18.6467387578939</v>
      </c>
      <c r="N6" s="26">
        <v>29.3673532850257</v>
      </c>
      <c r="O6" s="26">
        <v>21.460655716170699</v>
      </c>
      <c r="P6" s="26">
        <v>179.036072816223</v>
      </c>
      <c r="Q6" s="26">
        <v>187.82560325754901</v>
      </c>
      <c r="R6" s="26">
        <v>156.891687310083</v>
      </c>
      <c r="S6" s="26">
        <v>124.905004878428</v>
      </c>
      <c r="T6" s="26">
        <v>167.963880063153</v>
      </c>
      <c r="U6" s="26">
        <v>225.565328636168</v>
      </c>
      <c r="V6">
        <v>39109</v>
      </c>
      <c r="W6" s="26">
        <v>551.35548172927599</v>
      </c>
      <c r="X6" s="26">
        <v>345.40803279584799</v>
      </c>
      <c r="Y6" s="26">
        <v>28.868365223324702</v>
      </c>
      <c r="Z6" s="26">
        <v>18.5691801369248</v>
      </c>
      <c r="AA6" s="26">
        <v>171.237130815342</v>
      </c>
      <c r="AB6" s="26">
        <v>211.745939918457</v>
      </c>
      <c r="AC6" s="20">
        <v>2963027934127.4902</v>
      </c>
      <c r="AD6" s="12">
        <v>2.9630279341274899</v>
      </c>
      <c r="AE6" s="12">
        <v>1.0442464034663801</v>
      </c>
      <c r="AF6" s="12">
        <v>5.3971875242899596</v>
      </c>
      <c r="AG6" s="12">
        <v>0.73538479117350697</v>
      </c>
      <c r="AH6" s="12">
        <v>7.4192324277563397</v>
      </c>
      <c r="AI6" s="12">
        <f t="shared" si="0"/>
        <v>9.5404640700262711</v>
      </c>
      <c r="AJ6" s="43"/>
      <c r="AK6" s="43">
        <v>17303.653244007801</v>
      </c>
      <c r="AL6" s="26">
        <v>551.35548172927599</v>
      </c>
      <c r="AM6" s="26">
        <v>31.057482239638379</v>
      </c>
      <c r="AN6" s="12">
        <v>171.237130815342</v>
      </c>
      <c r="AO6" s="12">
        <v>2.9630279341274899</v>
      </c>
      <c r="AP6" t="s">
        <v>1885</v>
      </c>
    </row>
    <row r="7" spans="1:46" x14ac:dyDescent="0.45">
      <c r="A7">
        <v>88</v>
      </c>
      <c r="B7" t="s">
        <v>1232</v>
      </c>
      <c r="C7" s="22">
        <v>5121.6342138648097</v>
      </c>
      <c r="D7" s="22">
        <v>1250.0679996639501</v>
      </c>
      <c r="E7" s="22">
        <v>2283.8596079027702</v>
      </c>
      <c r="F7" s="22">
        <v>2.2062351945351101E-14</v>
      </c>
      <c r="G7" s="22">
        <v>69</v>
      </c>
      <c r="H7" s="22">
        <v>3533.9276075667199</v>
      </c>
      <c r="I7" t="s">
        <v>1417</v>
      </c>
      <c r="J7" s="26">
        <v>32.129011748387299</v>
      </c>
      <c r="K7" s="26">
        <v>6.5118452917473002</v>
      </c>
      <c r="L7" s="26">
        <v>37.145694721540302</v>
      </c>
      <c r="M7" s="26">
        <v>13.0897312904626</v>
      </c>
      <c r="N7" s="26">
        <v>34.637353234963797</v>
      </c>
      <c r="O7" s="26">
        <v>14.6200271668752</v>
      </c>
      <c r="P7" s="26">
        <v>536.06360275660597</v>
      </c>
      <c r="Q7" s="26">
        <v>228.81042535349701</v>
      </c>
      <c r="R7" s="26">
        <v>476.669625712006</v>
      </c>
      <c r="S7" s="26">
        <v>164.10740832564301</v>
      </c>
      <c r="T7" s="26">
        <v>506.36661423430598</v>
      </c>
      <c r="U7" s="26">
        <v>281.57672527715698</v>
      </c>
      <c r="V7">
        <v>3904</v>
      </c>
      <c r="W7" s="26">
        <v>1340.9146558477801</v>
      </c>
      <c r="X7" s="26">
        <v>571.36368067194098</v>
      </c>
      <c r="Y7" s="26">
        <v>36.258410721187602</v>
      </c>
      <c r="Z7" s="26">
        <v>13.6506710193605</v>
      </c>
      <c r="AA7" s="26">
        <v>487.17444051314402</v>
      </c>
      <c r="AB7" s="26">
        <v>213.19162989670301</v>
      </c>
      <c r="AC7" s="20">
        <v>1721639205030.27</v>
      </c>
      <c r="AD7" s="12">
        <v>1.72163920503027</v>
      </c>
      <c r="AE7" s="12">
        <v>1.0654790696862599</v>
      </c>
      <c r="AF7" s="12">
        <v>3.3160672824439601</v>
      </c>
      <c r="AG7" s="12">
        <v>0.75033737301849301</v>
      </c>
      <c r="AH7" s="12">
        <v>4.5584248840356398</v>
      </c>
      <c r="AI7" s="12">
        <f t="shared" si="0"/>
        <v>4.7386953216912966</v>
      </c>
      <c r="AJ7" s="43"/>
      <c r="AK7" s="43">
        <v>3533.9276075667199</v>
      </c>
      <c r="AL7" s="26">
        <v>1340.9146558477801</v>
      </c>
      <c r="AM7" s="26">
        <v>36.331502410579049</v>
      </c>
      <c r="AN7" s="12">
        <v>487.17444051314402</v>
      </c>
      <c r="AO7" s="12">
        <v>1.72163920503027</v>
      </c>
      <c r="AP7" t="s">
        <v>1886</v>
      </c>
    </row>
    <row r="8" spans="1:46" x14ac:dyDescent="0.45">
      <c r="A8">
        <v>22</v>
      </c>
      <c r="B8" t="s">
        <v>1234</v>
      </c>
      <c r="C8" s="22">
        <v>289833.99984622002</v>
      </c>
      <c r="D8" s="22">
        <v>124133.20765529601</v>
      </c>
      <c r="E8" s="22">
        <v>6452.6329761357201</v>
      </c>
      <c r="F8" s="22">
        <v>28822.859283989699</v>
      </c>
      <c r="G8" s="22">
        <v>55</v>
      </c>
      <c r="H8" s="22">
        <v>159408.69991542099</v>
      </c>
      <c r="I8" t="s">
        <v>1420</v>
      </c>
      <c r="J8" s="26">
        <v>7.2421970054550098</v>
      </c>
      <c r="K8" s="26">
        <v>6.2616917734544302</v>
      </c>
      <c r="L8" s="26">
        <v>7.2395100428169199</v>
      </c>
      <c r="M8" s="26">
        <v>6.9783076338110197</v>
      </c>
      <c r="N8" s="26">
        <v>7.2408535241359697</v>
      </c>
      <c r="O8" s="26">
        <v>9.3757965687109497</v>
      </c>
      <c r="P8" s="26">
        <v>10.24717355087</v>
      </c>
      <c r="Q8" s="26">
        <v>18.1927374425583</v>
      </c>
      <c r="R8" s="26">
        <v>10.2397116329476</v>
      </c>
      <c r="S8" s="26">
        <v>18.040006897987599</v>
      </c>
      <c r="T8" s="26">
        <v>10.243442591908799</v>
      </c>
      <c r="U8" s="26">
        <v>25.620646840649901</v>
      </c>
      <c r="V8">
        <v>12843</v>
      </c>
      <c r="W8" s="26">
        <v>106.17244864126999</v>
      </c>
      <c r="X8" s="26">
        <v>127.049108590627</v>
      </c>
      <c r="Y8" s="26">
        <v>7.2410420582696897</v>
      </c>
      <c r="Z8" s="26">
        <v>8.8041768295031098</v>
      </c>
      <c r="AA8" s="26">
        <v>10.243966166822499</v>
      </c>
      <c r="AB8" s="26">
        <v>24.169746296581401</v>
      </c>
      <c r="AC8" s="20">
        <v>1632977328630.74</v>
      </c>
      <c r="AD8" s="12">
        <v>1.6329773286307401</v>
      </c>
      <c r="AE8" s="12">
        <v>6.1261052433634298E-2</v>
      </c>
      <c r="AF8" s="12">
        <v>4.9023220806413903</v>
      </c>
      <c r="AG8" s="12">
        <v>4.3141586220869201E-2</v>
      </c>
      <c r="AH8" s="12">
        <v>6.73896669113521</v>
      </c>
      <c r="AI8" s="12">
        <f t="shared" si="0"/>
        <v>16.924812004741657</v>
      </c>
      <c r="AJ8" s="43"/>
      <c r="AK8" s="43">
        <v>159408.69991542099</v>
      </c>
      <c r="AL8" s="26">
        <v>106.17244864126999</v>
      </c>
      <c r="AM8" s="26">
        <v>9.6484222582398242</v>
      </c>
      <c r="AN8" s="12">
        <v>10.243966166822499</v>
      </c>
      <c r="AO8" s="12">
        <v>1.6329773286307401</v>
      </c>
      <c r="AP8" t="s">
        <v>1887</v>
      </c>
    </row>
    <row r="9" spans="1:46" x14ac:dyDescent="0.45">
      <c r="A9">
        <v>113</v>
      </c>
      <c r="B9" t="s">
        <v>1233</v>
      </c>
      <c r="C9" s="22">
        <v>5317.53921091557</v>
      </c>
      <c r="D9" s="22">
        <v>132.84947662830001</v>
      </c>
      <c r="E9" s="22">
        <v>52.344239892963003</v>
      </c>
      <c r="F9" s="22">
        <v>2792.6282415914602</v>
      </c>
      <c r="G9" s="22">
        <v>56</v>
      </c>
      <c r="H9" s="22">
        <v>2977.82195811272</v>
      </c>
      <c r="I9" t="s">
        <v>1419</v>
      </c>
      <c r="J9" s="26">
        <v>34.553364114155798</v>
      </c>
      <c r="K9" s="26">
        <v>2.9205526535280701</v>
      </c>
      <c r="L9" s="26">
        <v>37.907983806871201</v>
      </c>
      <c r="M9" s="26">
        <v>9.2752038889959803</v>
      </c>
      <c r="N9" s="26">
        <v>36.230673960513499</v>
      </c>
      <c r="O9" s="26">
        <v>9.7241470054949293</v>
      </c>
      <c r="P9" s="26">
        <v>526.46156613967003</v>
      </c>
      <c r="Q9" s="26">
        <v>136.748297280456</v>
      </c>
      <c r="R9" s="26">
        <v>504.51617229686099</v>
      </c>
      <c r="S9" s="26">
        <v>81.829548580020997</v>
      </c>
      <c r="T9" s="26">
        <v>515.48886921826499</v>
      </c>
      <c r="U9" s="26">
        <v>159.361764014816</v>
      </c>
      <c r="V9">
        <v>10207</v>
      </c>
      <c r="W9" s="26">
        <v>1512.3705361658101</v>
      </c>
      <c r="X9" s="26">
        <v>235.42257068759099</v>
      </c>
      <c r="Y9" s="26">
        <v>34.687161486457398</v>
      </c>
      <c r="Z9" s="26">
        <v>3.7053944952253501</v>
      </c>
      <c r="AA9" s="26">
        <v>525.58628479655204</v>
      </c>
      <c r="AB9" s="26">
        <v>137.06867458339599</v>
      </c>
      <c r="AC9" s="20">
        <v>1565102379750.0601</v>
      </c>
      <c r="AD9" s="12">
        <v>1.5651023797500601</v>
      </c>
      <c r="AE9" s="12">
        <v>0.31637260826246399</v>
      </c>
      <c r="AF9" s="12">
        <v>2.8438412986150898</v>
      </c>
      <c r="AG9" s="12">
        <v>0.22279761145243901</v>
      </c>
      <c r="AH9" s="12">
        <v>3.9092804330258102</v>
      </c>
      <c r="AI9" s="12">
        <f t="shared" si="0"/>
        <v>4.503570191397257</v>
      </c>
      <c r="AJ9" s="43"/>
      <c r="AK9" s="43">
        <v>2977.82195811272</v>
      </c>
      <c r="AL9" s="26">
        <v>1512.3705361658101</v>
      </c>
      <c r="AM9" s="26">
        <v>34.752481103541513</v>
      </c>
      <c r="AN9" s="12">
        <v>525.58628479655204</v>
      </c>
      <c r="AO9" s="12">
        <v>1.5651023797500601</v>
      </c>
      <c r="AP9" t="s">
        <v>1888</v>
      </c>
    </row>
    <row r="10" spans="1:46" x14ac:dyDescent="0.45">
      <c r="A10">
        <v>20</v>
      </c>
      <c r="B10" t="s">
        <v>1239</v>
      </c>
      <c r="C10" s="22">
        <v>293182.53638739901</v>
      </c>
      <c r="D10" s="22">
        <v>30411.974658888001</v>
      </c>
      <c r="E10" s="22">
        <v>151266.88674771701</v>
      </c>
      <c r="F10" s="22">
        <v>3026.1365174561702</v>
      </c>
      <c r="G10" s="22">
        <v>63</v>
      </c>
      <c r="H10" s="22">
        <v>184704.997924061</v>
      </c>
      <c r="I10" t="s">
        <v>1421</v>
      </c>
      <c r="J10" s="26">
        <v>8.8119281832337109</v>
      </c>
      <c r="K10" s="26">
        <v>9.9381548866239395</v>
      </c>
      <c r="L10" s="26">
        <v>5.7007528498628997</v>
      </c>
      <c r="M10" s="26">
        <v>8.9221995302097508</v>
      </c>
      <c r="N10" s="26">
        <v>7.2563405165483097</v>
      </c>
      <c r="O10" s="26">
        <v>13.355619304525099</v>
      </c>
      <c r="P10" s="26">
        <v>6.9153505062519702</v>
      </c>
      <c r="Q10" s="26">
        <v>23.053230678461698</v>
      </c>
      <c r="R10" s="26">
        <v>7.3600851030652699</v>
      </c>
      <c r="S10" s="26">
        <v>21.750473030394101</v>
      </c>
      <c r="T10" s="26">
        <v>7.13771780465862</v>
      </c>
      <c r="U10" s="26">
        <v>31.694392591754699</v>
      </c>
      <c r="V10">
        <v>186984</v>
      </c>
      <c r="W10" s="26">
        <v>93.699107545203603</v>
      </c>
      <c r="X10" s="26">
        <v>128.176482152804</v>
      </c>
      <c r="Y10" s="26">
        <v>6.00785517316202</v>
      </c>
      <c r="Z10" s="26">
        <v>9.8072273368528808</v>
      </c>
      <c r="AA10" s="26">
        <v>7.3161856074412599</v>
      </c>
      <c r="AB10" s="26">
        <v>23.696913225576701</v>
      </c>
      <c r="AC10" s="20">
        <v>1351336047434.49</v>
      </c>
      <c r="AD10" s="12">
        <v>1.35133604743449</v>
      </c>
      <c r="AE10" s="12">
        <v>0.37064969555560701</v>
      </c>
      <c r="AF10" s="12">
        <v>3.1402027553573499</v>
      </c>
      <c r="AG10" s="12">
        <v>0.26102091236310399</v>
      </c>
      <c r="AH10" s="12">
        <v>4.3166730834208096</v>
      </c>
      <c r="AI10" s="12">
        <f t="shared" si="0"/>
        <v>17.306693464623198</v>
      </c>
      <c r="AJ10" s="43"/>
      <c r="AK10" s="43">
        <v>184704.997924061</v>
      </c>
      <c r="AL10" s="26">
        <v>93.699107545203603</v>
      </c>
      <c r="AM10" s="26">
        <v>7.8081700019519671</v>
      </c>
      <c r="AN10" s="12">
        <v>7.3161856074412599</v>
      </c>
      <c r="AO10" s="12">
        <v>1.35133604743449</v>
      </c>
      <c r="AP10" t="s">
        <v>1889</v>
      </c>
    </row>
    <row r="11" spans="1:46" x14ac:dyDescent="0.45">
      <c r="A11">
        <v>114</v>
      </c>
      <c r="B11" t="s">
        <v>1236</v>
      </c>
      <c r="C11" s="22">
        <v>53422.4055328369</v>
      </c>
      <c r="D11" s="22">
        <v>8765.4001696098094</v>
      </c>
      <c r="E11" s="22">
        <v>0</v>
      </c>
      <c r="F11" s="22">
        <v>16343.130430823499</v>
      </c>
      <c r="G11" s="22">
        <v>47</v>
      </c>
      <c r="H11" s="22">
        <v>25108.5306004333</v>
      </c>
      <c r="I11" t="s">
        <v>1422</v>
      </c>
      <c r="J11" s="26">
        <v>35.009110827210797</v>
      </c>
      <c r="K11" s="26">
        <v>5.3875139879215999</v>
      </c>
      <c r="L11" s="26">
        <v>36.639405056175697</v>
      </c>
      <c r="M11" s="26">
        <v>19.1576338123248</v>
      </c>
      <c r="N11" s="26">
        <v>35.824257941693197</v>
      </c>
      <c r="O11" s="26">
        <v>19.9007597909522</v>
      </c>
      <c r="P11" s="26">
        <v>52.485885257401101</v>
      </c>
      <c r="Q11" s="26">
        <v>67.9933600436067</v>
      </c>
      <c r="R11" s="26">
        <v>45.1842506385197</v>
      </c>
      <c r="S11" s="26">
        <v>40.2684919857317</v>
      </c>
      <c r="T11" s="26">
        <v>48.835067947960397</v>
      </c>
      <c r="U11" s="26">
        <v>79.023088125081998</v>
      </c>
      <c r="V11">
        <v>23649</v>
      </c>
      <c r="W11" s="26">
        <v>131.29783405515701</v>
      </c>
      <c r="X11" s="26">
        <v>100.36352046187299</v>
      </c>
      <c r="Y11" s="26">
        <v>35.009110827210797</v>
      </c>
      <c r="Z11" s="26">
        <v>5.3875139879215999</v>
      </c>
      <c r="AA11" s="26">
        <v>52.485885257401101</v>
      </c>
      <c r="AB11" s="26">
        <v>67.9933600436067</v>
      </c>
      <c r="AC11" s="20">
        <v>1285842581412.8999</v>
      </c>
      <c r="AD11" s="12">
        <v>1.2858425814129</v>
      </c>
      <c r="AE11" s="12">
        <v>0.43067546590570099</v>
      </c>
      <c r="AF11" s="12">
        <v>1.9920831307392399</v>
      </c>
      <c r="AG11" s="12">
        <v>0.30329258162373302</v>
      </c>
      <c r="AH11" s="12">
        <v>2.7384128670443602</v>
      </c>
      <c r="AI11" s="12">
        <f t="shared" si="0"/>
        <v>3.296695684144523</v>
      </c>
      <c r="AJ11" s="43"/>
      <c r="AK11" s="43">
        <v>25108.5306004333</v>
      </c>
      <c r="AL11" s="26">
        <v>131.29783405515701</v>
      </c>
      <c r="AM11" s="26">
        <v>39.003981701955908</v>
      </c>
      <c r="AN11" s="12">
        <v>52.485885257401101</v>
      </c>
      <c r="AO11" s="12">
        <v>1.2858425814129</v>
      </c>
      <c r="AP11" t="s">
        <v>1890</v>
      </c>
    </row>
    <row r="12" spans="1:46" x14ac:dyDescent="0.45">
      <c r="A12">
        <v>94</v>
      </c>
      <c r="B12" t="s">
        <v>1238</v>
      </c>
      <c r="C12" s="22">
        <v>42517.649393260399</v>
      </c>
      <c r="D12" s="22">
        <v>0</v>
      </c>
      <c r="E12" s="22">
        <v>0</v>
      </c>
      <c r="F12" s="22">
        <v>19132.9422269672</v>
      </c>
      <c r="G12" s="22">
        <v>45</v>
      </c>
      <c r="H12" s="22">
        <v>19132.9422269672</v>
      </c>
      <c r="I12" t="s">
        <v>1423</v>
      </c>
      <c r="J12" s="26">
        <v>28.761692995933998</v>
      </c>
      <c r="K12" s="26">
        <v>7.9846533524596</v>
      </c>
      <c r="L12" s="26">
        <v>32.899145069851201</v>
      </c>
      <c r="M12" s="26">
        <v>13.956687073154701</v>
      </c>
      <c r="N12" s="26">
        <v>30.8304190328926</v>
      </c>
      <c r="O12" s="26">
        <v>16.079297348357901</v>
      </c>
      <c r="P12" s="26">
        <v>66.279736946826404</v>
      </c>
      <c r="Q12" s="26">
        <v>31.147702662601102</v>
      </c>
      <c r="R12" s="26">
        <v>58.580516524056598</v>
      </c>
      <c r="S12" s="26">
        <v>22.586781024841599</v>
      </c>
      <c r="T12" s="26">
        <v>62.430126735441497</v>
      </c>
      <c r="U12" s="26">
        <v>38.4752135565477</v>
      </c>
      <c r="V12">
        <v>2579</v>
      </c>
      <c r="W12" s="26">
        <v>216.26625969526901</v>
      </c>
      <c r="X12" s="26">
        <v>76.023876839649603</v>
      </c>
      <c r="Y12" s="26">
        <v>28.761692995933998</v>
      </c>
      <c r="Z12" s="26">
        <v>16.079297348357901</v>
      </c>
      <c r="AA12" s="26">
        <v>66.279736946826404</v>
      </c>
      <c r="AB12" s="26">
        <v>38.4752135565477</v>
      </c>
      <c r="AC12" s="20">
        <v>1268126377822.21</v>
      </c>
      <c r="AD12" s="12">
        <v>1.26812637782221</v>
      </c>
      <c r="AE12" s="12">
        <v>0.168630170517164</v>
      </c>
      <c r="AF12" s="12">
        <v>2.37419587981671</v>
      </c>
      <c r="AG12" s="12">
        <v>0.11875364120927</v>
      </c>
      <c r="AH12" s="12">
        <v>3.2636833502832499</v>
      </c>
      <c r="AI12" s="12">
        <f t="shared" si="0"/>
        <v>4.1378098523918672</v>
      </c>
      <c r="AJ12" s="43"/>
      <c r="AK12" s="43">
        <v>19132.9422269672</v>
      </c>
      <c r="AL12" s="26">
        <v>216.26625969526901</v>
      </c>
      <c r="AM12" s="26">
        <v>30.647284990371602</v>
      </c>
      <c r="AN12" s="12">
        <v>66.279736946826404</v>
      </c>
      <c r="AO12" s="12">
        <v>1.26812637782221</v>
      </c>
      <c r="AP12" t="s">
        <v>1891</v>
      </c>
    </row>
    <row r="13" spans="1:46" x14ac:dyDescent="0.45">
      <c r="A13">
        <v>137</v>
      </c>
      <c r="B13" t="s">
        <v>1235</v>
      </c>
      <c r="C13" s="22">
        <v>6735.8962458968199</v>
      </c>
      <c r="D13" s="22">
        <v>4141.5877730709299</v>
      </c>
      <c r="E13" s="22">
        <v>118.127284706834</v>
      </c>
      <c r="F13" s="22">
        <v>522.77127680897604</v>
      </c>
      <c r="G13" s="22">
        <v>71</v>
      </c>
      <c r="H13" s="22">
        <v>4782.4863345867398</v>
      </c>
      <c r="I13" t="s">
        <v>1424</v>
      </c>
      <c r="J13" s="26">
        <v>24.227334304650601</v>
      </c>
      <c r="K13" s="26">
        <v>8.9793041893136607</v>
      </c>
      <c r="L13" s="26">
        <v>27.283823993380398</v>
      </c>
      <c r="M13" s="26">
        <v>17.117513657933799</v>
      </c>
      <c r="N13" s="26">
        <v>25.755579149015499</v>
      </c>
      <c r="O13" s="26">
        <v>19.329696778629899</v>
      </c>
      <c r="P13" s="26">
        <v>275.78903095596002</v>
      </c>
      <c r="Q13" s="26">
        <v>195.187611609925</v>
      </c>
      <c r="R13" s="26">
        <v>240.93675680160499</v>
      </c>
      <c r="S13" s="26">
        <v>118.756826257931</v>
      </c>
      <c r="T13" s="26">
        <v>258.36289387878202</v>
      </c>
      <c r="U13" s="26">
        <v>228.476229636353</v>
      </c>
      <c r="V13">
        <v>15004</v>
      </c>
      <c r="W13" s="26">
        <v>1028.06644500328</v>
      </c>
      <c r="X13" s="26">
        <v>317.79111597917802</v>
      </c>
      <c r="Y13" s="26">
        <v>25.626275048288399</v>
      </c>
      <c r="Z13" s="26">
        <v>18.428699572917701</v>
      </c>
      <c r="AA13" s="26">
        <v>259.83731140567301</v>
      </c>
      <c r="AB13" s="26">
        <v>222.97701825708199</v>
      </c>
      <c r="AC13" s="20">
        <v>1242668391013.3899</v>
      </c>
      <c r="AD13" s="12">
        <v>1.24266839101339</v>
      </c>
      <c r="AE13" s="12">
        <v>0.41125888745903799</v>
      </c>
      <c r="AF13" s="12">
        <v>2.5958392982010201</v>
      </c>
      <c r="AG13" s="12">
        <v>0.28961893483030798</v>
      </c>
      <c r="AH13" s="12">
        <v>3.5683650071045001</v>
      </c>
      <c r="AI13" s="12">
        <f t="shared" si="0"/>
        <v>4.9167137242753576</v>
      </c>
      <c r="AJ13" s="43"/>
      <c r="AK13" s="43">
        <v>4782.4863345867398</v>
      </c>
      <c r="AL13" s="26">
        <v>1028.06644500328</v>
      </c>
      <c r="AM13" s="26">
        <v>25.274369440668192</v>
      </c>
      <c r="AN13" s="12">
        <v>259.83731140567301</v>
      </c>
      <c r="AO13" s="12">
        <v>1.24266839101339</v>
      </c>
      <c r="AP13" t="s">
        <v>1892</v>
      </c>
    </row>
    <row r="14" spans="1:46" x14ac:dyDescent="0.45">
      <c r="A14">
        <v>9</v>
      </c>
      <c r="B14" t="s">
        <v>1241</v>
      </c>
      <c r="C14" s="22">
        <v>94593.333946466402</v>
      </c>
      <c r="D14" s="22">
        <v>0</v>
      </c>
      <c r="E14" s="22">
        <v>0</v>
      </c>
      <c r="F14" s="22">
        <v>29323.933523404601</v>
      </c>
      <c r="G14" s="22">
        <v>31</v>
      </c>
      <c r="H14" s="22">
        <v>29323.933523404601</v>
      </c>
      <c r="I14" t="s">
        <v>1425</v>
      </c>
      <c r="J14" s="26">
        <v>31.6850398920934</v>
      </c>
      <c r="K14" s="26">
        <v>8.8401595982102794</v>
      </c>
      <c r="L14" s="26">
        <v>41.806432566057502</v>
      </c>
      <c r="M14" s="26">
        <v>18.8642592379787</v>
      </c>
      <c r="N14" s="26">
        <v>36.745736229075398</v>
      </c>
      <c r="O14" s="26">
        <v>20.832875421302099</v>
      </c>
      <c r="P14" s="26">
        <v>39.4972619723275</v>
      </c>
      <c r="Q14" s="26">
        <v>25.055120945206799</v>
      </c>
      <c r="R14" s="26">
        <v>29.5930884110901</v>
      </c>
      <c r="S14" s="26">
        <v>13.772480547293499</v>
      </c>
      <c r="T14" s="26">
        <v>34.5451751917088</v>
      </c>
      <c r="U14" s="26">
        <v>28.590912997043599</v>
      </c>
      <c r="V14">
        <v>7980</v>
      </c>
      <c r="W14" s="26">
        <v>93.218880702164</v>
      </c>
      <c r="X14" s="26">
        <v>33.085603241666398</v>
      </c>
      <c r="Y14" s="26">
        <v>31.6850398920934</v>
      </c>
      <c r="Z14" s="26">
        <v>20.832875421302099</v>
      </c>
      <c r="AA14" s="26">
        <v>39.4972619723275</v>
      </c>
      <c r="AB14" s="26">
        <v>28.590912997043599</v>
      </c>
      <c r="AC14" s="20">
        <v>1158215084433.03</v>
      </c>
      <c r="AD14" s="12">
        <v>1.1582150844330299</v>
      </c>
      <c r="AE14" s="12">
        <v>0.19840810145044799</v>
      </c>
      <c r="AF14" s="12">
        <v>1.63310346556671</v>
      </c>
      <c r="AG14" s="12">
        <v>0.13972401510594901</v>
      </c>
      <c r="AH14" s="12">
        <v>2.2449422287226901</v>
      </c>
      <c r="AI14" s="12">
        <f t="shared" si="0"/>
        <v>2.7335442608364411</v>
      </c>
      <c r="AJ14" s="43"/>
      <c r="AK14" s="43">
        <v>29323.933523404601</v>
      </c>
      <c r="AL14" s="26">
        <v>93.218880702164</v>
      </c>
      <c r="AM14" s="26">
        <v>42.3704529327294</v>
      </c>
      <c r="AN14" s="12">
        <v>39.4972619723275</v>
      </c>
      <c r="AO14" s="12">
        <v>1.1582150844330299</v>
      </c>
      <c r="AP14" t="s">
        <v>1893</v>
      </c>
    </row>
    <row r="15" spans="1:46" x14ac:dyDescent="0.45">
      <c r="A15">
        <v>85</v>
      </c>
      <c r="B15" t="s">
        <v>1245</v>
      </c>
      <c r="C15" s="22">
        <v>110246.669681132</v>
      </c>
      <c r="D15" s="22">
        <v>1709.82506692469</v>
      </c>
      <c r="E15" s="22">
        <v>420.89661482452999</v>
      </c>
      <c r="F15" s="22">
        <v>32045.745919401601</v>
      </c>
      <c r="G15" s="22">
        <v>31</v>
      </c>
      <c r="H15" s="22">
        <v>34176.4676011509</v>
      </c>
      <c r="I15" t="s">
        <v>1426</v>
      </c>
      <c r="J15" s="26">
        <v>26.4460755359286</v>
      </c>
      <c r="K15" s="26">
        <v>10.1088480756171</v>
      </c>
      <c r="L15" s="26">
        <v>30.815898398000499</v>
      </c>
      <c r="M15" s="26">
        <v>16.955300450113299</v>
      </c>
      <c r="N15" s="26">
        <v>28.6309869669645</v>
      </c>
      <c r="O15" s="26">
        <v>19.7400866960994</v>
      </c>
      <c r="P15" s="26">
        <v>33.931295839959098</v>
      </c>
      <c r="Q15" s="26">
        <v>68.272802207120705</v>
      </c>
      <c r="R15" s="26">
        <v>29.228362240696502</v>
      </c>
      <c r="S15" s="26">
        <v>52.5731447149385</v>
      </c>
      <c r="T15" s="26">
        <v>31.579829040327802</v>
      </c>
      <c r="U15" s="26">
        <v>86.169084168456195</v>
      </c>
      <c r="V15">
        <v>40054</v>
      </c>
      <c r="W15" s="26">
        <v>109.26263865543901</v>
      </c>
      <c r="X15" s="26">
        <v>176.139950919348</v>
      </c>
      <c r="Y15" s="26">
        <v>26.609201229575099</v>
      </c>
      <c r="Z15" s="26">
        <v>10.901986377807599</v>
      </c>
      <c r="AA15" s="26">
        <v>33.755735106774303</v>
      </c>
      <c r="AB15" s="26">
        <v>69.109247227019495</v>
      </c>
      <c r="AC15" s="20">
        <v>1153651787229.7</v>
      </c>
      <c r="AD15" s="12">
        <v>1.1536517872297001</v>
      </c>
      <c r="AE15" s="12">
        <v>0.197166230238639</v>
      </c>
      <c r="AF15" s="12">
        <v>2.03751335297004</v>
      </c>
      <c r="AG15" s="12">
        <v>0.13884945791453501</v>
      </c>
      <c r="AH15" s="12">
        <v>2.8008634260545899</v>
      </c>
      <c r="AI15" s="12">
        <f t="shared" si="0"/>
        <v>3.7342110300238693</v>
      </c>
      <c r="AJ15" s="43"/>
      <c r="AK15" s="43">
        <v>34176.4676011509</v>
      </c>
      <c r="AL15" s="26">
        <v>109.26263865543901</v>
      </c>
      <c r="AM15" s="26">
        <v>30.894124031933078</v>
      </c>
      <c r="AN15" s="12">
        <v>33.755735106774303</v>
      </c>
      <c r="AO15" s="12">
        <v>1.1536517872297001</v>
      </c>
      <c r="AP15" t="s">
        <v>1894</v>
      </c>
    </row>
    <row r="16" spans="1:46" x14ac:dyDescent="0.45">
      <c r="A16">
        <v>139</v>
      </c>
      <c r="B16" t="s">
        <v>1237</v>
      </c>
      <c r="C16" s="22">
        <v>8895.8831437230092</v>
      </c>
      <c r="D16" s="22">
        <v>5339.8933015167704</v>
      </c>
      <c r="E16" s="22">
        <v>428.96267063617501</v>
      </c>
      <c r="F16" s="22">
        <v>13.468071267007</v>
      </c>
      <c r="G16" s="22">
        <v>65</v>
      </c>
      <c r="H16" s="22">
        <v>5782.3240434199597</v>
      </c>
      <c r="I16" t="s">
        <v>1427</v>
      </c>
      <c r="J16" s="26">
        <v>32.026460364520297</v>
      </c>
      <c r="K16" s="26">
        <v>7.0028141307879403</v>
      </c>
      <c r="L16" s="26">
        <v>36.894576389325799</v>
      </c>
      <c r="M16" s="26">
        <v>14.2328499184019</v>
      </c>
      <c r="N16" s="26">
        <v>34.460518376923098</v>
      </c>
      <c r="O16" s="26">
        <v>15.862327147998</v>
      </c>
      <c r="P16" s="26">
        <v>208.680367567426</v>
      </c>
      <c r="Q16" s="26">
        <v>150.78341940901299</v>
      </c>
      <c r="R16" s="26">
        <v>182.202464276744</v>
      </c>
      <c r="S16" s="26">
        <v>128.19156604022101</v>
      </c>
      <c r="T16" s="26">
        <v>195.44141592208501</v>
      </c>
      <c r="U16" s="26">
        <v>197.91088189515699</v>
      </c>
      <c r="V16">
        <v>8741</v>
      </c>
      <c r="W16" s="26">
        <v>508.894227583516</v>
      </c>
      <c r="X16" s="26">
        <v>337.56988002758902</v>
      </c>
      <c r="Y16" s="26">
        <v>34.635420017009402</v>
      </c>
      <c r="Z16" s="26">
        <v>15.732246972719899</v>
      </c>
      <c r="AA16" s="26">
        <v>194.49011798917101</v>
      </c>
      <c r="AB16" s="26">
        <v>193.50399060838399</v>
      </c>
      <c r="AC16" s="20">
        <v>1124604885456.3701</v>
      </c>
      <c r="AD16" s="12">
        <v>1.1246048854563699</v>
      </c>
      <c r="AE16" s="12">
        <v>0.55242978086420902</v>
      </c>
      <c r="AF16" s="12">
        <v>2.0144529738386798</v>
      </c>
      <c r="AG16" s="12">
        <v>0.38903505694662599</v>
      </c>
      <c r="AH16" s="12">
        <v>2.76916352460078</v>
      </c>
      <c r="AI16" s="12">
        <f t="shared" si="0"/>
        <v>2.9425913277137941</v>
      </c>
      <c r="AJ16" s="43"/>
      <c r="AK16" s="43">
        <v>5782.3240434199597</v>
      </c>
      <c r="AL16" s="26">
        <v>508.894227583516</v>
      </c>
      <c r="AM16" s="26">
        <v>38.218181195080057</v>
      </c>
      <c r="AN16" s="12">
        <v>194.49011798917101</v>
      </c>
      <c r="AO16" s="12">
        <v>1.1246048854563699</v>
      </c>
      <c r="AP16" t="s">
        <v>1895</v>
      </c>
    </row>
    <row r="17" spans="1:42" x14ac:dyDescent="0.45">
      <c r="A17">
        <v>62</v>
      </c>
      <c r="B17" t="s">
        <v>1243</v>
      </c>
      <c r="C17" s="22">
        <v>36117.3615617752</v>
      </c>
      <c r="D17" s="22">
        <v>25025.4201980209</v>
      </c>
      <c r="E17" s="22">
        <v>550.27750203611595</v>
      </c>
      <c r="F17" s="22">
        <v>428.80262442112502</v>
      </c>
      <c r="G17" s="22">
        <v>72</v>
      </c>
      <c r="H17" s="22">
        <v>26004.5003244781</v>
      </c>
      <c r="I17" t="s">
        <v>239</v>
      </c>
      <c r="J17" s="26">
        <v>21.621051477478801</v>
      </c>
      <c r="K17" s="26">
        <v>9.7484447971956705</v>
      </c>
      <c r="L17" s="26">
        <v>24.7152827760662</v>
      </c>
      <c r="M17" s="26">
        <v>16.642345276638402</v>
      </c>
      <c r="N17" s="26">
        <v>23.168167126772499</v>
      </c>
      <c r="O17" s="26">
        <v>19.287297173809002</v>
      </c>
      <c r="P17" s="26">
        <v>45.199917667507798</v>
      </c>
      <c r="Q17" s="26">
        <v>90.757966930549799</v>
      </c>
      <c r="R17" s="26">
        <v>38.832685193935603</v>
      </c>
      <c r="S17" s="26">
        <v>59.832288214475597</v>
      </c>
      <c r="T17" s="26">
        <v>42.016301430721697</v>
      </c>
      <c r="U17" s="26">
        <v>108.70561749213699</v>
      </c>
      <c r="V17">
        <v>54865</v>
      </c>
      <c r="W17" s="26">
        <v>179.81693837600099</v>
      </c>
      <c r="X17" s="26">
        <v>211.42617899027701</v>
      </c>
      <c r="Y17" s="26">
        <v>23.175394171392</v>
      </c>
      <c r="Z17" s="26">
        <v>19.116008913220899</v>
      </c>
      <c r="AA17" s="26">
        <v>42.001429797430902</v>
      </c>
      <c r="AB17" s="26">
        <v>107.627032462546</v>
      </c>
      <c r="AC17" s="20">
        <v>1092226194795.84</v>
      </c>
      <c r="AD17" s="12">
        <v>1.09222619479584</v>
      </c>
      <c r="AE17" s="12">
        <v>0.37094296323946102</v>
      </c>
      <c r="AF17" s="12">
        <v>2.34719342019747</v>
      </c>
      <c r="AG17" s="12">
        <v>0.26122743890102901</v>
      </c>
      <c r="AH17" s="12">
        <v>3.2265644762151098</v>
      </c>
      <c r="AI17" s="12">
        <f t="shared" si="0"/>
        <v>4.6760496323453768</v>
      </c>
      <c r="AJ17" s="43"/>
      <c r="AK17" s="43">
        <v>26004.5003244781</v>
      </c>
      <c r="AL17" s="26">
        <v>179.81693837600099</v>
      </c>
      <c r="AM17" s="26">
        <v>23.357882842830513</v>
      </c>
      <c r="AN17" s="12">
        <v>42.001429797430902</v>
      </c>
      <c r="AO17" s="12">
        <v>1.09222619479584</v>
      </c>
      <c r="AP17" t="s">
        <v>1896</v>
      </c>
    </row>
    <row r="18" spans="1:42" x14ac:dyDescent="0.45">
      <c r="A18">
        <v>121</v>
      </c>
      <c r="B18" t="s">
        <v>1240</v>
      </c>
      <c r="C18" s="22">
        <v>363289.657310426</v>
      </c>
      <c r="D18" s="22">
        <v>12377.762302929599</v>
      </c>
      <c r="E18" s="22">
        <v>133907.96845876501</v>
      </c>
      <c r="F18" s="22">
        <v>2663.02873557973</v>
      </c>
      <c r="G18" s="22">
        <v>41</v>
      </c>
      <c r="H18" s="22">
        <v>148948.75949727499</v>
      </c>
      <c r="I18" t="s">
        <v>1429</v>
      </c>
      <c r="J18" s="26">
        <v>5.0746293179186699</v>
      </c>
      <c r="K18" s="26">
        <v>5.9795033589698896</v>
      </c>
      <c r="L18" s="26">
        <v>4.4773259411523298</v>
      </c>
      <c r="M18" s="26">
        <v>6.1057630687148601</v>
      </c>
      <c r="N18" s="26">
        <v>4.7759776295355003</v>
      </c>
      <c r="O18" s="26">
        <v>8.5460401983149197</v>
      </c>
      <c r="P18" s="26">
        <v>7.1128233276070096</v>
      </c>
      <c r="Q18" s="26">
        <v>20.9673503858027</v>
      </c>
      <c r="R18" s="26">
        <v>7.1605461720660397</v>
      </c>
      <c r="S18" s="26">
        <v>18.8732110236583</v>
      </c>
      <c r="T18" s="26">
        <v>7.1366847498365198</v>
      </c>
      <c r="U18" s="26">
        <v>28.210421417351402</v>
      </c>
      <c r="V18">
        <v>284670</v>
      </c>
      <c r="W18" s="26">
        <v>83.423965545308704</v>
      </c>
      <c r="X18" s="26">
        <v>117.436595723157</v>
      </c>
      <c r="Y18" s="26">
        <v>4.5128232201106</v>
      </c>
      <c r="Z18" s="26">
        <v>6.3422619175067902</v>
      </c>
      <c r="AA18" s="26">
        <v>7.1577100402302998</v>
      </c>
      <c r="AB18" s="26">
        <v>19.8550584256392</v>
      </c>
      <c r="AC18" s="20">
        <v>1066132031333.49</v>
      </c>
      <c r="AD18" s="12">
        <v>1.0661320313334901</v>
      </c>
      <c r="AE18" s="12">
        <v>0.22353703867802199</v>
      </c>
      <c r="AF18" s="12">
        <v>2.8885835837900302</v>
      </c>
      <c r="AG18" s="12">
        <v>0.15742044977325501</v>
      </c>
      <c r="AH18" s="12">
        <v>3.9707853208155899</v>
      </c>
      <c r="AI18" s="12">
        <f t="shared" si="0"/>
        <v>12.425896180317141</v>
      </c>
      <c r="AJ18" s="43"/>
      <c r="AK18" s="43">
        <v>148948.75949727499</v>
      </c>
      <c r="AL18" s="26">
        <v>83.423965545308704</v>
      </c>
      <c r="AM18" s="26">
        <v>8.5799206420399994</v>
      </c>
      <c r="AN18" s="12">
        <v>7.1577100402302998</v>
      </c>
      <c r="AO18" s="12">
        <v>1.0661320313334901</v>
      </c>
      <c r="AP18" t="s">
        <v>1897</v>
      </c>
    </row>
    <row r="19" spans="1:42" x14ac:dyDescent="0.45">
      <c r="A19">
        <v>16</v>
      </c>
      <c r="B19" t="s">
        <v>1244</v>
      </c>
      <c r="C19" s="22">
        <v>28752.1036732018</v>
      </c>
      <c r="D19" s="22">
        <v>1682.33662186624</v>
      </c>
      <c r="E19" s="22">
        <v>79.322534463872401</v>
      </c>
      <c r="F19" s="22">
        <v>7439.0140190944703</v>
      </c>
      <c r="G19" s="22">
        <v>32</v>
      </c>
      <c r="H19" s="22">
        <v>9200.6731754245793</v>
      </c>
      <c r="I19" t="s">
        <v>1428</v>
      </c>
      <c r="J19" s="26">
        <v>26.163141509757999</v>
      </c>
      <c r="K19" s="26">
        <v>9.9889268165304497</v>
      </c>
      <c r="L19" s="26">
        <v>28.297700780417902</v>
      </c>
      <c r="M19" s="26">
        <v>13.6542625259492</v>
      </c>
      <c r="N19" s="26">
        <v>27.230421145087899</v>
      </c>
      <c r="O19" s="26">
        <v>16.917965128039</v>
      </c>
      <c r="P19" s="26">
        <v>114.682520021371</v>
      </c>
      <c r="Q19" s="26">
        <v>109.874063626835</v>
      </c>
      <c r="R19" s="26">
        <v>106.488895526964</v>
      </c>
      <c r="S19" s="26">
        <v>101.62600283474001</v>
      </c>
      <c r="T19" s="26">
        <v>110.58570777416701</v>
      </c>
      <c r="U19" s="26">
        <v>149.66681098373201</v>
      </c>
      <c r="V19">
        <v>39039</v>
      </c>
      <c r="W19" s="26">
        <v>375.98573404403498</v>
      </c>
      <c r="X19" s="26">
        <v>312.22444130103003</v>
      </c>
      <c r="Y19" s="26">
        <v>26.376695695428701</v>
      </c>
      <c r="Z19" s="26">
        <v>11.602413933724</v>
      </c>
      <c r="AA19" s="26">
        <v>113.862780400811</v>
      </c>
      <c r="AB19" s="26">
        <v>118.091952518016</v>
      </c>
      <c r="AC19" s="20">
        <v>1047614229313</v>
      </c>
      <c r="AD19" s="12">
        <v>1.047614229313</v>
      </c>
      <c r="AE19" s="12">
        <v>0.19495324392083499</v>
      </c>
      <c r="AF19" s="12">
        <v>2.0447901600796499</v>
      </c>
      <c r="AG19" s="12">
        <v>0.137291016845658</v>
      </c>
      <c r="AH19" s="12">
        <v>2.8108664735742801</v>
      </c>
      <c r="AI19" s="12">
        <f t="shared" si="0"/>
        <v>3.4593218575612723</v>
      </c>
      <c r="AJ19" s="43"/>
      <c r="AK19" s="43">
        <v>9200.6731754245793</v>
      </c>
      <c r="AL19" s="26">
        <v>375.98573404403498</v>
      </c>
      <c r="AM19" s="26">
        <v>30.28380337097455</v>
      </c>
      <c r="AN19" s="12">
        <v>113.862780400811</v>
      </c>
      <c r="AO19" s="12">
        <v>1.047614229313</v>
      </c>
      <c r="AP19" t="s">
        <v>1898</v>
      </c>
    </row>
    <row r="20" spans="1:42" x14ac:dyDescent="0.45">
      <c r="A20">
        <v>90</v>
      </c>
      <c r="B20" t="s">
        <v>1246</v>
      </c>
      <c r="C20" s="22">
        <v>77684.766704261303</v>
      </c>
      <c r="D20" s="22">
        <v>0</v>
      </c>
      <c r="E20" s="22">
        <v>0</v>
      </c>
      <c r="F20" s="22">
        <v>40109.616108993898</v>
      </c>
      <c r="G20" s="22">
        <v>51.631250000000001</v>
      </c>
      <c r="H20" s="22">
        <v>40109.616108993898</v>
      </c>
      <c r="I20" t="s">
        <v>1430</v>
      </c>
      <c r="J20" s="26">
        <v>16.693458218169798</v>
      </c>
      <c r="K20" s="26">
        <v>6.5965025273855504</v>
      </c>
      <c r="L20" s="26">
        <v>16.747232033519801</v>
      </c>
      <c r="M20" s="26">
        <v>8.9064237923692406</v>
      </c>
      <c r="N20" s="26">
        <v>16.720345125844801</v>
      </c>
      <c r="O20" s="26">
        <v>11.0832409683759</v>
      </c>
      <c r="P20" s="26">
        <v>24.449536775989799</v>
      </c>
      <c r="Q20" s="26">
        <v>23.718675569406901</v>
      </c>
      <c r="R20" s="26">
        <v>23.8978811877667</v>
      </c>
      <c r="S20" s="26">
        <v>17.848034393788499</v>
      </c>
      <c r="T20" s="26">
        <v>24.1737089818782</v>
      </c>
      <c r="U20" s="26">
        <v>29.6837986532828</v>
      </c>
      <c r="V20">
        <v>6051</v>
      </c>
      <c r="W20" s="26">
        <v>141.282229549471</v>
      </c>
      <c r="X20" s="26">
        <v>63.8101797680864</v>
      </c>
      <c r="Y20" s="26">
        <v>16.693458218169798</v>
      </c>
      <c r="Z20" s="26">
        <v>11.0832409683759</v>
      </c>
      <c r="AA20" s="26">
        <v>24.449536775989799</v>
      </c>
      <c r="AB20" s="26">
        <v>29.6837986532828</v>
      </c>
      <c r="AC20" s="20">
        <v>980661534127.68005</v>
      </c>
      <c r="AD20" s="12">
        <v>0.98066153412767998</v>
      </c>
      <c r="AE20" s="12">
        <v>5.5526359601056799E-2</v>
      </c>
      <c r="AF20" s="12">
        <v>2.5610520374177801</v>
      </c>
      <c r="AG20" s="12">
        <v>3.91030701415893E-2</v>
      </c>
      <c r="AH20" s="12">
        <v>3.5205447725630301</v>
      </c>
      <c r="AI20" s="12">
        <f t="shared" si="0"/>
        <v>5.6667759902520363</v>
      </c>
      <c r="AJ20" s="43"/>
      <c r="AK20" s="43">
        <v>40109.616108993898</v>
      </c>
      <c r="AL20" s="26">
        <v>141.282229549471</v>
      </c>
      <c r="AM20" s="26">
        <v>17.305457914952164</v>
      </c>
      <c r="AN20" s="12">
        <v>24.449536775989799</v>
      </c>
      <c r="AO20" s="12">
        <v>0.98066153412767998</v>
      </c>
      <c r="AP20" t="s">
        <v>1899</v>
      </c>
    </row>
    <row r="21" spans="1:42" x14ac:dyDescent="0.45">
      <c r="A21">
        <v>44</v>
      </c>
      <c r="B21" t="s">
        <v>1242</v>
      </c>
      <c r="C21" s="22">
        <v>17753.1048910916</v>
      </c>
      <c r="D21" s="22">
        <v>2867.7804198175299</v>
      </c>
      <c r="E21" s="22">
        <v>7782.7811446059004</v>
      </c>
      <c r="F21" s="22">
        <v>356.36346805338002</v>
      </c>
      <c r="G21" s="22">
        <v>62</v>
      </c>
      <c r="H21" s="22">
        <v>11006.9250324768</v>
      </c>
      <c r="I21" t="s">
        <v>1431</v>
      </c>
      <c r="J21" s="26">
        <v>24.2373267259496</v>
      </c>
      <c r="K21" s="26">
        <v>10.4881370573853</v>
      </c>
      <c r="L21" s="26">
        <v>17.057458319752101</v>
      </c>
      <c r="M21" s="26">
        <v>18.992596240642499</v>
      </c>
      <c r="N21" s="26">
        <v>20.6473925228509</v>
      </c>
      <c r="O21" s="26">
        <v>21.6960763940065</v>
      </c>
      <c r="P21" s="26">
        <v>83.894555167098403</v>
      </c>
      <c r="Q21" s="26">
        <v>75.002167873083394</v>
      </c>
      <c r="R21" s="26">
        <v>89.814855228863294</v>
      </c>
      <c r="S21" s="26">
        <v>65.382823547973601</v>
      </c>
      <c r="T21" s="26">
        <v>86.854705197980905</v>
      </c>
      <c r="U21" s="26">
        <v>99.499943722434494</v>
      </c>
      <c r="V21">
        <v>106063</v>
      </c>
      <c r="W21" s="26">
        <v>362.94224311266498</v>
      </c>
      <c r="X21" s="26">
        <v>229.103973002896</v>
      </c>
      <c r="Y21" s="26">
        <v>18.225249122683302</v>
      </c>
      <c r="Z21" s="26">
        <v>19.525916843221601</v>
      </c>
      <c r="AA21" s="26">
        <v>88.8519306219507</v>
      </c>
      <c r="AB21" s="26">
        <v>76.054425582889095</v>
      </c>
      <c r="AC21" s="20">
        <v>977986539346.64197</v>
      </c>
      <c r="AD21" s="12">
        <v>0.97798653934664204</v>
      </c>
      <c r="AE21" s="12">
        <v>0.39436129327298503</v>
      </c>
      <c r="AF21" s="12">
        <v>1.9226385328984399</v>
      </c>
      <c r="AG21" s="12">
        <v>0.277719220614778</v>
      </c>
      <c r="AH21" s="12">
        <v>2.6429509973364498</v>
      </c>
      <c r="AI21" s="12">
        <f t="shared" si="0"/>
        <v>3.9948780610600729</v>
      </c>
      <c r="AJ21" s="43"/>
      <c r="AK21" s="43">
        <v>11006.9250324768</v>
      </c>
      <c r="AL21" s="26">
        <v>362.94224311266498</v>
      </c>
      <c r="AM21" s="26">
        <v>24.481011044605587</v>
      </c>
      <c r="AN21" s="12">
        <v>88.8519306219507</v>
      </c>
      <c r="AO21" s="12">
        <v>0.97798653934664204</v>
      </c>
      <c r="AP21" t="s">
        <v>1900</v>
      </c>
    </row>
    <row r="22" spans="1:42" x14ac:dyDescent="0.45">
      <c r="A22">
        <v>59</v>
      </c>
      <c r="B22" t="s">
        <v>1252</v>
      </c>
      <c r="C22" s="22">
        <v>21542.915541470102</v>
      </c>
      <c r="D22" s="22">
        <v>7976.66865455685</v>
      </c>
      <c r="E22" s="22">
        <v>2159.4267944795001</v>
      </c>
      <c r="F22" s="22">
        <v>1281.64978794281</v>
      </c>
      <c r="G22" s="22">
        <v>53</v>
      </c>
      <c r="H22" s="22">
        <v>11417.745236979201</v>
      </c>
      <c r="I22" t="s">
        <v>1432</v>
      </c>
      <c r="J22" s="26">
        <v>19.429144816756502</v>
      </c>
      <c r="K22" s="26">
        <v>15.1292166069993</v>
      </c>
      <c r="L22" s="26">
        <v>20.147806586788398</v>
      </c>
      <c r="M22" s="26">
        <v>22.192739625875699</v>
      </c>
      <c r="N22" s="26">
        <v>19.788475701772398</v>
      </c>
      <c r="O22" s="26">
        <v>26.8590931947342</v>
      </c>
      <c r="P22" s="26">
        <v>85.214117547687593</v>
      </c>
      <c r="Q22" s="26">
        <v>120.507717500602</v>
      </c>
      <c r="R22" s="26">
        <v>78.565620790192298</v>
      </c>
      <c r="S22" s="26">
        <v>86.569818917652896</v>
      </c>
      <c r="T22" s="26">
        <v>81.889869168939896</v>
      </c>
      <c r="U22" s="26">
        <v>148.37939049827699</v>
      </c>
      <c r="V22">
        <v>8093</v>
      </c>
      <c r="W22" s="26">
        <v>372.755278419722</v>
      </c>
      <c r="X22" s="26">
        <v>187.63926327738699</v>
      </c>
      <c r="Y22" s="26">
        <v>19.8161004544761</v>
      </c>
      <c r="Z22" s="26">
        <v>24.956664319470899</v>
      </c>
      <c r="AA22" s="26">
        <v>81.634306557380597</v>
      </c>
      <c r="AB22" s="26">
        <v>135.752153573405</v>
      </c>
      <c r="AC22" s="20">
        <v>932079714869.62805</v>
      </c>
      <c r="AD22" s="12">
        <v>0.93207971486962804</v>
      </c>
      <c r="AE22" s="12">
        <v>0.492121314702752</v>
      </c>
      <c r="AF22" s="12">
        <v>1.6055065849396599</v>
      </c>
      <c r="AG22" s="12">
        <v>0.34656430612869898</v>
      </c>
      <c r="AH22" s="12">
        <v>2.2070062350719799</v>
      </c>
      <c r="AI22" s="12">
        <f t="shared" si="0"/>
        <v>4.2560248047356364</v>
      </c>
      <c r="AJ22" s="43"/>
      <c r="AK22" s="43">
        <v>11417.745236979201</v>
      </c>
      <c r="AL22" s="26">
        <v>372.755278419722</v>
      </c>
      <c r="AM22" s="26">
        <v>21.900241601799696</v>
      </c>
      <c r="AN22" s="12">
        <v>81.634306557380597</v>
      </c>
      <c r="AO22" s="12">
        <v>0.93207971486962804</v>
      </c>
      <c r="AP22" t="s">
        <v>1901</v>
      </c>
    </row>
    <row r="23" spans="1:42" x14ac:dyDescent="0.45">
      <c r="A23">
        <v>159</v>
      </c>
      <c r="B23" t="s">
        <v>1248</v>
      </c>
      <c r="C23" s="22">
        <v>19643.668060779601</v>
      </c>
      <c r="D23" s="22">
        <v>0</v>
      </c>
      <c r="E23" s="22">
        <v>0</v>
      </c>
      <c r="F23" s="22">
        <v>7661.0305437040397</v>
      </c>
      <c r="G23" s="22">
        <v>39</v>
      </c>
      <c r="H23" s="22">
        <v>7661.0305437040397</v>
      </c>
      <c r="I23" t="s">
        <v>1434</v>
      </c>
      <c r="J23" s="26">
        <v>26.984710745675201</v>
      </c>
      <c r="K23" s="26">
        <v>8.4393309468013502</v>
      </c>
      <c r="L23" s="26">
        <v>29.860986972547</v>
      </c>
      <c r="M23" s="26">
        <v>14.4895666279116</v>
      </c>
      <c r="N23" s="26">
        <v>28.422848859111099</v>
      </c>
      <c r="O23" s="26">
        <v>16.7681199868777</v>
      </c>
      <c r="P23" s="26">
        <v>110.386365019351</v>
      </c>
      <c r="Q23" s="26">
        <v>119.392294741458</v>
      </c>
      <c r="R23" s="26">
        <v>100.384734063888</v>
      </c>
      <c r="S23" s="26">
        <v>101.050203316294</v>
      </c>
      <c r="T23" s="26">
        <v>105.385549541619</v>
      </c>
      <c r="U23" s="26">
        <v>156.415036469949</v>
      </c>
      <c r="V23">
        <v>5659</v>
      </c>
      <c r="W23" s="26">
        <v>343.32755961664498</v>
      </c>
      <c r="X23" s="26">
        <v>310.22325054360101</v>
      </c>
      <c r="Y23" s="26">
        <v>26.984710745675201</v>
      </c>
      <c r="Z23" s="26">
        <v>16.7681199868777</v>
      </c>
      <c r="AA23" s="26">
        <v>110.386365019351</v>
      </c>
      <c r="AB23" s="26">
        <v>156.415036469949</v>
      </c>
      <c r="AC23" s="20">
        <v>845673314021.71301</v>
      </c>
      <c r="AD23" s="12">
        <v>0.84567331402171297</v>
      </c>
      <c r="AE23" s="12">
        <v>0.12344906337960899</v>
      </c>
      <c r="AF23" s="12">
        <v>1.5674948276654901</v>
      </c>
      <c r="AG23" s="12">
        <v>8.6935960126485204E-2</v>
      </c>
      <c r="AH23" s="12">
        <v>2.15475345324157</v>
      </c>
      <c r="AI23" s="12">
        <f t="shared" si="0"/>
        <v>2.6302429207184868</v>
      </c>
      <c r="AJ23" s="43"/>
      <c r="AK23" s="43">
        <v>7661.0305437040397</v>
      </c>
      <c r="AL23" s="26">
        <v>343.32755961664498</v>
      </c>
      <c r="AM23" s="26">
        <v>32.151909139658699</v>
      </c>
      <c r="AN23" s="12">
        <v>110.386365019351</v>
      </c>
      <c r="AO23" s="12">
        <v>0.84567331402171297</v>
      </c>
      <c r="AP23" t="s">
        <v>1902</v>
      </c>
    </row>
    <row r="24" spans="1:42" x14ac:dyDescent="0.45">
      <c r="A24">
        <v>111</v>
      </c>
      <c r="B24" t="s">
        <v>1249</v>
      </c>
      <c r="C24" s="22">
        <v>13313.394052207501</v>
      </c>
      <c r="D24" s="22">
        <v>0</v>
      </c>
      <c r="E24" s="22">
        <v>0</v>
      </c>
      <c r="F24" s="22">
        <v>5991.0273234933602</v>
      </c>
      <c r="G24" s="22">
        <v>45</v>
      </c>
      <c r="H24" s="22">
        <v>5991.0273234933602</v>
      </c>
      <c r="I24" t="s">
        <v>1435</v>
      </c>
      <c r="J24" s="26">
        <v>30.678535257067001</v>
      </c>
      <c r="K24" s="26">
        <v>6.4697867483293603</v>
      </c>
      <c r="L24" s="26">
        <v>33.974676223649197</v>
      </c>
      <c r="M24" s="26">
        <v>16.394652968909</v>
      </c>
      <c r="N24" s="26">
        <v>32.326605740358097</v>
      </c>
      <c r="O24" s="26">
        <v>17.625061320171699</v>
      </c>
      <c r="P24" s="26">
        <v>132.37836227618601</v>
      </c>
      <c r="Q24" s="26">
        <v>115.304336792347</v>
      </c>
      <c r="R24" s="26">
        <v>106.00668362741899</v>
      </c>
      <c r="S24" s="26">
        <v>63.914107871150698</v>
      </c>
      <c r="T24" s="26">
        <v>119.192522951803</v>
      </c>
      <c r="U24" s="26">
        <v>131.83361964266999</v>
      </c>
      <c r="V24">
        <v>3914</v>
      </c>
      <c r="W24" s="26">
        <v>320.70879625568699</v>
      </c>
      <c r="X24" s="26">
        <v>156.411099608923</v>
      </c>
      <c r="Y24" s="26">
        <v>30.678535257067001</v>
      </c>
      <c r="Z24" s="26">
        <v>17.625061320171699</v>
      </c>
      <c r="AA24" s="26">
        <v>132.37836227618601</v>
      </c>
      <c r="AB24" s="26">
        <v>131.83361964266999</v>
      </c>
      <c r="AC24" s="20">
        <v>793082385435.93604</v>
      </c>
      <c r="AD24" s="12">
        <v>0.79308238543593601</v>
      </c>
      <c r="AE24" s="12">
        <v>0.14677932106486599</v>
      </c>
      <c r="AF24" s="12">
        <v>1.1760934154192499</v>
      </c>
      <c r="AG24" s="12">
        <v>0.10336571905976499</v>
      </c>
      <c r="AH24" s="12">
        <v>1.6167143288016701</v>
      </c>
      <c r="AI24" s="12">
        <f t="shared" si="0"/>
        <v>1.9213751612524859</v>
      </c>
      <c r="AJ24" s="43"/>
      <c r="AK24" s="43">
        <v>5991.0273234933602</v>
      </c>
      <c r="AL24" s="26">
        <v>320.70879625568699</v>
      </c>
      <c r="AM24" s="26">
        <v>41.276810558899378</v>
      </c>
      <c r="AN24" s="12">
        <v>132.37836227618601</v>
      </c>
      <c r="AO24" s="12">
        <v>0.79308238543593601</v>
      </c>
      <c r="AP24" t="s">
        <v>1903</v>
      </c>
    </row>
    <row r="25" spans="1:42" x14ac:dyDescent="0.45">
      <c r="A25">
        <v>89</v>
      </c>
      <c r="B25" t="s">
        <v>1253</v>
      </c>
      <c r="C25" s="22">
        <v>35802.623891472802</v>
      </c>
      <c r="D25" s="22">
        <v>1112.3307607209699</v>
      </c>
      <c r="E25" s="22">
        <v>6.5938365878537295E-13</v>
      </c>
      <c r="F25" s="22">
        <v>9270.4301678061493</v>
      </c>
      <c r="G25" s="22">
        <v>29</v>
      </c>
      <c r="H25" s="22">
        <v>10382.760928527099</v>
      </c>
      <c r="I25" t="s">
        <v>1437</v>
      </c>
      <c r="J25" s="26">
        <v>28.540496519184401</v>
      </c>
      <c r="K25" s="26">
        <v>7.3689771336684098</v>
      </c>
      <c r="L25" s="26">
        <v>31.081272990848301</v>
      </c>
      <c r="M25" s="26">
        <v>11.662848893334001</v>
      </c>
      <c r="N25" s="26">
        <v>29.8108847550163</v>
      </c>
      <c r="O25" s="26">
        <v>13.7957916882385</v>
      </c>
      <c r="P25" s="26">
        <v>64.812757685952903</v>
      </c>
      <c r="Q25" s="26">
        <v>39.572029613898003</v>
      </c>
      <c r="R25" s="26">
        <v>60.9254558610522</v>
      </c>
      <c r="S25" s="26">
        <v>36.0780169304522</v>
      </c>
      <c r="T25" s="26">
        <v>62.869106773502601</v>
      </c>
      <c r="U25" s="26">
        <v>53.549685651712402</v>
      </c>
      <c r="V25">
        <v>7097</v>
      </c>
      <c r="W25" s="26">
        <v>215.659482779608</v>
      </c>
      <c r="X25" s="26">
        <v>107.647839075953</v>
      </c>
      <c r="Y25" s="26">
        <v>28.676596341043101</v>
      </c>
      <c r="Z25" s="26">
        <v>8.2990481835447092</v>
      </c>
      <c r="AA25" s="26">
        <v>64.604529574672696</v>
      </c>
      <c r="AB25" s="26">
        <v>41.2963877307808</v>
      </c>
      <c r="AC25" s="20">
        <v>670773385473.78601</v>
      </c>
      <c r="AD25" s="12">
        <v>0.67077338547378595</v>
      </c>
      <c r="AE25" s="12">
        <v>0.107524390356181</v>
      </c>
      <c r="AF25" s="12">
        <v>1.3119455546082199</v>
      </c>
      <c r="AG25" s="12">
        <v>7.57214016592824E-2</v>
      </c>
      <c r="AH25" s="12">
        <v>1.8034631849262299</v>
      </c>
      <c r="AI25" s="12">
        <f t="shared" si="0"/>
        <v>2.2391408516704767</v>
      </c>
      <c r="AJ25" s="43"/>
      <c r="AK25" s="43">
        <v>10382.760928527099</v>
      </c>
      <c r="AL25" s="26">
        <v>215.659482779608</v>
      </c>
      <c r="AM25" s="26">
        <v>29.956730277747635</v>
      </c>
      <c r="AN25" s="12">
        <v>64.604529574672696</v>
      </c>
      <c r="AO25" s="12">
        <v>0.67077338547378595</v>
      </c>
      <c r="AP25" t="s">
        <v>1904</v>
      </c>
    </row>
    <row r="26" spans="1:42" x14ac:dyDescent="0.45">
      <c r="A26">
        <v>155</v>
      </c>
      <c r="B26" t="s">
        <v>1258</v>
      </c>
      <c r="C26" s="22">
        <v>73528.863459289103</v>
      </c>
      <c r="D26" s="22">
        <v>40266.839328612099</v>
      </c>
      <c r="E26" s="22">
        <v>2379.9014777755701</v>
      </c>
      <c r="F26" s="22">
        <v>0</v>
      </c>
      <c r="G26" s="22">
        <v>58</v>
      </c>
      <c r="H26" s="22">
        <v>42646.740806387701</v>
      </c>
      <c r="I26" t="s">
        <v>1438</v>
      </c>
      <c r="J26" s="26">
        <v>5.67157225090524</v>
      </c>
      <c r="K26" s="26">
        <v>2.5925573158413302</v>
      </c>
      <c r="L26" s="26">
        <v>5.4278906444190298</v>
      </c>
      <c r="M26" s="26">
        <v>2.6636911970826098</v>
      </c>
      <c r="N26" s="26">
        <v>5.5497314476621398</v>
      </c>
      <c r="O26" s="26">
        <v>3.7170693065017999</v>
      </c>
      <c r="P26" s="26">
        <v>15.2810189478891</v>
      </c>
      <c r="Q26" s="26">
        <v>11.183939737560101</v>
      </c>
      <c r="R26" s="26">
        <v>15.8350130698835</v>
      </c>
      <c r="S26" s="26">
        <v>11.07460432821</v>
      </c>
      <c r="T26" s="26">
        <v>15.5580160088863</v>
      </c>
      <c r="U26" s="26">
        <v>15.739357327406401</v>
      </c>
      <c r="V26">
        <v>15489</v>
      </c>
      <c r="W26" s="26">
        <v>280.18439135513501</v>
      </c>
      <c r="X26" s="26">
        <v>98.204179223921599</v>
      </c>
      <c r="Y26" s="26">
        <v>5.4278906444190298</v>
      </c>
      <c r="Z26" s="26">
        <v>2.6636911970826098</v>
      </c>
      <c r="AA26" s="26">
        <v>15.8350130698835</v>
      </c>
      <c r="AB26" s="26">
        <v>11.07460432821</v>
      </c>
      <c r="AC26" s="20">
        <v>664157901907.41101</v>
      </c>
      <c r="AD26" s="12">
        <v>0.66415790190741097</v>
      </c>
      <c r="AE26" s="12">
        <v>3.3333857781663999E-4</v>
      </c>
      <c r="AF26" s="12">
        <v>2.1849513771267102</v>
      </c>
      <c r="AG26" s="12">
        <v>2.3474547733566201E-4</v>
      </c>
      <c r="AH26" s="12">
        <v>3.0035387944727701</v>
      </c>
      <c r="AI26" s="12">
        <f t="shared" si="0"/>
        <v>11.948951116117938</v>
      </c>
      <c r="AJ26" s="43"/>
      <c r="AK26" s="43">
        <v>42646.740806387701</v>
      </c>
      <c r="AL26" s="26">
        <v>280.18439135513501</v>
      </c>
      <c r="AM26" s="26">
        <v>5.5582945770991437</v>
      </c>
      <c r="AN26" s="12">
        <v>15.8350130698835</v>
      </c>
      <c r="AO26" s="12">
        <v>0.66415790190741097</v>
      </c>
      <c r="AP26" t="s">
        <v>1905</v>
      </c>
    </row>
    <row r="27" spans="1:42" x14ac:dyDescent="0.45">
      <c r="A27">
        <v>98</v>
      </c>
      <c r="B27" t="s">
        <v>1247</v>
      </c>
      <c r="C27" s="22">
        <v>21510.616281777598</v>
      </c>
      <c r="D27" s="22">
        <v>11793.933265978099</v>
      </c>
      <c r="E27" s="22">
        <v>2177.1509520724198</v>
      </c>
      <c r="F27" s="22">
        <v>10.816365104868799</v>
      </c>
      <c r="G27" s="22">
        <v>95</v>
      </c>
      <c r="H27" s="22">
        <v>20435.085467688659</v>
      </c>
      <c r="I27" t="s">
        <v>1446</v>
      </c>
      <c r="J27" s="26">
        <v>7.8714886090532303</v>
      </c>
      <c r="K27" s="26">
        <v>5.0552061641163304</v>
      </c>
      <c r="L27" s="26">
        <v>7.4622371257772002</v>
      </c>
      <c r="M27" s="26">
        <v>5.4489398732276602</v>
      </c>
      <c r="N27" s="26">
        <v>7.6668628674152197</v>
      </c>
      <c r="O27" s="26">
        <v>7.4327690064854002</v>
      </c>
      <c r="P27" s="26">
        <v>31.542030237936999</v>
      </c>
      <c r="Q27" s="26">
        <v>33.856832625778701</v>
      </c>
      <c r="R27" s="26">
        <v>33.136466980554502</v>
      </c>
      <c r="S27" s="26">
        <v>32.906998950601498</v>
      </c>
      <c r="T27" s="26">
        <v>32.339248609245701</v>
      </c>
      <c r="U27" s="26">
        <v>47.213935393958401</v>
      </c>
      <c r="V27">
        <v>29187</v>
      </c>
      <c r="W27" s="26">
        <v>365.90804004885302</v>
      </c>
      <c r="X27" s="26">
        <v>203.11558885934301</v>
      </c>
      <c r="Y27" s="26">
        <v>7.6351584636499403</v>
      </c>
      <c r="Z27" s="26">
        <v>7.1584807597578797</v>
      </c>
      <c r="AA27" s="26">
        <v>32.462768421224098</v>
      </c>
      <c r="AB27" s="26">
        <v>45.275021137750102</v>
      </c>
      <c r="AC27" s="20">
        <v>663379447205.50208</v>
      </c>
      <c r="AD27" s="12">
        <v>0.66337944720550202</v>
      </c>
      <c r="AE27" s="12">
        <v>1.565089042121286E-2</v>
      </c>
      <c r="AF27" s="12">
        <v>2.0401309825638934</v>
      </c>
      <c r="AG27" s="12">
        <v>1.1021753817755541E-2</v>
      </c>
      <c r="AH27" s="12">
        <v>2.8044617450455744</v>
      </c>
      <c r="AI27" s="12">
        <f t="shared" si="0"/>
        <v>7.477362071712756</v>
      </c>
      <c r="AJ27" s="43"/>
      <c r="AK27" s="43">
        <v>20435.085467688659</v>
      </c>
      <c r="AL27" s="26">
        <v>365.90804004885302</v>
      </c>
      <c r="AM27" s="26">
        <v>8.8718379669629819</v>
      </c>
      <c r="AN27" s="12">
        <v>32.462768421224098</v>
      </c>
      <c r="AO27" s="12">
        <v>0.66337944720550202</v>
      </c>
      <c r="AP27" t="s">
        <v>1906</v>
      </c>
    </row>
    <row r="28" spans="1:42" x14ac:dyDescent="0.45">
      <c r="A28">
        <v>52</v>
      </c>
      <c r="B28" t="s">
        <v>1250</v>
      </c>
      <c r="C28" s="22">
        <v>8931.9967945516091</v>
      </c>
      <c r="D28" s="22">
        <v>5131.23499831975</v>
      </c>
      <c r="E28" s="22">
        <v>406.60301430225297</v>
      </c>
      <c r="F28" s="22">
        <v>0</v>
      </c>
      <c r="G28" s="22">
        <v>62</v>
      </c>
      <c r="H28" s="22">
        <v>5537.838012622</v>
      </c>
      <c r="I28" t="s">
        <v>1439</v>
      </c>
      <c r="J28" s="26">
        <v>22.256406454248999</v>
      </c>
      <c r="K28" s="26">
        <v>6.7557537020154097</v>
      </c>
      <c r="L28" s="26">
        <v>20.376849678770999</v>
      </c>
      <c r="M28" s="26">
        <v>10.8677527721239</v>
      </c>
      <c r="N28" s="26">
        <v>21.316628066509999</v>
      </c>
      <c r="O28" s="26">
        <v>12.7964158418794</v>
      </c>
      <c r="P28" s="26">
        <v>112.610454537322</v>
      </c>
      <c r="Q28" s="26">
        <v>88.242811896304602</v>
      </c>
      <c r="R28" s="26">
        <v>122.568569522262</v>
      </c>
      <c r="S28" s="26">
        <v>77.983984145888897</v>
      </c>
      <c r="T28" s="26">
        <v>117.589512029792</v>
      </c>
      <c r="U28" s="26">
        <v>117.763728009234</v>
      </c>
      <c r="V28">
        <v>20682</v>
      </c>
      <c r="W28" s="26">
        <v>603.69309241204201</v>
      </c>
      <c r="X28" s="26">
        <v>358.92441172818297</v>
      </c>
      <c r="Y28" s="26">
        <v>20.376849678770999</v>
      </c>
      <c r="Z28" s="26">
        <v>10.8677527721239</v>
      </c>
      <c r="AA28" s="26">
        <v>122.568569522262</v>
      </c>
      <c r="AB28" s="26">
        <v>77.983984145888897</v>
      </c>
      <c r="AC28" s="20">
        <v>653216169389.078</v>
      </c>
      <c r="AD28" s="12">
        <v>0.65321616938907801</v>
      </c>
      <c r="AE28" s="12">
        <v>0.10569930017620099</v>
      </c>
      <c r="AF28" s="12">
        <v>1.58904003109656</v>
      </c>
      <c r="AG28" s="12">
        <v>7.4436126884648596E-2</v>
      </c>
      <c r="AH28" s="12">
        <v>2.18437052162006</v>
      </c>
      <c r="AI28" s="12">
        <f t="shared" si="0"/>
        <v>3.3431545551167319</v>
      </c>
      <c r="AJ28" s="43"/>
      <c r="AK28" s="43">
        <v>5537.838012622</v>
      </c>
      <c r="AL28" s="26">
        <v>603.69309241204201</v>
      </c>
      <c r="AM28" s="26">
        <v>19.538916272636094</v>
      </c>
      <c r="AN28" s="12">
        <v>122.568569522262</v>
      </c>
      <c r="AO28" s="12">
        <v>0.65321616938907801</v>
      </c>
      <c r="AP28" t="s">
        <v>1907</v>
      </c>
    </row>
    <row r="29" spans="1:42" x14ac:dyDescent="0.45">
      <c r="A29">
        <v>141</v>
      </c>
      <c r="B29" t="s">
        <v>1256</v>
      </c>
      <c r="C29" s="22">
        <v>19005.619573056701</v>
      </c>
      <c r="D29" s="22">
        <v>6734.56768866537</v>
      </c>
      <c r="E29" s="22">
        <v>0</v>
      </c>
      <c r="F29" s="22">
        <v>2008.0173149407101</v>
      </c>
      <c r="G29" s="22">
        <v>46</v>
      </c>
      <c r="H29" s="22">
        <v>8742.5850036060801</v>
      </c>
      <c r="I29" t="s">
        <v>1440</v>
      </c>
      <c r="J29" s="26">
        <v>30.675846583178298</v>
      </c>
      <c r="K29" s="26">
        <v>8.1132215371920005</v>
      </c>
      <c r="L29" s="26">
        <v>40.305979868181701</v>
      </c>
      <c r="M29" s="26">
        <v>18.257836738197302</v>
      </c>
      <c r="N29" s="26">
        <v>35.490913225680004</v>
      </c>
      <c r="O29" s="26">
        <v>19.979313453425402</v>
      </c>
      <c r="P29" s="26">
        <v>79.546205173544294</v>
      </c>
      <c r="Q29" s="26">
        <v>73.647648614563295</v>
      </c>
      <c r="R29" s="26">
        <v>55.077421237011301</v>
      </c>
      <c r="S29" s="26">
        <v>41.0861544161355</v>
      </c>
      <c r="T29" s="26">
        <v>67.311813205277801</v>
      </c>
      <c r="U29" s="26">
        <v>84.332960526479297</v>
      </c>
      <c r="V29">
        <v>6283</v>
      </c>
      <c r="W29" s="26">
        <v>177.47218264712501</v>
      </c>
      <c r="X29" s="26">
        <v>97.020547604255</v>
      </c>
      <c r="Y29" s="26">
        <v>30.675846583178298</v>
      </c>
      <c r="Z29" s="26">
        <v>8.1132215371920005</v>
      </c>
      <c r="AA29" s="26">
        <v>79.546205173544294</v>
      </c>
      <c r="AB29" s="26">
        <v>73.647648614563295</v>
      </c>
      <c r="AC29" s="20">
        <v>613046119604.047</v>
      </c>
      <c r="AD29" s="12">
        <v>0.61304611960404698</v>
      </c>
      <c r="AE29" s="12">
        <v>0.29941986363801698</v>
      </c>
      <c r="AF29" s="12">
        <v>0.90908000587501503</v>
      </c>
      <c r="AG29" s="12">
        <v>0.210859058900012</v>
      </c>
      <c r="AH29" s="12">
        <v>1.24966490948453</v>
      </c>
      <c r="AI29" s="12">
        <f t="shared" si="0"/>
        <v>1.5515656425679945</v>
      </c>
      <c r="AJ29" s="43"/>
      <c r="AK29" s="43">
        <v>8742.5850036060801</v>
      </c>
      <c r="AL29" s="26">
        <v>177.47218264712501</v>
      </c>
      <c r="AM29" s="26">
        <v>39.511452353984531</v>
      </c>
      <c r="AN29" s="12">
        <v>79.546205173544294</v>
      </c>
      <c r="AO29" s="12">
        <v>0.61304611960404698</v>
      </c>
      <c r="AP29" t="s">
        <v>1908</v>
      </c>
    </row>
    <row r="30" spans="1:42" x14ac:dyDescent="0.45">
      <c r="A30">
        <v>39</v>
      </c>
      <c r="B30" t="s">
        <v>1259</v>
      </c>
      <c r="C30" s="22">
        <v>31093.388327479399</v>
      </c>
      <c r="D30" s="22">
        <v>15721.112301957601</v>
      </c>
      <c r="E30" s="22">
        <v>1023.21941039085</v>
      </c>
      <c r="F30" s="22">
        <v>46.097984490408301</v>
      </c>
      <c r="G30" s="22">
        <v>54</v>
      </c>
      <c r="H30" s="22">
        <v>16790.429696838899</v>
      </c>
      <c r="I30" t="s">
        <v>1047</v>
      </c>
      <c r="J30" s="26">
        <v>10.333260408406201</v>
      </c>
      <c r="K30" s="26">
        <v>10.1103770205912</v>
      </c>
      <c r="L30" s="26">
        <v>9.9871025263683109</v>
      </c>
      <c r="M30" s="26">
        <v>11.597754946598499</v>
      </c>
      <c r="N30" s="26">
        <v>10.1601814673873</v>
      </c>
      <c r="O30" s="26">
        <v>15.3859560411386</v>
      </c>
      <c r="P30" s="26">
        <v>33.073405985770897</v>
      </c>
      <c r="Q30" s="26">
        <v>44.117063189409997</v>
      </c>
      <c r="R30" s="26">
        <v>32.908550952043797</v>
      </c>
      <c r="S30" s="26">
        <v>36.931818191214198</v>
      </c>
      <c r="T30" s="26">
        <v>32.9909784689074</v>
      </c>
      <c r="U30" s="26">
        <v>57.534984656009897</v>
      </c>
      <c r="V30">
        <v>5774</v>
      </c>
      <c r="W30" s="26">
        <v>314.03197514194801</v>
      </c>
      <c r="X30" s="26">
        <v>125.122509933595</v>
      </c>
      <c r="Y30" s="26">
        <v>10.1501091139874</v>
      </c>
      <c r="Z30" s="26">
        <v>15.1700038990375</v>
      </c>
      <c r="AA30" s="26">
        <v>32.986181587930197</v>
      </c>
      <c r="AB30" s="26">
        <v>56.4616687406835</v>
      </c>
      <c r="AC30" s="20">
        <v>553852162919.302</v>
      </c>
      <c r="AD30" s="12">
        <v>0.55385216291930195</v>
      </c>
      <c r="AE30" s="12">
        <v>0.119988322966883</v>
      </c>
      <c r="AF30" s="12">
        <v>1.3915962009999601</v>
      </c>
      <c r="AG30" s="12">
        <v>8.4498818990762697E-2</v>
      </c>
      <c r="AH30" s="12">
        <v>1.9129547777126199</v>
      </c>
      <c r="AI30" s="12">
        <f t="shared" si="0"/>
        <v>5.2727318011803392</v>
      </c>
      <c r="AJ30" s="43"/>
      <c r="AK30" s="43">
        <v>16790.429696838899</v>
      </c>
      <c r="AL30" s="26">
        <v>314.03197514194801</v>
      </c>
      <c r="AM30" s="26">
        <v>10.504083723646215</v>
      </c>
      <c r="AN30" s="12">
        <v>32.986181587930197</v>
      </c>
      <c r="AO30" s="12">
        <v>0.55385216291930195</v>
      </c>
      <c r="AP30" t="s">
        <v>1909</v>
      </c>
    </row>
    <row r="31" spans="1:42" x14ac:dyDescent="0.45">
      <c r="A31">
        <v>15</v>
      </c>
      <c r="B31" t="s">
        <v>1255</v>
      </c>
      <c r="C31" s="22">
        <v>667.00158774852798</v>
      </c>
      <c r="D31" s="22">
        <v>0</v>
      </c>
      <c r="E31" s="22">
        <v>0</v>
      </c>
      <c r="F31" s="22">
        <v>533.60127019882202</v>
      </c>
      <c r="G31" s="22">
        <v>80</v>
      </c>
      <c r="H31" s="22">
        <v>533.60127019882202</v>
      </c>
      <c r="I31" t="s">
        <v>1438</v>
      </c>
      <c r="J31" s="26">
        <v>37.627719879150398</v>
      </c>
      <c r="K31" s="26">
        <v>0</v>
      </c>
      <c r="L31" s="26">
        <v>70.3434175763811</v>
      </c>
      <c r="M31" s="26">
        <v>0.97445704718733805</v>
      </c>
      <c r="N31" s="26">
        <v>53.985568727765802</v>
      </c>
      <c r="O31" s="26">
        <v>0.97445704718733805</v>
      </c>
      <c r="P31" s="26">
        <v>967.67273821149604</v>
      </c>
      <c r="Q31" s="26">
        <v>99.084548757778094</v>
      </c>
      <c r="R31" s="26">
        <v>517.25188773018999</v>
      </c>
      <c r="S31" s="26">
        <v>48.262076808010903</v>
      </c>
      <c r="T31" s="26">
        <v>742.46231297084296</v>
      </c>
      <c r="U31" s="26">
        <v>110.213319795544</v>
      </c>
      <c r="V31">
        <v>6396</v>
      </c>
      <c r="W31" s="26">
        <v>1241.46294593321</v>
      </c>
      <c r="X31" s="26">
        <v>163.0970545671</v>
      </c>
      <c r="Y31" s="26">
        <v>37.627719879150398</v>
      </c>
      <c r="Z31" s="26">
        <v>0.97445704718733805</v>
      </c>
      <c r="AA31" s="26">
        <v>967.67273821149604</v>
      </c>
      <c r="AB31" s="26">
        <v>110.213319795544</v>
      </c>
      <c r="AC31" s="20">
        <v>516351402246.427</v>
      </c>
      <c r="AD31" s="12">
        <v>0.51635140224642695</v>
      </c>
      <c r="AE31" s="12">
        <v>7.6821270458100194E-2</v>
      </c>
      <c r="AF31" s="12">
        <v>0.47522707412836002</v>
      </c>
      <c r="AG31" s="12">
        <v>5.4099486238098703E-2</v>
      </c>
      <c r="AH31" s="12">
        <v>0.653269893449689</v>
      </c>
      <c r="AI31" s="12">
        <f t="shared" si="0"/>
        <v>0.66244620485473238</v>
      </c>
      <c r="AJ31" s="43"/>
      <c r="AK31" s="43">
        <v>533.60127019882202</v>
      </c>
      <c r="AL31" s="26">
        <v>1241.46294593321</v>
      </c>
      <c r="AM31" s="26">
        <v>77.946163546918882</v>
      </c>
      <c r="AN31" s="12">
        <v>967.67273821149604</v>
      </c>
      <c r="AO31" s="12">
        <v>0.51635140224642695</v>
      </c>
      <c r="AP31" t="s">
        <v>1910</v>
      </c>
    </row>
    <row r="32" spans="1:42" x14ac:dyDescent="0.45">
      <c r="A32">
        <v>104</v>
      </c>
      <c r="B32" t="s">
        <v>1251</v>
      </c>
      <c r="C32" s="22">
        <v>1975.02248287201</v>
      </c>
      <c r="D32" s="22">
        <v>0</v>
      </c>
      <c r="E32" s="22">
        <v>1019.72879568785</v>
      </c>
      <c r="F32" s="22">
        <v>0</v>
      </c>
      <c r="G32" s="22">
        <v>51.631250000000001</v>
      </c>
      <c r="H32" s="22">
        <v>1019.72879568785</v>
      </c>
      <c r="I32" t="s">
        <v>1436</v>
      </c>
      <c r="J32" s="26">
        <v>30.1449348153198</v>
      </c>
      <c r="K32" s="26">
        <v>6.3046114738381096</v>
      </c>
      <c r="L32" s="26">
        <v>33.311239367643303</v>
      </c>
      <c r="M32" s="26">
        <v>11.5855580332004</v>
      </c>
      <c r="N32" s="26">
        <v>31.728087091481601</v>
      </c>
      <c r="O32" s="26">
        <v>13.189893129844</v>
      </c>
      <c r="P32" s="26">
        <v>549.44849201537704</v>
      </c>
      <c r="Q32" s="26">
        <v>194.04565987525299</v>
      </c>
      <c r="R32" s="26">
        <v>494.66209147818603</v>
      </c>
      <c r="S32" s="26">
        <v>107.94222210351499</v>
      </c>
      <c r="T32" s="26">
        <v>522.05529174678202</v>
      </c>
      <c r="U32" s="26">
        <v>222.04783590268701</v>
      </c>
      <c r="V32">
        <v>3611</v>
      </c>
      <c r="W32" s="26">
        <v>1654.76799001672</v>
      </c>
      <c r="X32" s="26">
        <v>99.848807424616993</v>
      </c>
      <c r="Y32" s="26">
        <v>33.311239367643303</v>
      </c>
      <c r="Z32" s="26">
        <v>13.189893129844</v>
      </c>
      <c r="AA32" s="26">
        <v>494.66209147818603</v>
      </c>
      <c r="AB32" s="26">
        <v>222.04783590268701</v>
      </c>
      <c r="AC32" s="20">
        <v>504421178815.487</v>
      </c>
      <c r="AD32" s="12">
        <v>0.50442117881548698</v>
      </c>
      <c r="AE32" s="12">
        <v>0.32694519887276402</v>
      </c>
      <c r="AF32" s="12">
        <v>1.03621583229736</v>
      </c>
      <c r="AG32" s="12">
        <v>0.23024309779772101</v>
      </c>
      <c r="AH32" s="12">
        <v>1.42443190467919</v>
      </c>
      <c r="AI32" s="12">
        <f t="shared" si="0"/>
        <v>1.6874145696025542</v>
      </c>
      <c r="AJ32" s="43"/>
      <c r="AK32" s="43">
        <v>1019.72879568785</v>
      </c>
      <c r="AL32" s="26">
        <v>1654.76799001672</v>
      </c>
      <c r="AM32" s="26">
        <v>29.893138764014349</v>
      </c>
      <c r="AN32" s="12">
        <v>494.66209147818603</v>
      </c>
      <c r="AO32" s="12">
        <v>0.50442117881548698</v>
      </c>
      <c r="AP32" t="s">
        <v>1911</v>
      </c>
    </row>
    <row r="33" spans="1:42" x14ac:dyDescent="0.45">
      <c r="A33">
        <v>78</v>
      </c>
      <c r="B33" t="s">
        <v>1260</v>
      </c>
      <c r="C33" s="22">
        <v>23624.017637789198</v>
      </c>
      <c r="D33" s="22">
        <v>3.7543941289186498E-11</v>
      </c>
      <c r="E33" s="22">
        <v>10145.938998960801</v>
      </c>
      <c r="F33" s="22">
        <v>12.3885852884871</v>
      </c>
      <c r="G33" s="22">
        <v>43</v>
      </c>
      <c r="H33" s="22">
        <v>10158.3275842494</v>
      </c>
      <c r="I33" t="s">
        <v>1442</v>
      </c>
      <c r="J33" s="26">
        <v>30.8099941292854</v>
      </c>
      <c r="K33" s="26">
        <v>6.83103712018828</v>
      </c>
      <c r="L33" s="26">
        <v>34.767169662820599</v>
      </c>
      <c r="M33" s="26">
        <v>12.964848509712001</v>
      </c>
      <c r="N33" s="26">
        <v>32.788581896053003</v>
      </c>
      <c r="O33" s="26">
        <v>14.654363343972699</v>
      </c>
      <c r="P33" s="26">
        <v>50.607284375759399</v>
      </c>
      <c r="Q33" s="26">
        <v>31.1698203128039</v>
      </c>
      <c r="R33" s="26">
        <v>47.472821813234098</v>
      </c>
      <c r="S33" s="26">
        <v>28.767582317415499</v>
      </c>
      <c r="T33" s="26">
        <v>49.040053094496699</v>
      </c>
      <c r="U33" s="26">
        <v>42.416170156224098</v>
      </c>
      <c r="V33">
        <v>15019</v>
      </c>
      <c r="W33" s="26">
        <v>158.61738426318999</v>
      </c>
      <c r="X33" s="26">
        <v>71.275106213125099</v>
      </c>
      <c r="Y33" s="26">
        <v>34.762343690612902</v>
      </c>
      <c r="Z33" s="26">
        <v>12.959136313770101</v>
      </c>
      <c r="AA33" s="26">
        <v>47.476644446090503</v>
      </c>
      <c r="AB33" s="26">
        <v>28.770634124356601</v>
      </c>
      <c r="AC33" s="20">
        <v>482283306884.32001</v>
      </c>
      <c r="AD33" s="12">
        <v>0.48228330688431997</v>
      </c>
      <c r="AE33" s="12">
        <v>0.286226451661731</v>
      </c>
      <c r="AF33" s="12">
        <v>0.98297413593794503</v>
      </c>
      <c r="AG33" s="12">
        <v>0.20156792370544399</v>
      </c>
      <c r="AH33" s="12">
        <v>1.3512433192611799</v>
      </c>
      <c r="AI33" s="12">
        <f t="shared" si="0"/>
        <v>1.6112873499022495</v>
      </c>
      <c r="AJ33" s="43"/>
      <c r="AK33" s="43">
        <v>10158.3275842494</v>
      </c>
      <c r="AL33" s="26">
        <v>158.61738426318999</v>
      </c>
      <c r="AM33" s="26">
        <v>29.93155174423595</v>
      </c>
      <c r="AN33" s="12">
        <v>47.476644446090503</v>
      </c>
      <c r="AO33" s="12">
        <v>0.48228330688431997</v>
      </c>
      <c r="AP33" t="s">
        <v>1912</v>
      </c>
    </row>
    <row r="34" spans="1:42" x14ac:dyDescent="0.45">
      <c r="A34">
        <v>160</v>
      </c>
      <c r="B34" t="s">
        <v>1257</v>
      </c>
      <c r="C34" s="22">
        <v>127852.415916324</v>
      </c>
      <c r="D34" s="22">
        <v>43474.694363994597</v>
      </c>
      <c r="E34" s="22">
        <v>0</v>
      </c>
      <c r="F34" s="22">
        <v>17894.465275840899</v>
      </c>
      <c r="G34" s="22">
        <v>48</v>
      </c>
      <c r="H34" s="22">
        <v>61369.159639835503</v>
      </c>
      <c r="I34" t="s">
        <v>1443</v>
      </c>
      <c r="J34" s="26">
        <v>13.069325211265699</v>
      </c>
      <c r="K34" s="26">
        <v>7.4199232790328198</v>
      </c>
      <c r="L34" s="26">
        <v>13.052519944371999</v>
      </c>
      <c r="M34" s="26">
        <v>7.4900683988996901</v>
      </c>
      <c r="N34" s="26">
        <v>13.060922577818801</v>
      </c>
      <c r="O34" s="26">
        <v>10.543072895836801</v>
      </c>
      <c r="P34" s="26">
        <v>7.8007983590135899</v>
      </c>
      <c r="Q34" s="26">
        <v>4.1085554444746197</v>
      </c>
      <c r="R34" s="26">
        <v>7.83372756449001</v>
      </c>
      <c r="S34" s="26">
        <v>4.0855314428816403</v>
      </c>
      <c r="T34" s="26">
        <v>7.8172629617518004</v>
      </c>
      <c r="U34" s="26">
        <v>5.7941172762636199</v>
      </c>
      <c r="V34">
        <v>8994</v>
      </c>
      <c r="W34" s="26">
        <v>70.343102212885398</v>
      </c>
      <c r="X34" s="26">
        <v>46.019572419994702</v>
      </c>
      <c r="Y34" s="26">
        <v>13.069325211265699</v>
      </c>
      <c r="Z34" s="26">
        <v>7.4199232790328198</v>
      </c>
      <c r="AA34" s="26">
        <v>7.8007983590135899</v>
      </c>
      <c r="AB34" s="26">
        <v>4.1085554444746197</v>
      </c>
      <c r="AC34" s="20">
        <v>479444233384.34003</v>
      </c>
      <c r="AD34" s="12">
        <v>0.47944423338434</v>
      </c>
      <c r="AE34" s="12">
        <v>1.8583134129094001E-2</v>
      </c>
      <c r="AF34" s="12">
        <v>1.3761863877268199</v>
      </c>
      <c r="AG34" s="12">
        <v>1.3086714175418301E-2</v>
      </c>
      <c r="AH34" s="12">
        <v>1.8917717104526399</v>
      </c>
      <c r="AI34" s="12">
        <f t="shared" si="0"/>
        <v>4.3168970692638302</v>
      </c>
      <c r="AJ34" s="43"/>
      <c r="AK34" s="43">
        <v>61369.159639835503</v>
      </c>
      <c r="AL34" s="26">
        <v>70.343102212885398</v>
      </c>
      <c r="AM34" s="26">
        <v>11.106223421400701</v>
      </c>
      <c r="AN34" s="12">
        <v>7.8007983590135899</v>
      </c>
      <c r="AO34" s="12">
        <v>0.47944423338434</v>
      </c>
      <c r="AP34" t="s">
        <v>1913</v>
      </c>
    </row>
    <row r="35" spans="1:42" x14ac:dyDescent="0.45">
      <c r="A35">
        <v>51</v>
      </c>
      <c r="B35" t="s">
        <v>1261</v>
      </c>
      <c r="C35" s="22">
        <v>26597.7773348093</v>
      </c>
      <c r="D35" s="22">
        <v>0</v>
      </c>
      <c r="E35" s="22">
        <v>0</v>
      </c>
      <c r="F35" s="22">
        <v>9043.2442938351596</v>
      </c>
      <c r="G35" s="22">
        <v>34</v>
      </c>
      <c r="H35" s="22">
        <v>9043.2442938351596</v>
      </c>
      <c r="I35" t="s">
        <v>1445</v>
      </c>
      <c r="J35" s="26">
        <v>31.496458660888699</v>
      </c>
      <c r="K35" s="26">
        <v>7.4716816818696099</v>
      </c>
      <c r="L35" s="26">
        <v>36.632574718318899</v>
      </c>
      <c r="M35" s="26">
        <v>15.5453438306899</v>
      </c>
      <c r="N35" s="26">
        <v>34.064516689603799</v>
      </c>
      <c r="O35" s="26">
        <v>17.247717007463699</v>
      </c>
      <c r="P35" s="26">
        <v>52.690878736895399</v>
      </c>
      <c r="Q35" s="26">
        <v>25.534842309759501</v>
      </c>
      <c r="R35" s="26">
        <v>47.344335833977198</v>
      </c>
      <c r="S35" s="26">
        <v>14.282968128767299</v>
      </c>
      <c r="T35" s="26">
        <v>50.017607285436299</v>
      </c>
      <c r="U35" s="26">
        <v>29.2580134382304</v>
      </c>
      <c r="V35">
        <v>2550</v>
      </c>
      <c r="W35" s="26">
        <v>148.76712504332099</v>
      </c>
      <c r="X35" s="26">
        <v>39.9204652471606</v>
      </c>
      <c r="Y35" s="26">
        <v>31.496458660888699</v>
      </c>
      <c r="Z35" s="26">
        <v>17.247717007463699</v>
      </c>
      <c r="AA35" s="26">
        <v>52.690878736895399</v>
      </c>
      <c r="AB35" s="26">
        <v>29.2580134382304</v>
      </c>
      <c r="AC35" s="20">
        <v>476496488474.59003</v>
      </c>
      <c r="AD35" s="12">
        <v>0.47649648847458997</v>
      </c>
      <c r="AE35" s="12">
        <v>8.2077321756755001E-2</v>
      </c>
      <c r="AF35" s="12">
        <v>0.84332804110881598</v>
      </c>
      <c r="AG35" s="12">
        <v>5.7800930814616201E-2</v>
      </c>
      <c r="AH35" s="12">
        <v>1.15927911003127</v>
      </c>
      <c r="AI35" s="12">
        <f t="shared" si="0"/>
        <v>1.3453374546582744</v>
      </c>
      <c r="AJ35" s="43"/>
      <c r="AK35" s="43">
        <v>9043.2442938351596</v>
      </c>
      <c r="AL35" s="26">
        <v>148.76712504332099</v>
      </c>
      <c r="AM35" s="26">
        <v>35.418361900555546</v>
      </c>
      <c r="AN35" s="12">
        <v>52.690878736895399</v>
      </c>
      <c r="AO35" s="12">
        <v>0.47649648847458997</v>
      </c>
      <c r="AP35" t="s">
        <v>1914</v>
      </c>
    </row>
    <row r="36" spans="1:42" x14ac:dyDescent="0.45">
      <c r="A36">
        <v>116</v>
      </c>
      <c r="B36" t="s">
        <v>1254</v>
      </c>
      <c r="C36" s="22">
        <v>3158.1805554628399</v>
      </c>
      <c r="D36" s="22">
        <v>1652.5901262283301</v>
      </c>
      <c r="E36" s="22">
        <v>21.2455681669712</v>
      </c>
      <c r="F36" s="22">
        <v>2.41016095969826E-13</v>
      </c>
      <c r="G36" s="22">
        <v>53</v>
      </c>
      <c r="H36" s="22">
        <v>1673.8356943953099</v>
      </c>
      <c r="I36" t="s">
        <v>1018</v>
      </c>
      <c r="J36" s="26">
        <v>35.537521334117301</v>
      </c>
      <c r="K36" s="26">
        <v>2.8873891859111702</v>
      </c>
      <c r="L36" s="26">
        <v>37.927012259149798</v>
      </c>
      <c r="M36" s="26">
        <v>13.7752919995756</v>
      </c>
      <c r="N36" s="26">
        <v>36.732266796633503</v>
      </c>
      <c r="O36" s="26">
        <v>14.0746469221962</v>
      </c>
      <c r="P36" s="26">
        <v>298.66242038153598</v>
      </c>
      <c r="Q36" s="26">
        <v>229.93615178534699</v>
      </c>
      <c r="R36" s="26">
        <v>263.66968330818099</v>
      </c>
      <c r="S36" s="26">
        <v>154.97374830660701</v>
      </c>
      <c r="T36" s="26">
        <v>281.166051844859</v>
      </c>
      <c r="U36" s="26">
        <v>277.28594728556601</v>
      </c>
      <c r="V36">
        <v>4677</v>
      </c>
      <c r="W36" s="26">
        <v>722.90918985246503</v>
      </c>
      <c r="X36" s="26">
        <v>400.01864756595103</v>
      </c>
      <c r="Y36" s="26">
        <v>36.747431395077101</v>
      </c>
      <c r="Z36" s="26">
        <v>14.0708871919909</v>
      </c>
      <c r="AA36" s="26">
        <v>280.94397491600301</v>
      </c>
      <c r="AB36" s="26">
        <v>276.0732206038</v>
      </c>
      <c r="AC36" s="20">
        <v>470254053339.70502</v>
      </c>
      <c r="AD36" s="12">
        <v>0.47025405333970499</v>
      </c>
      <c r="AE36" s="12">
        <v>0.246392053504322</v>
      </c>
      <c r="AF36" s="12">
        <v>0.78483096213000003</v>
      </c>
      <c r="AG36" s="12">
        <v>0.17351553063684599</v>
      </c>
      <c r="AH36" s="12">
        <v>1.0788662239984199</v>
      </c>
      <c r="AI36" s="12">
        <f t="shared" si="0"/>
        <v>1.2100312057814517</v>
      </c>
      <c r="AJ36" s="43"/>
      <c r="AK36" s="43">
        <v>1673.8356943953099</v>
      </c>
      <c r="AL36" s="26">
        <v>722.90918985246503</v>
      </c>
      <c r="AM36" s="26">
        <v>38.86296907822387</v>
      </c>
      <c r="AN36" s="12">
        <v>280.94397491600301</v>
      </c>
      <c r="AO36" s="12">
        <v>0.47025405333970499</v>
      </c>
      <c r="AP36" t="s">
        <v>1915</v>
      </c>
    </row>
    <row r="37" spans="1:42" x14ac:dyDescent="0.45">
      <c r="A37">
        <v>7</v>
      </c>
      <c r="B37" t="s">
        <v>1267</v>
      </c>
      <c r="C37" s="22">
        <v>66287.166691958904</v>
      </c>
      <c r="D37" s="22">
        <v>18284.3405111272</v>
      </c>
      <c r="E37" s="22">
        <v>8341.8388800856192</v>
      </c>
      <c r="F37" s="22">
        <v>4528.7889540078904</v>
      </c>
      <c r="G37" s="22">
        <v>47</v>
      </c>
      <c r="H37" s="22">
        <v>31154.968345220699</v>
      </c>
      <c r="I37" t="s">
        <v>1447</v>
      </c>
      <c r="J37" s="26">
        <v>5.1054356288243499</v>
      </c>
      <c r="K37" s="26">
        <v>5.3892142981536404</v>
      </c>
      <c r="L37" s="26">
        <v>4.4986832858428896</v>
      </c>
      <c r="M37" s="26">
        <v>5.4859421272331996</v>
      </c>
      <c r="N37" s="26">
        <v>4.8020594573336197</v>
      </c>
      <c r="O37" s="26">
        <v>7.6902010230406503</v>
      </c>
      <c r="P37" s="26">
        <v>13.4730144678865</v>
      </c>
      <c r="Q37" s="26">
        <v>24.5432533790725</v>
      </c>
      <c r="R37" s="26">
        <v>15.1200602532299</v>
      </c>
      <c r="S37" s="26">
        <v>23.8870147030803</v>
      </c>
      <c r="T37" s="26">
        <v>14.296537360558199</v>
      </c>
      <c r="U37" s="26">
        <v>34.2485146809979</v>
      </c>
      <c r="V37">
        <v>18407</v>
      </c>
      <c r="W37" s="26">
        <v>282.56576272894199</v>
      </c>
      <c r="X37" s="26">
        <v>140.83192252690401</v>
      </c>
      <c r="Y37" s="26">
        <v>4.7649293124572596</v>
      </c>
      <c r="Z37" s="26">
        <v>6.8547706042463297</v>
      </c>
      <c r="AA37" s="26">
        <v>14.397328151620201</v>
      </c>
      <c r="AB37" s="26">
        <v>30.475091800617999</v>
      </c>
      <c r="AC37" s="20">
        <v>448548302819.47998</v>
      </c>
      <c r="AD37" s="12">
        <v>0.44854830281947999</v>
      </c>
      <c r="AE37" s="12">
        <v>2.5792897008114699E-2</v>
      </c>
      <c r="AF37" s="12">
        <v>1.3506754808496799</v>
      </c>
      <c r="AG37" s="12">
        <v>1.8164011977545601E-2</v>
      </c>
      <c r="AH37" s="12">
        <v>1.85670319621026</v>
      </c>
      <c r="AI37" s="12">
        <f t="shared" si="0"/>
        <v>8.8033273932633307</v>
      </c>
      <c r="AJ37" s="43"/>
      <c r="AK37" s="43">
        <v>31154.968345220699</v>
      </c>
      <c r="AL37" s="26">
        <v>282.56576272894199</v>
      </c>
      <c r="AM37" s="26">
        <v>5.0952132390614899</v>
      </c>
      <c r="AN37" s="12">
        <v>14.397328151620201</v>
      </c>
      <c r="AO37" s="12">
        <v>0.44854830281947999</v>
      </c>
      <c r="AP37" t="s">
        <v>1916</v>
      </c>
    </row>
    <row r="38" spans="1:42" x14ac:dyDescent="0.45">
      <c r="A38">
        <v>112</v>
      </c>
      <c r="B38" t="s">
        <v>1265</v>
      </c>
      <c r="C38" s="22">
        <v>35096.394290864497</v>
      </c>
      <c r="D38" s="22">
        <v>17204.2136263596</v>
      </c>
      <c r="E38" s="22">
        <v>2290.83827518825</v>
      </c>
      <c r="F38" s="22">
        <v>2264.7125587881001</v>
      </c>
      <c r="G38" s="22">
        <v>62</v>
      </c>
      <c r="H38" s="22">
        <v>21759.764460335999</v>
      </c>
      <c r="I38" t="s">
        <v>1448</v>
      </c>
      <c r="J38" s="26">
        <v>24.002457685451201</v>
      </c>
      <c r="K38" s="26">
        <v>13.3725193349874</v>
      </c>
      <c r="L38" s="26">
        <v>32.936825675429503</v>
      </c>
      <c r="M38" s="26">
        <v>24.8204530703274</v>
      </c>
      <c r="N38" s="26">
        <v>28.4696416804404</v>
      </c>
      <c r="O38" s="26">
        <v>28.1936014723365</v>
      </c>
      <c r="P38" s="26">
        <v>22.609220994594398</v>
      </c>
      <c r="Q38" s="26">
        <v>47.009098975305797</v>
      </c>
      <c r="R38" s="26">
        <v>17.535123661496598</v>
      </c>
      <c r="S38" s="26">
        <v>28.376604922923299</v>
      </c>
      <c r="T38" s="26">
        <v>20.0721723280455</v>
      </c>
      <c r="U38" s="26">
        <v>54.909808717767099</v>
      </c>
      <c r="V38">
        <v>28287</v>
      </c>
      <c r="W38" s="26">
        <v>125.442735279731</v>
      </c>
      <c r="X38" s="26">
        <v>104.879834167184</v>
      </c>
      <c r="Y38" s="26">
        <v>28.475005175177401</v>
      </c>
      <c r="Z38" s="26">
        <v>26.6821107435212</v>
      </c>
      <c r="AA38" s="26">
        <v>20.069126237446699</v>
      </c>
      <c r="AB38" s="26">
        <v>51.948336252387499</v>
      </c>
      <c r="AC38" s="20">
        <v>436699459851.58801</v>
      </c>
      <c r="AD38" s="12">
        <v>0.43669945985158798</v>
      </c>
      <c r="AE38" s="12">
        <v>0.19158844629990099</v>
      </c>
      <c r="AF38" s="12">
        <v>0.85504540056379996</v>
      </c>
      <c r="AG38" s="12">
        <v>0.13492144105626799</v>
      </c>
      <c r="AH38" s="12">
        <v>1.17538635345108</v>
      </c>
      <c r="AI38" s="12">
        <f t="shared" si="0"/>
        <v>2.729604372947227</v>
      </c>
      <c r="AJ38" s="43"/>
      <c r="AK38" s="43">
        <v>21759.764460335999</v>
      </c>
      <c r="AL38" s="26">
        <v>125.442735279731</v>
      </c>
      <c r="AM38" s="26">
        <v>15.998635706319295</v>
      </c>
      <c r="AN38" s="12">
        <v>20.069126237446699</v>
      </c>
      <c r="AO38" s="12">
        <v>0.43669945985158798</v>
      </c>
      <c r="AP38" t="s">
        <v>1917</v>
      </c>
    </row>
    <row r="39" spans="1:42" x14ac:dyDescent="0.45">
      <c r="A39">
        <v>11</v>
      </c>
      <c r="B39" t="s">
        <v>1262</v>
      </c>
      <c r="C39" s="22">
        <v>27766.1404502392</v>
      </c>
      <c r="D39" s="22">
        <v>0</v>
      </c>
      <c r="E39" s="22">
        <v>0</v>
      </c>
      <c r="F39" s="22">
        <v>8607.5035395741506</v>
      </c>
      <c r="G39" s="22">
        <v>31</v>
      </c>
      <c r="H39" s="22">
        <v>8607.5035395741506</v>
      </c>
      <c r="I39" t="s">
        <v>1450</v>
      </c>
      <c r="J39" s="26">
        <v>25.814700872935902</v>
      </c>
      <c r="K39" s="26">
        <v>5.7845513855385899</v>
      </c>
      <c r="L39" s="26">
        <v>25.099579914501099</v>
      </c>
      <c r="M39" s="26">
        <v>7.8269821550560801</v>
      </c>
      <c r="N39" s="26">
        <v>25.4571403937185</v>
      </c>
      <c r="O39" s="26">
        <v>9.7325579570584999</v>
      </c>
      <c r="P39" s="26">
        <v>45.896464957788297</v>
      </c>
      <c r="Q39" s="26">
        <v>18.0670072215541</v>
      </c>
      <c r="R39" s="26">
        <v>46.6987913813457</v>
      </c>
      <c r="S39" s="26">
        <v>16.6014320349488</v>
      </c>
      <c r="T39" s="26">
        <v>46.297628169566998</v>
      </c>
      <c r="U39" s="26">
        <v>24.536183394218298</v>
      </c>
      <c r="V39">
        <v>1414</v>
      </c>
      <c r="W39" s="26">
        <v>179.77954435348499</v>
      </c>
      <c r="X39" s="26">
        <v>52.332604718456103</v>
      </c>
      <c r="Y39" s="26">
        <v>25.814700872935902</v>
      </c>
      <c r="Z39" s="26">
        <v>9.7325579570584999</v>
      </c>
      <c r="AA39" s="26">
        <v>45.896464957788297</v>
      </c>
      <c r="AB39" s="26">
        <v>24.536183394218298</v>
      </c>
      <c r="AC39" s="20">
        <v>395053984578.104</v>
      </c>
      <c r="AD39" s="12">
        <v>0.39505398457810398</v>
      </c>
      <c r="AE39" s="12">
        <v>4.1278407695530102E-2</v>
      </c>
      <c r="AF39" s="12">
        <v>0.89577266638610797</v>
      </c>
      <c r="AG39" s="12">
        <v>2.90693011940353E-2</v>
      </c>
      <c r="AH39" s="12">
        <v>1.2313720033702</v>
      </c>
      <c r="AI39" s="12">
        <f t="shared" si="0"/>
        <v>1.5474530643656501</v>
      </c>
      <c r="AJ39" s="43"/>
      <c r="AK39" s="43">
        <v>8607.5035395741506</v>
      </c>
      <c r="AL39" s="26">
        <v>179.77954435348499</v>
      </c>
      <c r="AM39" s="26">
        <v>25.529303193441223</v>
      </c>
      <c r="AN39" s="12">
        <v>45.896464957788297</v>
      </c>
      <c r="AO39" s="12">
        <v>0.39505398457810398</v>
      </c>
      <c r="AP39" t="s">
        <v>1918</v>
      </c>
    </row>
    <row r="40" spans="1:42" x14ac:dyDescent="0.45">
      <c r="A40">
        <v>131</v>
      </c>
      <c r="B40" t="s">
        <v>1264</v>
      </c>
      <c r="C40" s="22">
        <v>8728.8358156681097</v>
      </c>
      <c r="D40" s="22">
        <v>0</v>
      </c>
      <c r="E40" s="22">
        <v>0</v>
      </c>
      <c r="F40" s="22">
        <v>5935.6083546543196</v>
      </c>
      <c r="G40" s="22">
        <v>68</v>
      </c>
      <c r="H40" s="22">
        <v>5935.6083546543196</v>
      </c>
      <c r="I40" t="s">
        <v>1451</v>
      </c>
      <c r="J40" s="26">
        <v>37.568202805926298</v>
      </c>
      <c r="K40" s="26">
        <v>0.28296506706679803</v>
      </c>
      <c r="L40" s="26">
        <v>51.7827309910667</v>
      </c>
      <c r="M40" s="26">
        <v>13.4757723232774</v>
      </c>
      <c r="N40" s="26">
        <v>44.675466898496502</v>
      </c>
      <c r="O40" s="26">
        <v>13.4787428545095</v>
      </c>
      <c r="P40" s="26">
        <v>63.332786482161502</v>
      </c>
      <c r="Q40" s="26">
        <v>35.095256665684303</v>
      </c>
      <c r="R40" s="26">
        <v>45.696600736420699</v>
      </c>
      <c r="S40" s="26">
        <v>14.2562990711252</v>
      </c>
      <c r="T40" s="26">
        <v>54.514693609291101</v>
      </c>
      <c r="U40" s="26">
        <v>37.880326076152301</v>
      </c>
      <c r="V40">
        <v>15808</v>
      </c>
      <c r="W40" s="26">
        <v>130.78631969060399</v>
      </c>
      <c r="X40" s="26">
        <v>43.389087339607002</v>
      </c>
      <c r="Y40" s="26">
        <v>37.568202805926298</v>
      </c>
      <c r="Z40" s="26">
        <v>13.4787428545095</v>
      </c>
      <c r="AA40" s="26">
        <v>63.332786482161502</v>
      </c>
      <c r="AB40" s="26">
        <v>37.880326076152301</v>
      </c>
      <c r="AC40" s="20">
        <v>375918616567.05603</v>
      </c>
      <c r="AD40" s="12">
        <v>0.375918616567056</v>
      </c>
      <c r="AE40" s="12">
        <v>7.5077042548471903E-2</v>
      </c>
      <c r="AF40" s="12">
        <v>0.46773753500148202</v>
      </c>
      <c r="AG40" s="12">
        <v>5.2871156724276003E-2</v>
      </c>
      <c r="AH40" s="12">
        <v>0.64297441431189595</v>
      </c>
      <c r="AI40" s="12">
        <f t="shared" si="0"/>
        <v>0.77629637183003974</v>
      </c>
      <c r="AJ40" s="43"/>
      <c r="AK40" s="43">
        <v>5935.6083546543196</v>
      </c>
      <c r="AL40" s="26">
        <v>130.78631969060399</v>
      </c>
      <c r="AM40" s="26">
        <v>48.424626239185699</v>
      </c>
      <c r="AN40" s="12">
        <v>63.332786482161502</v>
      </c>
      <c r="AO40" s="12">
        <v>0.375918616567056</v>
      </c>
      <c r="AP40" t="s">
        <v>1919</v>
      </c>
    </row>
    <row r="41" spans="1:42" x14ac:dyDescent="0.45">
      <c r="A41">
        <v>101</v>
      </c>
      <c r="B41" t="s">
        <v>1198</v>
      </c>
      <c r="C41" s="22">
        <v>5675.7636858224896</v>
      </c>
      <c r="D41" s="22">
        <v>2600.2314428198301</v>
      </c>
      <c r="E41" s="22">
        <v>25.2185449063786</v>
      </c>
      <c r="F41" s="22">
        <v>42.158944610359001</v>
      </c>
      <c r="G41" s="22">
        <v>47</v>
      </c>
      <c r="H41" s="22">
        <v>2667.60893233657</v>
      </c>
      <c r="I41" t="s">
        <v>1438</v>
      </c>
      <c r="J41" s="26">
        <v>27.713725586807801</v>
      </c>
      <c r="K41" s="26">
        <v>7.4436104486104604</v>
      </c>
      <c r="L41" s="26">
        <v>17.623956127933301</v>
      </c>
      <c r="M41" s="26">
        <v>15.320185487976399</v>
      </c>
      <c r="N41" s="26">
        <v>22.668840857370501</v>
      </c>
      <c r="O41" s="26">
        <v>17.0327748736565</v>
      </c>
      <c r="P41" s="26">
        <v>110.56227726258599</v>
      </c>
      <c r="Q41" s="26">
        <v>103.08730888715399</v>
      </c>
      <c r="R41" s="26">
        <v>154.711378823682</v>
      </c>
      <c r="S41" s="26">
        <v>93.645783084643796</v>
      </c>
      <c r="T41" s="26">
        <v>132.63682804313399</v>
      </c>
      <c r="U41" s="26">
        <v>139.271411076113</v>
      </c>
      <c r="V41">
        <v>10288</v>
      </c>
      <c r="W41" s="26">
        <v>536.972627675284</v>
      </c>
      <c r="X41" s="26">
        <v>279.94262454812002</v>
      </c>
      <c r="Y41" s="26">
        <v>22.700877923501601</v>
      </c>
      <c r="Z41" s="26">
        <v>16.908053971782699</v>
      </c>
      <c r="AA41" s="26">
        <v>132.49664568395301</v>
      </c>
      <c r="AB41" s="26">
        <v>138.410507487318</v>
      </c>
      <c r="AC41" s="20">
        <v>353449235531.146</v>
      </c>
      <c r="AD41" s="12">
        <v>0.35344923553114599</v>
      </c>
      <c r="AE41" s="12">
        <v>7.9111788993820403E-2</v>
      </c>
      <c r="AF41" s="12">
        <v>0.78035345230184805</v>
      </c>
      <c r="AG41" s="12">
        <v>5.5712527460436902E-2</v>
      </c>
      <c r="AH41" s="12">
        <v>1.07271122457268</v>
      </c>
      <c r="AI41" s="12">
        <f t="shared" si="0"/>
        <v>1.432432978006827</v>
      </c>
      <c r="AJ41" s="43"/>
      <c r="AK41" s="43">
        <v>2667.60893233657</v>
      </c>
      <c r="AL41" s="26">
        <v>536.972627675284</v>
      </c>
      <c r="AM41" s="26">
        <v>24.674748554236473</v>
      </c>
      <c r="AN41" s="12">
        <v>132.49664568395301</v>
      </c>
      <c r="AO41" s="12">
        <v>0.35344923553114599</v>
      </c>
      <c r="AP41" t="s">
        <v>1920</v>
      </c>
    </row>
    <row r="42" spans="1:42" x14ac:dyDescent="0.45">
      <c r="A42">
        <v>3</v>
      </c>
      <c r="B42" t="s">
        <v>1266</v>
      </c>
      <c r="C42" s="22">
        <v>2926.5418671369598</v>
      </c>
      <c r="D42" s="22">
        <v>0</v>
      </c>
      <c r="E42" s="22">
        <v>0</v>
      </c>
      <c r="F42" s="22">
        <v>2048.57930699587</v>
      </c>
      <c r="G42" s="22">
        <v>70</v>
      </c>
      <c r="H42" s="22">
        <v>2048.57930699587</v>
      </c>
      <c r="I42" t="s">
        <v>1452</v>
      </c>
      <c r="J42" s="26">
        <v>32.286906099659198</v>
      </c>
      <c r="K42" s="26">
        <v>4.9662486653128699</v>
      </c>
      <c r="L42" s="26">
        <v>35.771718538483498</v>
      </c>
      <c r="M42" s="26">
        <v>11.434371086200001</v>
      </c>
      <c r="N42" s="26">
        <v>34.029312319071401</v>
      </c>
      <c r="O42" s="26">
        <v>12.4662932719653</v>
      </c>
      <c r="P42" s="26">
        <v>161.75143383167401</v>
      </c>
      <c r="Q42" s="26">
        <v>49.070375478459603</v>
      </c>
      <c r="R42" s="26">
        <v>161.75143383167401</v>
      </c>
      <c r="S42" s="26">
        <v>49.070375478459603</v>
      </c>
      <c r="T42" s="26">
        <v>161.75143383167401</v>
      </c>
      <c r="U42" s="26">
        <v>69.395990512377693</v>
      </c>
      <c r="V42">
        <v>5913</v>
      </c>
      <c r="W42" s="26">
        <v>536.78564597576599</v>
      </c>
      <c r="X42" s="26">
        <v>126.156383225575</v>
      </c>
      <c r="Y42" s="26">
        <v>32.286906099659198</v>
      </c>
      <c r="Z42" s="26">
        <v>12.4662932719653</v>
      </c>
      <c r="AA42" s="26">
        <v>161.75143383167401</v>
      </c>
      <c r="AB42" s="26">
        <v>69.395990512377693</v>
      </c>
      <c r="AC42" s="20">
        <v>331360640224.47998</v>
      </c>
      <c r="AD42" s="12">
        <v>0.33136064022447997</v>
      </c>
      <c r="AE42" s="12">
        <v>4.6380064136718802E-2</v>
      </c>
      <c r="AF42" s="12">
        <v>0.673453639374063</v>
      </c>
      <c r="AG42" s="12">
        <v>3.2662016997689301E-2</v>
      </c>
      <c r="AH42" s="12">
        <v>0.925761622576177</v>
      </c>
      <c r="AI42" s="12">
        <f t="shared" si="0"/>
        <v>1.0996479666383649</v>
      </c>
      <c r="AJ42" s="43"/>
      <c r="AK42" s="43">
        <v>2048.57930699587</v>
      </c>
      <c r="AL42" s="26">
        <v>536.78564597576599</v>
      </c>
      <c r="AM42" s="26">
        <v>30.133338147975923</v>
      </c>
      <c r="AN42" s="12">
        <v>161.75143383167401</v>
      </c>
      <c r="AO42" s="12">
        <v>0.33136064022447997</v>
      </c>
      <c r="AP42" t="s">
        <v>1921</v>
      </c>
    </row>
    <row r="43" spans="1:42" x14ac:dyDescent="0.45">
      <c r="A43">
        <v>157</v>
      </c>
      <c r="B43" t="s">
        <v>1270</v>
      </c>
      <c r="C43" s="22">
        <v>5463.3743427395802</v>
      </c>
      <c r="D43" s="22">
        <v>0</v>
      </c>
      <c r="E43" s="22">
        <v>0</v>
      </c>
      <c r="F43" s="22">
        <v>2820.80846533573</v>
      </c>
      <c r="G43" s="22">
        <v>51.631250000000001</v>
      </c>
      <c r="H43" s="22">
        <v>2820.80846533573</v>
      </c>
      <c r="I43" t="s">
        <v>1413</v>
      </c>
      <c r="J43" s="26">
        <v>37.551723542760598</v>
      </c>
      <c r="K43" s="26">
        <v>0.59109258562828504</v>
      </c>
      <c r="L43" s="26">
        <v>67.700589133090702</v>
      </c>
      <c r="M43" s="26">
        <v>8.2569540935366401</v>
      </c>
      <c r="N43" s="26">
        <v>52.6261563379256</v>
      </c>
      <c r="O43" s="26">
        <v>8.2780844008475896</v>
      </c>
      <c r="P43" s="26">
        <v>116.029724710995</v>
      </c>
      <c r="Q43" s="26">
        <v>64.748170442700101</v>
      </c>
      <c r="R43" s="26">
        <v>64.6986383654408</v>
      </c>
      <c r="S43" s="26">
        <v>35.771992408364802</v>
      </c>
      <c r="T43" s="26">
        <v>90.364181538218105</v>
      </c>
      <c r="U43" s="26">
        <v>73.972704537153803</v>
      </c>
      <c r="V43">
        <v>31656</v>
      </c>
      <c r="W43" s="26">
        <v>175.29220771425099</v>
      </c>
      <c r="X43" s="26">
        <v>133.59643843742799</v>
      </c>
      <c r="Y43" s="26">
        <v>37.551723542760598</v>
      </c>
      <c r="Z43" s="26">
        <v>8.2780844008475896</v>
      </c>
      <c r="AA43" s="26">
        <v>116.029724710995</v>
      </c>
      <c r="AB43" s="26">
        <v>73.972704537153803</v>
      </c>
      <c r="AC43" s="20">
        <v>327297629695.34998</v>
      </c>
      <c r="AD43" s="12">
        <v>0.32729762969534998</v>
      </c>
      <c r="AE43" s="12">
        <v>5.0429521614436597E-2</v>
      </c>
      <c r="AF43" s="12">
        <v>0.31493583160288202</v>
      </c>
      <c r="AG43" s="12">
        <v>3.5513747615800402E-2</v>
      </c>
      <c r="AH43" s="12">
        <v>0.43292587555551099</v>
      </c>
      <c r="AI43" s="12">
        <f t="shared" si="0"/>
        <v>0.49446574342774835</v>
      </c>
      <c r="AJ43" s="43"/>
      <c r="AK43" s="43">
        <v>2820.80846533573</v>
      </c>
      <c r="AL43" s="26">
        <v>175.29220771425099</v>
      </c>
      <c r="AM43" s="26">
        <v>66.192174896980475</v>
      </c>
      <c r="AN43" s="12">
        <v>116.029724710995</v>
      </c>
      <c r="AO43" s="12">
        <v>0.32729762969534998</v>
      </c>
      <c r="AP43" t="s">
        <v>1922</v>
      </c>
    </row>
    <row r="44" spans="1:42" x14ac:dyDescent="0.45">
      <c r="A44">
        <v>91</v>
      </c>
      <c r="B44" t="s">
        <v>1263</v>
      </c>
      <c r="C44" s="22">
        <v>1609.6097391247699</v>
      </c>
      <c r="D44" s="22">
        <v>0</v>
      </c>
      <c r="E44" s="22">
        <v>756.51657738864196</v>
      </c>
      <c r="F44" s="22">
        <v>0</v>
      </c>
      <c r="G44" s="22">
        <v>47</v>
      </c>
      <c r="H44" s="22">
        <v>756.51657738864196</v>
      </c>
      <c r="I44" t="s">
        <v>1449</v>
      </c>
      <c r="J44" s="26">
        <v>21.604564156330799</v>
      </c>
      <c r="K44" s="26">
        <v>5.6373086213184802</v>
      </c>
      <c r="L44" s="26">
        <v>21.3180415811463</v>
      </c>
      <c r="M44" s="26">
        <v>6.6815103684397403</v>
      </c>
      <c r="N44" s="26">
        <v>21.461302868738599</v>
      </c>
      <c r="O44" s="26">
        <v>8.7419579783684203</v>
      </c>
      <c r="P44" s="26">
        <v>418.63122501658</v>
      </c>
      <c r="Q44" s="26">
        <v>159.932203535702</v>
      </c>
      <c r="R44" s="26">
        <v>418.35247199215098</v>
      </c>
      <c r="S44" s="26">
        <v>159.542736575368</v>
      </c>
      <c r="T44" s="26">
        <v>418.49184850436501</v>
      </c>
      <c r="U44" s="26">
        <v>225.90306443636899</v>
      </c>
      <c r="V44">
        <v>7177</v>
      </c>
      <c r="W44" s="26">
        <v>1442.53005589396</v>
      </c>
      <c r="X44" s="26">
        <v>402.26693736431901</v>
      </c>
      <c r="Y44" s="26">
        <v>21.3180415811463</v>
      </c>
      <c r="Z44" s="26">
        <v>8.7419579783684203</v>
      </c>
      <c r="AA44" s="26">
        <v>418.35247199215098</v>
      </c>
      <c r="AB44" s="26">
        <v>225.90306443636899</v>
      </c>
      <c r="AC44" s="20">
        <v>316490580253.58002</v>
      </c>
      <c r="AD44" s="12">
        <v>0.31649058025358001</v>
      </c>
      <c r="AE44" s="12">
        <v>0.14068679351902</v>
      </c>
      <c r="AF44" s="12">
        <v>0.65921433790141604</v>
      </c>
      <c r="AG44" s="12">
        <v>9.9075206703535201E-2</v>
      </c>
      <c r="AH44" s="12">
        <v>0.90618759688983397</v>
      </c>
      <c r="AI44" s="12">
        <f t="shared" si="0"/>
        <v>1.0912979006651451</v>
      </c>
      <c r="AJ44" s="43"/>
      <c r="AK44" s="43">
        <v>756.51657738864196</v>
      </c>
      <c r="AL44" s="26">
        <v>1442.53005589396</v>
      </c>
      <c r="AM44" s="26">
        <v>29.001300200493311</v>
      </c>
      <c r="AN44" s="12">
        <v>418.35247199215098</v>
      </c>
      <c r="AO44" s="12">
        <v>0.31649058025358001</v>
      </c>
      <c r="AP44" t="s">
        <v>1923</v>
      </c>
    </row>
    <row r="45" spans="1:42" x14ac:dyDescent="0.45">
      <c r="A45">
        <v>37</v>
      </c>
      <c r="B45" t="s">
        <v>1268</v>
      </c>
      <c r="C45" s="22">
        <v>10410.418468117699</v>
      </c>
      <c r="D45" s="22">
        <v>0</v>
      </c>
      <c r="E45" s="22">
        <v>0</v>
      </c>
      <c r="F45" s="22">
        <v>4892.8966800153203</v>
      </c>
      <c r="G45" s="22">
        <v>47</v>
      </c>
      <c r="H45" s="22">
        <v>4892.8966800153203</v>
      </c>
      <c r="I45" t="s">
        <v>1453</v>
      </c>
      <c r="J45" s="26">
        <v>37.568877220153801</v>
      </c>
      <c r="K45" s="26">
        <v>1.0089414275515101</v>
      </c>
      <c r="L45" s="26">
        <v>51.0935876933085</v>
      </c>
      <c r="M45" s="26">
        <v>21.630246953886399</v>
      </c>
      <c r="N45" s="26">
        <v>44.331232456731101</v>
      </c>
      <c r="O45" s="26">
        <v>21.653765171220002</v>
      </c>
      <c r="P45" s="26">
        <v>63.6307846461956</v>
      </c>
      <c r="Q45" s="26">
        <v>40.722489414494802</v>
      </c>
      <c r="R45" s="26">
        <v>47.233890457532901</v>
      </c>
      <c r="S45" s="26">
        <v>18.946344560236199</v>
      </c>
      <c r="T45" s="26">
        <v>55.432337551864201</v>
      </c>
      <c r="U45" s="26">
        <v>44.914197268890703</v>
      </c>
      <c r="V45">
        <v>15787</v>
      </c>
      <c r="W45" s="26">
        <v>126.29432959826001</v>
      </c>
      <c r="X45" s="26">
        <v>49.7081057634594</v>
      </c>
      <c r="Y45" s="26">
        <v>37.568877220153801</v>
      </c>
      <c r="Z45" s="26">
        <v>21.653765171220002</v>
      </c>
      <c r="AA45" s="26">
        <v>63.6307846461956</v>
      </c>
      <c r="AB45" s="26">
        <v>44.914197268890703</v>
      </c>
      <c r="AC45" s="20">
        <v>311338854942.14001</v>
      </c>
      <c r="AD45" s="12">
        <v>0.31133885494213998</v>
      </c>
      <c r="AE45" s="12">
        <v>6.4200693324161506E-2</v>
      </c>
      <c r="AF45" s="12">
        <v>0.39834699109038102</v>
      </c>
      <c r="AG45" s="12">
        <v>4.5211755862085597E-2</v>
      </c>
      <c r="AH45" s="12">
        <v>0.54758684972424199</v>
      </c>
      <c r="AI45" s="12">
        <f t="shared" si="0"/>
        <v>0.61794510599608687</v>
      </c>
      <c r="AJ45" s="43"/>
      <c r="AK45" s="43">
        <v>4892.8966800153203</v>
      </c>
      <c r="AL45" s="26">
        <v>126.29432959826001</v>
      </c>
      <c r="AM45" s="26">
        <v>50.382930768629073</v>
      </c>
      <c r="AN45" s="12">
        <v>63.6307846461956</v>
      </c>
      <c r="AO45" s="12">
        <v>0.31133885494213998</v>
      </c>
      <c r="AP45" t="s">
        <v>1924</v>
      </c>
    </row>
    <row r="46" spans="1:42" x14ac:dyDescent="0.45">
      <c r="A46">
        <v>53</v>
      </c>
      <c r="B46" t="s">
        <v>1269</v>
      </c>
      <c r="C46" s="22">
        <v>7024.0501834154102</v>
      </c>
      <c r="D46" s="22">
        <v>227.62198868989901</v>
      </c>
      <c r="E46" s="22">
        <v>0</v>
      </c>
      <c r="F46" s="22">
        <v>5532.0991617107402</v>
      </c>
      <c r="G46" s="22">
        <v>82</v>
      </c>
      <c r="H46" s="22">
        <v>5759.72115040064</v>
      </c>
      <c r="I46" t="s">
        <v>1454</v>
      </c>
      <c r="J46" s="26">
        <v>34.2542417831108</v>
      </c>
      <c r="K46" s="26">
        <v>5.9686402852754199</v>
      </c>
      <c r="L46" s="26">
        <v>42.165195807570299</v>
      </c>
      <c r="M46" s="26">
        <v>14.830793514281201</v>
      </c>
      <c r="N46" s="26">
        <v>38.209718795340599</v>
      </c>
      <c r="O46" s="26">
        <v>15.9867790101151</v>
      </c>
      <c r="P46" s="26">
        <v>51.428903759756203</v>
      </c>
      <c r="Q46" s="26">
        <v>20.446426881362601</v>
      </c>
      <c r="R46" s="26">
        <v>43.222553655641903</v>
      </c>
      <c r="S46" s="26">
        <v>13.3066867338223</v>
      </c>
      <c r="T46" s="26">
        <v>47.325728707699099</v>
      </c>
      <c r="U46" s="26">
        <v>24.395169276866898</v>
      </c>
      <c r="V46">
        <v>7896</v>
      </c>
      <c r="W46" s="26">
        <v>130.62016444191201</v>
      </c>
      <c r="X46" s="26">
        <v>35.188837176630997</v>
      </c>
      <c r="Y46" s="26">
        <v>34.2542417831108</v>
      </c>
      <c r="Z46" s="26">
        <v>5.9686402852754199</v>
      </c>
      <c r="AA46" s="26">
        <v>51.428903759756203</v>
      </c>
      <c r="AB46" s="26">
        <v>20.446426881362601</v>
      </c>
      <c r="AC46" s="20">
        <v>295282171861.69501</v>
      </c>
      <c r="AD46" s="12">
        <v>0.29528217186169498</v>
      </c>
      <c r="AE46" s="12">
        <v>6.0889033417740497E-2</v>
      </c>
      <c r="AF46" s="12">
        <v>0.46054927503477</v>
      </c>
      <c r="AG46" s="12">
        <v>4.2879600998408797E-2</v>
      </c>
      <c r="AH46" s="12">
        <v>0.63309308793511998</v>
      </c>
      <c r="AI46" s="12">
        <f t="shared" si="0"/>
        <v>0.75233572380489011</v>
      </c>
      <c r="AJ46" s="43"/>
      <c r="AK46" s="43">
        <v>5759.72115040064</v>
      </c>
      <c r="AL46" s="26">
        <v>130.62016444191201</v>
      </c>
      <c r="AM46" s="26">
        <v>39.248724009584997</v>
      </c>
      <c r="AN46" s="12">
        <v>51.428903759756203</v>
      </c>
      <c r="AO46" s="12">
        <v>0.29528217186169498</v>
      </c>
      <c r="AP46" t="s">
        <v>1925</v>
      </c>
    </row>
    <row r="47" spans="1:42" x14ac:dyDescent="0.45">
      <c r="A47">
        <v>150</v>
      </c>
      <c r="B47" t="s">
        <v>1272</v>
      </c>
      <c r="C47" s="22">
        <v>5216.9550549983996</v>
      </c>
      <c r="D47" s="22">
        <v>0</v>
      </c>
      <c r="E47" s="22">
        <v>0</v>
      </c>
      <c r="F47" s="22">
        <v>3860.54674069882</v>
      </c>
      <c r="G47" s="22">
        <v>74</v>
      </c>
      <c r="H47" s="22">
        <v>3860.54674069882</v>
      </c>
      <c r="I47" t="s">
        <v>1455</v>
      </c>
      <c r="J47" s="26">
        <v>28.432011679205001</v>
      </c>
      <c r="K47" s="26">
        <v>5.0868792898491</v>
      </c>
      <c r="L47" s="26">
        <v>29.301131603498199</v>
      </c>
      <c r="M47" s="26">
        <v>7.5631731254649797</v>
      </c>
      <c r="N47" s="26">
        <v>28.866571641351602</v>
      </c>
      <c r="O47" s="26">
        <v>9.11470946521343</v>
      </c>
      <c r="P47" s="26">
        <v>72.640389688087197</v>
      </c>
      <c r="Q47" s="26">
        <v>28.9693550709896</v>
      </c>
      <c r="R47" s="26">
        <v>69.476584362261207</v>
      </c>
      <c r="S47" s="26">
        <v>24.3269880210769</v>
      </c>
      <c r="T47" s="26">
        <v>71.058487025174202</v>
      </c>
      <c r="U47" s="26">
        <v>37.828902698950799</v>
      </c>
      <c r="V47">
        <v>913</v>
      </c>
      <c r="W47" s="26">
        <v>250.11874781922299</v>
      </c>
      <c r="X47" s="26">
        <v>81.898393292437603</v>
      </c>
      <c r="Y47" s="26">
        <v>28.432011679205001</v>
      </c>
      <c r="Z47" s="26">
        <v>9.11470946521343</v>
      </c>
      <c r="AA47" s="26">
        <v>72.640389688087197</v>
      </c>
      <c r="AB47" s="26">
        <v>37.828902698950799</v>
      </c>
      <c r="AC47" s="20">
        <v>280431619653.43701</v>
      </c>
      <c r="AD47" s="12">
        <v>0.28043161965343699</v>
      </c>
      <c r="AE47" s="12">
        <v>3.3428474525092303E-2</v>
      </c>
      <c r="AF47" s="12">
        <v>0.56944823097342401</v>
      </c>
      <c r="AG47" s="12">
        <v>2.3541179243022799E-2</v>
      </c>
      <c r="AH47" s="12">
        <v>0.78279080764797404</v>
      </c>
      <c r="AI47" s="12">
        <f t="shared" si="0"/>
        <v>0.96559511668117137</v>
      </c>
      <c r="AJ47" s="43"/>
      <c r="AK47" s="43">
        <v>3860.54674069882</v>
      </c>
      <c r="AL47" s="26">
        <v>250.11874781922299</v>
      </c>
      <c r="AM47" s="26">
        <v>29.04236100709614</v>
      </c>
      <c r="AN47" s="12">
        <v>72.640389688087197</v>
      </c>
      <c r="AO47" s="12">
        <v>0.28043161965343699</v>
      </c>
      <c r="AP47" t="s">
        <v>1926</v>
      </c>
    </row>
    <row r="48" spans="1:42" x14ac:dyDescent="0.45">
      <c r="A48">
        <v>79</v>
      </c>
      <c r="B48" t="s">
        <v>1273</v>
      </c>
      <c r="C48" s="22">
        <v>85029.813798368006</v>
      </c>
      <c r="D48" s="22">
        <v>17101.992310833299</v>
      </c>
      <c r="E48" s="22">
        <v>0</v>
      </c>
      <c r="F48" s="22">
        <v>7556.6536906933998</v>
      </c>
      <c r="G48" s="22">
        <v>29</v>
      </c>
      <c r="H48" s="22">
        <v>24658.6460015267</v>
      </c>
      <c r="I48" t="s">
        <v>1456</v>
      </c>
      <c r="J48" s="26">
        <v>11.431794191567599</v>
      </c>
      <c r="K48" s="26">
        <v>6.2494310420258099</v>
      </c>
      <c r="L48" s="26">
        <v>11.0783548877769</v>
      </c>
      <c r="M48" s="26">
        <v>6.3585876457245698</v>
      </c>
      <c r="N48" s="26">
        <v>11.2550745396723</v>
      </c>
      <c r="O48" s="26">
        <v>8.9155496295739898</v>
      </c>
      <c r="P48" s="26">
        <v>10.1734500766023</v>
      </c>
      <c r="Q48" s="26">
        <v>7.7089263034109203</v>
      </c>
      <c r="R48" s="26">
        <v>10.4875095169788</v>
      </c>
      <c r="S48" s="26">
        <v>7.7730355787894698</v>
      </c>
      <c r="T48" s="26">
        <v>10.330479796790501</v>
      </c>
      <c r="U48" s="26">
        <v>10.947494090455001</v>
      </c>
      <c r="V48">
        <v>6013</v>
      </c>
      <c r="W48" s="26">
        <v>94.312474217384505</v>
      </c>
      <c r="X48" s="26">
        <v>48.623933968347401</v>
      </c>
      <c r="Y48" s="26">
        <v>11.431794191567599</v>
      </c>
      <c r="Z48" s="26">
        <v>6.2494310420258099</v>
      </c>
      <c r="AA48" s="26">
        <v>10.1734500766023</v>
      </c>
      <c r="AB48" s="26">
        <v>7.7089263034109203</v>
      </c>
      <c r="AC48" s="20">
        <v>253549025120.37299</v>
      </c>
      <c r="AD48" s="12">
        <v>0.25354902512037297</v>
      </c>
      <c r="AE48" s="12">
        <v>1.2350379871500099E-2</v>
      </c>
      <c r="AF48" s="12">
        <v>0.762390048798537</v>
      </c>
      <c r="AG48" s="12">
        <v>8.6974506137324596E-3</v>
      </c>
      <c r="AH48" s="12">
        <v>1.0480178698977101</v>
      </c>
      <c r="AI48" s="12">
        <f t="shared" si="0"/>
        <v>2.3256179152545986</v>
      </c>
      <c r="AJ48" s="43"/>
      <c r="AK48" s="43">
        <v>24658.6460015267</v>
      </c>
      <c r="AL48" s="26">
        <v>94.312474217384505</v>
      </c>
      <c r="AM48" s="26">
        <v>10.902436873110153</v>
      </c>
      <c r="AN48" s="12">
        <v>10.1734500766023</v>
      </c>
      <c r="AO48" s="12">
        <v>0.25354902512037297</v>
      </c>
      <c r="AP48" t="s">
        <v>1927</v>
      </c>
    </row>
    <row r="49" spans="1:42" x14ac:dyDescent="0.45">
      <c r="A49">
        <v>92</v>
      </c>
      <c r="B49" t="s">
        <v>1275</v>
      </c>
      <c r="C49" s="22">
        <v>11163.115836262699</v>
      </c>
      <c r="D49" s="22">
        <v>2059.3997277069102</v>
      </c>
      <c r="E49" s="22">
        <v>451.94870067596798</v>
      </c>
      <c r="F49" s="22">
        <v>4633.0457068252499</v>
      </c>
      <c r="G49" s="22">
        <v>64</v>
      </c>
      <c r="H49" s="22">
        <v>7144.3941352081301</v>
      </c>
      <c r="I49" t="s">
        <v>1047</v>
      </c>
      <c r="J49" s="26">
        <v>37.583076879345199</v>
      </c>
      <c r="K49" s="26">
        <v>0.63548881170299798</v>
      </c>
      <c r="L49" s="26">
        <v>59.845439785171699</v>
      </c>
      <c r="M49" s="26">
        <v>10.5008719422743</v>
      </c>
      <c r="N49" s="26">
        <v>48.714258332258403</v>
      </c>
      <c r="O49" s="26">
        <v>10.5200835347369</v>
      </c>
      <c r="P49" s="26">
        <v>31.579747410284099</v>
      </c>
      <c r="Q49" s="26">
        <v>14.6852426171838</v>
      </c>
      <c r="R49" s="26">
        <v>19.829078382915899</v>
      </c>
      <c r="S49" s="26">
        <v>7.4552195129037697</v>
      </c>
      <c r="T49" s="26">
        <v>25.704412896600001</v>
      </c>
      <c r="U49" s="26">
        <v>16.469263757409799</v>
      </c>
      <c r="V49">
        <v>14720</v>
      </c>
      <c r="W49" s="26">
        <v>51.959187684283798</v>
      </c>
      <c r="X49" s="26">
        <v>18.928062585875399</v>
      </c>
      <c r="Y49" s="26">
        <v>42.199983144342198</v>
      </c>
      <c r="Z49" s="26">
        <v>6.2561217761925496</v>
      </c>
      <c r="AA49" s="26">
        <v>29.1428211199412</v>
      </c>
      <c r="AB49" s="26">
        <v>14.8845996373507</v>
      </c>
      <c r="AC49" s="20">
        <v>208207800292.728</v>
      </c>
      <c r="AD49" s="12">
        <v>0.20820780029272801</v>
      </c>
      <c r="AE49" s="12">
        <v>7.6178122300292403E-2</v>
      </c>
      <c r="AF49" s="12">
        <v>0.24739760736590199</v>
      </c>
      <c r="AG49" s="12">
        <v>5.3646565000205898E-2</v>
      </c>
      <c r="AH49" s="12">
        <v>0.34008459829453602</v>
      </c>
      <c r="AI49" s="12">
        <f t="shared" si="0"/>
        <v>0.37121691576177568</v>
      </c>
      <c r="AJ49" s="43"/>
      <c r="AK49" s="43">
        <v>7144.3941352081301</v>
      </c>
      <c r="AL49" s="26">
        <v>51.959187684283798</v>
      </c>
      <c r="AM49" s="26">
        <v>56.087907488122937</v>
      </c>
      <c r="AN49" s="12">
        <v>29.1428211199412</v>
      </c>
      <c r="AO49" s="12">
        <v>0.20820780029272801</v>
      </c>
      <c r="AP49" t="s">
        <v>1928</v>
      </c>
    </row>
    <row r="50" spans="1:42" x14ac:dyDescent="0.45">
      <c r="A50">
        <v>31</v>
      </c>
      <c r="B50" t="s">
        <v>1274</v>
      </c>
      <c r="C50" s="22">
        <v>416.226265728474</v>
      </c>
      <c r="D50" s="22">
        <v>33.563057595491401</v>
      </c>
      <c r="E50" s="22">
        <v>0</v>
      </c>
      <c r="F50" s="22">
        <v>178.71233792602999</v>
      </c>
      <c r="G50" s="22">
        <v>51</v>
      </c>
      <c r="H50" s="22">
        <v>212.275395521522</v>
      </c>
      <c r="I50" t="s">
        <v>1458</v>
      </c>
      <c r="J50" s="26">
        <v>37.627719879150398</v>
      </c>
      <c r="K50" s="26">
        <v>0</v>
      </c>
      <c r="L50" s="26">
        <v>62.236380225733697</v>
      </c>
      <c r="M50" s="26">
        <v>13.009871992564801</v>
      </c>
      <c r="N50" s="26">
        <v>49.932050052442101</v>
      </c>
      <c r="O50" s="26">
        <v>13.009871992564801</v>
      </c>
      <c r="P50" s="26">
        <v>886.65119101784398</v>
      </c>
      <c r="Q50" s="26">
        <v>264.24080290309598</v>
      </c>
      <c r="R50" s="26">
        <v>562.90585049715901</v>
      </c>
      <c r="S50" s="26">
        <v>56.722638948371802</v>
      </c>
      <c r="T50" s="26">
        <v>724.77852075750195</v>
      </c>
      <c r="U50" s="26">
        <v>270.26035537632998</v>
      </c>
      <c r="V50">
        <v>9842</v>
      </c>
      <c r="W50" s="26">
        <v>1441.9616725279</v>
      </c>
      <c r="X50" s="26">
        <v>225.05398029035501</v>
      </c>
      <c r="Y50" s="26">
        <v>37.627719879150398</v>
      </c>
      <c r="Z50" s="26">
        <v>0</v>
      </c>
      <c r="AA50" s="26">
        <v>886.65119101784398</v>
      </c>
      <c r="AB50" s="26">
        <v>264.24080290309598</v>
      </c>
      <c r="AC50" s="20">
        <v>182781290507.85699</v>
      </c>
      <c r="AD50" s="12">
        <v>0.18278129050785699</v>
      </c>
      <c r="AE50" s="12">
        <v>4.4961595618385898E-2</v>
      </c>
      <c r="AF50" s="12">
        <v>0.20637219879049601</v>
      </c>
      <c r="AG50" s="12">
        <v>3.1663095505905597E-2</v>
      </c>
      <c r="AH50" s="12">
        <v>0.28368910706975198</v>
      </c>
      <c r="AI50" s="12">
        <f t="shared" si="0"/>
        <v>0.30609298436273535</v>
      </c>
      <c r="AJ50" s="43"/>
      <c r="AK50" s="43">
        <v>212.275395521522</v>
      </c>
      <c r="AL50" s="26">
        <v>1441.9616725279</v>
      </c>
      <c r="AM50" s="26">
        <v>59.714302465440404</v>
      </c>
      <c r="AN50" s="12">
        <v>886.65119101784398</v>
      </c>
      <c r="AO50" s="12">
        <v>0.18278129050785699</v>
      </c>
      <c r="AP50" t="s">
        <v>1929</v>
      </c>
    </row>
    <row r="51" spans="1:42" x14ac:dyDescent="0.45">
      <c r="A51">
        <v>24</v>
      </c>
      <c r="B51" t="s">
        <v>1276</v>
      </c>
      <c r="C51" s="22">
        <v>3146.4022110700598</v>
      </c>
      <c r="D51" s="22">
        <v>0</v>
      </c>
      <c r="E51" s="22">
        <v>0</v>
      </c>
      <c r="F51" s="22">
        <v>1824.9132824206299</v>
      </c>
      <c r="G51" s="22">
        <v>58</v>
      </c>
      <c r="H51" s="22">
        <v>1824.9132824206299</v>
      </c>
      <c r="I51" t="s">
        <v>1459</v>
      </c>
      <c r="J51" s="26">
        <v>35.630473385338</v>
      </c>
      <c r="K51" s="26">
        <v>3.8933906205008499</v>
      </c>
      <c r="L51" s="26">
        <v>42.052470513502101</v>
      </c>
      <c r="M51" s="26">
        <v>11.1592933534982</v>
      </c>
      <c r="N51" s="26">
        <v>38.841471949420097</v>
      </c>
      <c r="O51" s="26">
        <v>11.8189812874559</v>
      </c>
      <c r="P51" s="26">
        <v>100.05663685415</v>
      </c>
      <c r="Q51" s="26">
        <v>59.143773251609403</v>
      </c>
      <c r="R51" s="26">
        <v>85.073076708563406</v>
      </c>
      <c r="S51" s="26">
        <v>41.457182869630003</v>
      </c>
      <c r="T51" s="26">
        <v>92.564856781356596</v>
      </c>
      <c r="U51" s="26">
        <v>72.226615080064093</v>
      </c>
      <c r="V51">
        <v>6841</v>
      </c>
      <c r="W51" s="26">
        <v>259.39832384774797</v>
      </c>
      <c r="X51" s="26">
        <v>136.31834915845499</v>
      </c>
      <c r="Y51" s="26">
        <v>35.630473385338</v>
      </c>
      <c r="Z51" s="26">
        <v>11.8189812874559</v>
      </c>
      <c r="AA51" s="26">
        <v>100.05663685415</v>
      </c>
      <c r="AB51" s="26">
        <v>72.226615080064093</v>
      </c>
      <c r="AC51" s="20">
        <v>182594685589.47601</v>
      </c>
      <c r="AD51" s="12">
        <v>0.182594685589476</v>
      </c>
      <c r="AE51" s="12">
        <v>3.7789354780317801E-2</v>
      </c>
      <c r="AF51" s="12">
        <v>0.27955641518902602</v>
      </c>
      <c r="AG51" s="12">
        <v>2.66122216762801E-2</v>
      </c>
      <c r="AH51" s="12">
        <v>0.38429163552744999</v>
      </c>
      <c r="AI51" s="12">
        <f t="shared" si="0"/>
        <v>0.47337944662740333</v>
      </c>
      <c r="AJ51" s="43"/>
      <c r="AK51" s="43">
        <v>1824.9132824206299</v>
      </c>
      <c r="AL51" s="26">
        <v>259.39832384774797</v>
      </c>
      <c r="AM51" s="26">
        <v>38.572584190203798</v>
      </c>
      <c r="AN51" s="12">
        <v>100.05663685415</v>
      </c>
      <c r="AO51" s="12">
        <v>0.182594685589476</v>
      </c>
      <c r="AP51" t="s">
        <v>1930</v>
      </c>
    </row>
    <row r="52" spans="1:42" x14ac:dyDescent="0.45">
      <c r="A52">
        <v>29</v>
      </c>
      <c r="B52" t="s">
        <v>1277</v>
      </c>
      <c r="C52" s="22">
        <v>3101.7589850425702</v>
      </c>
      <c r="D52" s="22">
        <v>0</v>
      </c>
      <c r="E52" s="22">
        <v>0</v>
      </c>
      <c r="F52" s="22">
        <v>1861.0553910255401</v>
      </c>
      <c r="G52" s="22">
        <v>60</v>
      </c>
      <c r="H52" s="22">
        <v>1861.0553910255401</v>
      </c>
      <c r="I52" t="s">
        <v>1460</v>
      </c>
      <c r="J52" s="26">
        <v>36.903509540322403</v>
      </c>
      <c r="K52" s="26">
        <v>2.4276202638349802</v>
      </c>
      <c r="L52" s="26">
        <v>62.3799811292578</v>
      </c>
      <c r="M52" s="26">
        <v>13.212356582360799</v>
      </c>
      <c r="N52" s="26">
        <v>49.641745334790102</v>
      </c>
      <c r="O52" s="26">
        <v>13.433529193954801</v>
      </c>
      <c r="P52" s="26">
        <v>77.132141423779899</v>
      </c>
      <c r="Q52" s="26">
        <v>28.503247163712398</v>
      </c>
      <c r="R52" s="26">
        <v>47.943648848422697</v>
      </c>
      <c r="S52" s="26">
        <v>11.2005914724416</v>
      </c>
      <c r="T52" s="26">
        <v>62.537895136101298</v>
      </c>
      <c r="U52" s="26">
        <v>30.6249628278666</v>
      </c>
      <c r="V52">
        <v>4344</v>
      </c>
      <c r="W52" s="26">
        <v>120.826334267639</v>
      </c>
      <c r="X52" s="26">
        <v>27.649798047193901</v>
      </c>
      <c r="Y52" s="26">
        <v>36.903509540322403</v>
      </c>
      <c r="Z52" s="26">
        <v>13.433529193954801</v>
      </c>
      <c r="AA52" s="26">
        <v>77.132141423779899</v>
      </c>
      <c r="AB52" s="26">
        <v>30.6249628278666</v>
      </c>
      <c r="AC52" s="20">
        <v>143547187618.07001</v>
      </c>
      <c r="AD52" s="20">
        <v>0.14354718761807</v>
      </c>
      <c r="AE52" s="20">
        <v>2.31698552887834E-2</v>
      </c>
      <c r="AF52" s="20">
        <v>0.157343167655914</v>
      </c>
      <c r="AG52" s="20">
        <v>1.6316799499143199E-2</v>
      </c>
      <c r="AH52" s="20">
        <v>0.21629145300305899</v>
      </c>
      <c r="AI52" s="20">
        <f t="shared" si="0"/>
        <v>0.22486450076664349</v>
      </c>
      <c r="AJ52" s="43"/>
      <c r="AK52" s="43">
        <v>1861.0553910255401</v>
      </c>
      <c r="AL52" s="26">
        <v>120.826334267639</v>
      </c>
      <c r="AM52" s="26">
        <v>63.837194011801024</v>
      </c>
      <c r="AN52" s="12">
        <v>77.132141423779899</v>
      </c>
      <c r="AO52" s="12">
        <v>0.14354718761807</v>
      </c>
      <c r="AP52" t="s">
        <v>1931</v>
      </c>
    </row>
    <row r="53" spans="1:42" x14ac:dyDescent="0.45">
      <c r="A53">
        <v>109</v>
      </c>
      <c r="B53" t="s">
        <v>1278</v>
      </c>
      <c r="C53" s="22">
        <v>1385.2982169985801</v>
      </c>
      <c r="D53" s="22">
        <v>430.72895161867098</v>
      </c>
      <c r="E53" s="22">
        <v>1.3869794202037201E-13</v>
      </c>
      <c r="F53" s="22">
        <v>414.302960750463</v>
      </c>
      <c r="G53" s="22">
        <v>61</v>
      </c>
      <c r="H53" s="22">
        <v>845.03191236913403</v>
      </c>
      <c r="I53" t="s">
        <v>1461</v>
      </c>
      <c r="J53" s="26">
        <v>37.627719879150398</v>
      </c>
      <c r="K53" s="26">
        <v>0</v>
      </c>
      <c r="L53" s="26">
        <v>70.0537516276042</v>
      </c>
      <c r="M53" s="26">
        <v>1.5123010827474701</v>
      </c>
      <c r="N53" s="26">
        <v>53.840735753377302</v>
      </c>
      <c r="O53" s="26">
        <v>1.5123010827474701</v>
      </c>
      <c r="P53" s="26">
        <v>191.38817686193099</v>
      </c>
      <c r="Q53" s="26">
        <v>34.806232837096204</v>
      </c>
      <c r="R53" s="26">
        <v>102.681738909553</v>
      </c>
      <c r="S53" s="26">
        <v>17.855320838854499</v>
      </c>
      <c r="T53" s="26">
        <v>147.03495788574199</v>
      </c>
      <c r="U53" s="26">
        <v>39.118874300886802</v>
      </c>
      <c r="V53">
        <v>7233</v>
      </c>
      <c r="W53" s="26">
        <v>281.901587953888</v>
      </c>
      <c r="X53" s="26">
        <v>27.766283134238499</v>
      </c>
      <c r="Y53" s="26">
        <v>45.891804617091097</v>
      </c>
      <c r="Z53" s="26">
        <v>1.07970158763833</v>
      </c>
      <c r="AA53" s="26">
        <v>168.780491600712</v>
      </c>
      <c r="AB53" s="26">
        <v>37.067218308169103</v>
      </c>
      <c r="AC53" s="20">
        <v>142624901587.953</v>
      </c>
      <c r="AD53" s="20">
        <v>0.14262490158795299</v>
      </c>
      <c r="AE53" s="20">
        <v>5.9160298741028197E-2</v>
      </c>
      <c r="AF53" s="20">
        <v>0.15299855303483001</v>
      </c>
      <c r="AG53" s="20">
        <v>4.1662182211991701E-2</v>
      </c>
      <c r="AH53" s="20">
        <v>0.21031913769294899</v>
      </c>
      <c r="AI53" s="20">
        <f t="shared" si="0"/>
        <v>0.2382158379685696</v>
      </c>
      <c r="AJ53" s="43"/>
      <c r="AK53" s="43">
        <v>845.03191236913403</v>
      </c>
      <c r="AL53" s="26">
        <v>281.901587953888</v>
      </c>
      <c r="AM53" s="26">
        <v>59.872132266357134</v>
      </c>
      <c r="AN53" s="12">
        <v>168.780491600712</v>
      </c>
      <c r="AO53" s="12">
        <v>0.14262490158795299</v>
      </c>
      <c r="AP53" t="s">
        <v>1932</v>
      </c>
    </row>
    <row r="54" spans="1:42" x14ac:dyDescent="0.45">
      <c r="A54">
        <v>26</v>
      </c>
      <c r="B54" t="s">
        <v>1280</v>
      </c>
      <c r="C54" s="22">
        <v>46531.214826404997</v>
      </c>
      <c r="D54" s="22">
        <v>0</v>
      </c>
      <c r="E54" s="22">
        <v>0</v>
      </c>
      <c r="F54" s="22">
        <v>5583.7457791686002</v>
      </c>
      <c r="G54" s="22">
        <v>12</v>
      </c>
      <c r="H54" s="22">
        <v>5583.7457791686002</v>
      </c>
      <c r="I54" t="s">
        <v>1462</v>
      </c>
      <c r="J54" s="26">
        <v>26.571065362697802</v>
      </c>
      <c r="K54" s="26">
        <v>11.437761855847</v>
      </c>
      <c r="L54" s="26">
        <v>33.9924104015967</v>
      </c>
      <c r="M54" s="26">
        <v>20.478493320715799</v>
      </c>
      <c r="N54" s="26">
        <v>30.281737882147301</v>
      </c>
      <c r="O54" s="26">
        <v>23.456152390314799</v>
      </c>
      <c r="P54" s="26">
        <v>25.127040897552199</v>
      </c>
      <c r="Q54" s="26">
        <v>22.878884985783099</v>
      </c>
      <c r="R54" s="26">
        <v>18.8711836898147</v>
      </c>
      <c r="S54" s="26">
        <v>13.916812304042001</v>
      </c>
      <c r="T54" s="26">
        <v>21.999112293683499</v>
      </c>
      <c r="U54" s="26">
        <v>26.779115797550599</v>
      </c>
      <c r="V54">
        <v>4438</v>
      </c>
      <c r="W54" s="26">
        <v>70.169668949694596</v>
      </c>
      <c r="X54" s="26">
        <v>30.865504441267699</v>
      </c>
      <c r="Y54" s="26">
        <v>26.571065362697802</v>
      </c>
      <c r="Z54" s="26">
        <v>23.456152390314799</v>
      </c>
      <c r="AA54" s="26">
        <v>25.127040897552199</v>
      </c>
      <c r="AB54" s="26">
        <v>26.779115797550599</v>
      </c>
      <c r="AC54" s="20">
        <v>140303008554.70401</v>
      </c>
      <c r="AD54" s="20">
        <v>0.14030300855470401</v>
      </c>
      <c r="AE54" s="20">
        <v>2.23329277588903E-2</v>
      </c>
      <c r="AF54" s="20">
        <v>0.20769844435345999</v>
      </c>
      <c r="AG54" s="20">
        <v>1.57274139147115E-2</v>
      </c>
      <c r="AH54" s="20">
        <v>0.28551222773095303</v>
      </c>
      <c r="AI54" s="20">
        <f t="shared" si="0"/>
        <v>0.39180959282351518</v>
      </c>
      <c r="AJ54" s="43"/>
      <c r="AK54" s="43">
        <v>5583.7457791686002</v>
      </c>
      <c r="AL54" s="26">
        <v>70.169668949694596</v>
      </c>
      <c r="AM54" s="26">
        <v>35.808977402424503</v>
      </c>
      <c r="AN54" s="12">
        <v>25.127040897552199</v>
      </c>
      <c r="AO54" s="12">
        <v>0.14030300855470401</v>
      </c>
      <c r="AP54" t="s">
        <v>1933</v>
      </c>
    </row>
    <row r="55" spans="1:42" x14ac:dyDescent="0.45">
      <c r="A55">
        <v>147</v>
      </c>
      <c r="B55" t="s">
        <v>1279</v>
      </c>
      <c r="C55" s="22">
        <v>8997.0980505347306</v>
      </c>
      <c r="D55" s="22">
        <v>2101.8912720626599</v>
      </c>
      <c r="E55" s="22">
        <v>0</v>
      </c>
      <c r="F55" s="22">
        <v>327.32520158171798</v>
      </c>
      <c r="G55" s="22">
        <v>27</v>
      </c>
      <c r="H55" s="22">
        <v>2429.2164736443801</v>
      </c>
      <c r="I55" t="s">
        <v>1463</v>
      </c>
      <c r="J55" s="26">
        <v>36.396554346159697</v>
      </c>
      <c r="K55" s="26">
        <v>1.8429621750846701</v>
      </c>
      <c r="L55" s="26">
        <v>42.121632382625698</v>
      </c>
      <c r="M55" s="26">
        <v>11.093745394991</v>
      </c>
      <c r="N55" s="26">
        <v>39.259093364392697</v>
      </c>
      <c r="O55" s="26">
        <v>11.2457857203344</v>
      </c>
      <c r="P55" s="26">
        <v>58.074676279384299</v>
      </c>
      <c r="Q55" s="26">
        <v>16.881713859776099</v>
      </c>
      <c r="R55" s="26">
        <v>53.973439093863597</v>
      </c>
      <c r="S55" s="26">
        <v>10.9839019583958</v>
      </c>
      <c r="T55" s="26">
        <v>56.024057686623998</v>
      </c>
      <c r="U55" s="26">
        <v>20.140465860426499</v>
      </c>
      <c r="V55">
        <v>2861</v>
      </c>
      <c r="W55" s="26">
        <v>145.54406838748901</v>
      </c>
      <c r="X55" s="26">
        <v>34.0308247185664</v>
      </c>
      <c r="Y55" s="26">
        <v>36.396554346159697</v>
      </c>
      <c r="Z55" s="26">
        <v>1.8429621750846701</v>
      </c>
      <c r="AA55" s="26">
        <v>58.074676279384299</v>
      </c>
      <c r="AB55" s="26">
        <v>16.881713859776099</v>
      </c>
      <c r="AC55" s="20">
        <v>136765782996.992</v>
      </c>
      <c r="AD55" s="20">
        <v>0.13676578299699199</v>
      </c>
      <c r="AE55" s="20">
        <v>6.2825808128391905E-2</v>
      </c>
      <c r="AF55" s="20">
        <v>0.23255912337147899</v>
      </c>
      <c r="AG55" s="20">
        <v>4.4243526850980201E-2</v>
      </c>
      <c r="AH55" s="20">
        <v>0.319686907620512</v>
      </c>
      <c r="AI55" s="20">
        <f t="shared" si="0"/>
        <v>0.35355804856811257</v>
      </c>
      <c r="AJ55" s="43"/>
      <c r="AK55" s="43">
        <v>2429.2164736443801</v>
      </c>
      <c r="AL55" s="26">
        <v>145.54406838748901</v>
      </c>
      <c r="AM55" s="26">
        <v>38.682695402037837</v>
      </c>
      <c r="AN55" s="12">
        <v>58.074676279384299</v>
      </c>
      <c r="AO55" s="12">
        <v>0.13676578299699199</v>
      </c>
      <c r="AP55" t="s">
        <v>1934</v>
      </c>
    </row>
    <row r="56" spans="1:42" x14ac:dyDescent="0.45">
      <c r="A56">
        <v>57</v>
      </c>
      <c r="B56" t="s">
        <v>1281</v>
      </c>
      <c r="C56" s="22">
        <v>8745.0854956209696</v>
      </c>
      <c r="D56" s="22">
        <v>4327.5916914194804</v>
      </c>
      <c r="E56" s="22">
        <v>44.9510563910044</v>
      </c>
      <c r="F56" s="22">
        <v>0</v>
      </c>
      <c r="G56" s="22">
        <v>50</v>
      </c>
      <c r="H56" s="22">
        <v>4372.5427478104803</v>
      </c>
      <c r="I56" t="s">
        <v>1465</v>
      </c>
      <c r="J56" s="26">
        <v>8.2096058965245398</v>
      </c>
      <c r="K56" s="26">
        <v>2.8770812241515502</v>
      </c>
      <c r="L56" s="26">
        <v>7.81544645106122</v>
      </c>
      <c r="M56" s="26">
        <v>3.41481121153751</v>
      </c>
      <c r="N56" s="26">
        <v>8.0125261737928799</v>
      </c>
      <c r="O56" s="26">
        <v>4.4652583330427396</v>
      </c>
      <c r="P56" s="26">
        <v>26.972841000341798</v>
      </c>
      <c r="Q56" s="26">
        <v>14.749263070442099</v>
      </c>
      <c r="R56" s="26">
        <v>28.2152511020671</v>
      </c>
      <c r="S56" s="26">
        <v>13.280166595933901</v>
      </c>
      <c r="T56" s="26">
        <v>27.594046051204501</v>
      </c>
      <c r="U56" s="26">
        <v>19.847004457521201</v>
      </c>
      <c r="V56">
        <v>8174</v>
      </c>
      <c r="W56" s="26">
        <v>346.77754741372797</v>
      </c>
      <c r="X56" s="26">
        <v>78.960409134149998</v>
      </c>
      <c r="Y56" s="26">
        <v>7.81544645106122</v>
      </c>
      <c r="Z56" s="26">
        <v>3.41481121153751</v>
      </c>
      <c r="AA56" s="26">
        <v>28.2152511020671</v>
      </c>
      <c r="AB56" s="26">
        <v>13.280166595933901</v>
      </c>
      <c r="AC56" s="20">
        <v>120684069767.214</v>
      </c>
      <c r="AD56" s="20">
        <v>0.12068406976721401</v>
      </c>
      <c r="AE56" s="20">
        <v>4.35765245798012E-4</v>
      </c>
      <c r="AF56" s="20">
        <v>0.38887543934875402</v>
      </c>
      <c r="AG56" s="20">
        <v>3.0687693366057201E-4</v>
      </c>
      <c r="AH56" s="20">
        <v>0.53456680113293498</v>
      </c>
      <c r="AI56" s="20">
        <f t="shared" si="0"/>
        <v>1.5162996500474011</v>
      </c>
      <c r="AJ56" s="43"/>
      <c r="AK56" s="43">
        <v>4372.5427478104803</v>
      </c>
      <c r="AL56" s="26">
        <v>346.77754741372797</v>
      </c>
      <c r="AM56" s="26">
        <v>7.9591174319298492</v>
      </c>
      <c r="AN56" s="12">
        <v>28.2152511020671</v>
      </c>
      <c r="AO56" s="12">
        <v>0.12068406976721401</v>
      </c>
      <c r="AP56" t="s">
        <v>1935</v>
      </c>
    </row>
    <row r="57" spans="1:42" x14ac:dyDescent="0.45">
      <c r="A57">
        <v>99</v>
      </c>
      <c r="B57" t="s">
        <v>1271</v>
      </c>
      <c r="C57" s="22">
        <v>3681.1300889253598</v>
      </c>
      <c r="D57" s="22">
        <v>18.911336240768399</v>
      </c>
      <c r="E57" s="22">
        <v>7.9580786405131197E-15</v>
      </c>
      <c r="F57" s="22">
        <v>2042.5215135574299</v>
      </c>
      <c r="G57" s="22">
        <v>56</v>
      </c>
      <c r="H57" s="22">
        <v>2061.4328497982001</v>
      </c>
      <c r="I57" t="s">
        <v>1464</v>
      </c>
      <c r="J57" s="26">
        <v>14.766382867003699</v>
      </c>
      <c r="K57" s="26">
        <v>6.7022649883746404</v>
      </c>
      <c r="L57" s="26">
        <v>15.310163205903701</v>
      </c>
      <c r="M57" s="26">
        <v>9.2446780959154502</v>
      </c>
      <c r="N57" s="26">
        <v>15.038273036453701</v>
      </c>
      <c r="O57" s="26">
        <v>11.418600136246599</v>
      </c>
      <c r="P57" s="26">
        <v>55.654499757715598</v>
      </c>
      <c r="Q57" s="26">
        <v>81.161783234945204</v>
      </c>
      <c r="R57" s="26">
        <v>57.453982387837897</v>
      </c>
      <c r="S57" s="26">
        <v>82.772585823004306</v>
      </c>
      <c r="T57" s="26">
        <v>56.554241072776797</v>
      </c>
      <c r="U57" s="26">
        <v>115.92469979129901</v>
      </c>
      <c r="V57">
        <v>6878</v>
      </c>
      <c r="W57" s="26">
        <v>429.98076558329899</v>
      </c>
      <c r="X57" s="26">
        <v>619.62499628216597</v>
      </c>
      <c r="Y57" s="26">
        <v>14.7688771546132</v>
      </c>
      <c r="Z57" s="26">
        <v>6.7605024272809802</v>
      </c>
      <c r="AA57" s="26">
        <v>55.662753875981203</v>
      </c>
      <c r="AB57" s="26">
        <v>81.548072118665104</v>
      </c>
      <c r="AC57" s="20">
        <v>114745029350.17999</v>
      </c>
      <c r="AD57" s="20">
        <v>0.11474502935017999</v>
      </c>
      <c r="AE57" s="20">
        <v>6.0507081384459803E-4</v>
      </c>
      <c r="AF57" s="20">
        <v>0.36500563142632397</v>
      </c>
      <c r="AG57" s="20">
        <v>4.26106206932815E-4</v>
      </c>
      <c r="AH57" s="20">
        <v>0.50175422010153803</v>
      </c>
      <c r="AI57" s="20">
        <f t="shared" si="0"/>
        <v>0.88637647495479177</v>
      </c>
      <c r="AJ57" s="43"/>
      <c r="AK57" s="43">
        <v>2061.4328497982001</v>
      </c>
      <c r="AL57" s="26">
        <v>429.98076558329899</v>
      </c>
      <c r="AM57" s="26">
        <v>12.945405546332033</v>
      </c>
      <c r="AN57" s="12">
        <v>55.662753875981203</v>
      </c>
      <c r="AO57" s="12">
        <v>0.11474502935017999</v>
      </c>
      <c r="AP57" t="s">
        <v>1936</v>
      </c>
    </row>
    <row r="58" spans="1:42" x14ac:dyDescent="0.45">
      <c r="A58">
        <v>158</v>
      </c>
      <c r="B58" t="s">
        <v>1284</v>
      </c>
      <c r="C58" s="22">
        <v>16510.833042621602</v>
      </c>
      <c r="D58" s="22">
        <v>3520.0496819943201</v>
      </c>
      <c r="E58" s="22">
        <v>5356.9271405100799</v>
      </c>
      <c r="F58" s="22">
        <v>203.98135093748601</v>
      </c>
      <c r="G58" s="22">
        <v>55</v>
      </c>
      <c r="H58" s="22">
        <v>9080.9581734418807</v>
      </c>
      <c r="I58" t="s">
        <v>1466</v>
      </c>
      <c r="J58" s="26">
        <v>9.9369783443043698</v>
      </c>
      <c r="K58" s="26">
        <v>10.505251349115801</v>
      </c>
      <c r="L58" s="26">
        <v>8.2624025329265702</v>
      </c>
      <c r="M58" s="26">
        <v>9.8434557120486499</v>
      </c>
      <c r="N58" s="26">
        <v>9.09969043861547</v>
      </c>
      <c r="O58" s="26">
        <v>14.3963164129982</v>
      </c>
      <c r="P58" s="26">
        <v>11.9105555416039</v>
      </c>
      <c r="Q58" s="26">
        <v>5.6838739528367901</v>
      </c>
      <c r="R58" s="26">
        <v>11.9105555416039</v>
      </c>
      <c r="S58" s="26">
        <v>5.6838739528367901</v>
      </c>
      <c r="T58" s="26">
        <v>11.9105555416039</v>
      </c>
      <c r="U58" s="26">
        <v>8.0382116309209604</v>
      </c>
      <c r="V58">
        <v>2055</v>
      </c>
      <c r="W58" s="26">
        <v>216.69502239325999</v>
      </c>
      <c r="X58" s="26">
        <v>106.860392655513</v>
      </c>
      <c r="Y58" s="26">
        <v>8.6245754666185892</v>
      </c>
      <c r="Z58" s="26">
        <v>11.831105430221101</v>
      </c>
      <c r="AA58" s="26">
        <v>11.9105555416039</v>
      </c>
      <c r="AB58" s="26">
        <v>6.6954726724746498</v>
      </c>
      <c r="AC58" s="20">
        <v>108159256695.76199</v>
      </c>
      <c r="AD58" s="20">
        <v>0.108159256695762</v>
      </c>
      <c r="AE58" s="20">
        <v>5.7409471809727402E-8</v>
      </c>
      <c r="AF58" s="20">
        <v>0.35996401092581898</v>
      </c>
      <c r="AG58" s="20">
        <v>4.0429205499807997E-8</v>
      </c>
      <c r="AH58" s="20">
        <v>0.49482376713183002</v>
      </c>
      <c r="AI58" s="20">
        <f t="shared" si="0"/>
        <v>1.9677984347462456</v>
      </c>
      <c r="AJ58" s="43"/>
      <c r="AK58" s="43">
        <v>9080.9581734418807</v>
      </c>
      <c r="AL58" s="26">
        <v>216.69502239325999</v>
      </c>
      <c r="AM58" s="26">
        <v>5.4964601447967665</v>
      </c>
      <c r="AN58" s="12">
        <v>11.9105555416039</v>
      </c>
      <c r="AO58" s="12">
        <v>0.108159256695762</v>
      </c>
      <c r="AP58" t="s">
        <v>1937</v>
      </c>
    </row>
    <row r="59" spans="1:42" x14ac:dyDescent="0.45">
      <c r="A59">
        <v>64</v>
      </c>
      <c r="B59" t="s">
        <v>1195</v>
      </c>
      <c r="C59" s="22">
        <v>17464.750802695798</v>
      </c>
      <c r="D59" s="22">
        <v>2664.3088948023201</v>
      </c>
      <c r="E59" s="22">
        <v>6209.45323033157</v>
      </c>
      <c r="F59" s="22">
        <v>33.260784240968</v>
      </c>
      <c r="G59" s="22">
        <v>51</v>
      </c>
      <c r="H59" s="22">
        <v>8907.0229093748603</v>
      </c>
      <c r="I59" t="s">
        <v>1466</v>
      </c>
      <c r="J59" s="26">
        <v>5.6202995827148001</v>
      </c>
      <c r="K59" s="26">
        <v>0.73895758385885701</v>
      </c>
      <c r="L59" s="26">
        <v>5.6202995827148001</v>
      </c>
      <c r="M59" s="26">
        <v>0.73895758385885701</v>
      </c>
      <c r="N59" s="26">
        <v>5.6202995827148001</v>
      </c>
      <c r="O59" s="26">
        <v>1.0450438371116499</v>
      </c>
      <c r="P59" s="26">
        <v>11.459143462699</v>
      </c>
      <c r="Q59" s="26">
        <v>3.3344006305197902</v>
      </c>
      <c r="R59" s="26">
        <v>11.459143462699</v>
      </c>
      <c r="S59" s="26">
        <v>3.3344006305197902</v>
      </c>
      <c r="T59" s="26">
        <v>11.459143462699</v>
      </c>
      <c r="U59" s="26">
        <v>4.7155545940664796</v>
      </c>
      <c r="V59">
        <v>599</v>
      </c>
      <c r="W59" s="26">
        <v>212.06503541081301</v>
      </c>
      <c r="X59" s="26">
        <v>73.542900714509102</v>
      </c>
      <c r="Y59" s="26">
        <v>5.6202995827148001</v>
      </c>
      <c r="Z59" s="26">
        <v>0.84225752433833101</v>
      </c>
      <c r="AA59" s="26">
        <v>11.459143462699</v>
      </c>
      <c r="AB59" s="26">
        <v>3.8005212769427201</v>
      </c>
      <c r="AC59" s="20">
        <v>102066853344.073</v>
      </c>
      <c r="AD59" s="20">
        <v>0.10206685334407301</v>
      </c>
      <c r="AE59" s="20">
        <v>3.5240269463747699E-8</v>
      </c>
      <c r="AF59" s="20">
        <v>0.339673185734646</v>
      </c>
      <c r="AG59" s="20">
        <v>2.48170911716533E-8</v>
      </c>
      <c r="AH59" s="20">
        <v>0.46693102715072499</v>
      </c>
      <c r="AI59" s="20">
        <f t="shared" si="0"/>
        <v>1.8888681286815028</v>
      </c>
      <c r="AJ59" s="43"/>
      <c r="AK59" s="43">
        <v>8907.0229093748603</v>
      </c>
      <c r="AL59" s="26">
        <v>212.06503541081301</v>
      </c>
      <c r="AM59" s="26">
        <v>5.4035986840076182</v>
      </c>
      <c r="AN59" s="12">
        <v>11.459143462699</v>
      </c>
      <c r="AO59" s="12">
        <v>0.10206685334407301</v>
      </c>
      <c r="AP59" t="s">
        <v>1938</v>
      </c>
    </row>
    <row r="60" spans="1:42" x14ac:dyDescent="0.45">
      <c r="A60">
        <v>138</v>
      </c>
      <c r="B60" t="s">
        <v>1305</v>
      </c>
      <c r="C60" s="22">
        <v>24768.8800594807</v>
      </c>
      <c r="D60" s="22">
        <v>17467.597415819699</v>
      </c>
      <c r="E60" s="22">
        <v>265.81743179264998</v>
      </c>
      <c r="F60" s="22">
        <v>843.24519699817404</v>
      </c>
      <c r="G60" s="22">
        <v>75</v>
      </c>
      <c r="H60" s="22">
        <v>18576.6600446105</v>
      </c>
      <c r="I60" t="s">
        <v>1467</v>
      </c>
      <c r="J60" s="26">
        <v>5.1359461825895503</v>
      </c>
      <c r="K60" s="26">
        <v>2.8773613104351599</v>
      </c>
      <c r="L60" s="26">
        <v>5.01755653339199</v>
      </c>
      <c r="M60" s="26">
        <v>3.0098969816757002</v>
      </c>
      <c r="N60" s="26">
        <v>5.0767513579907702</v>
      </c>
      <c r="O60" s="26">
        <v>4.1639750180674202</v>
      </c>
      <c r="P60" s="26">
        <v>5.3640111691971804</v>
      </c>
      <c r="Q60" s="26">
        <v>4.7135040750002801</v>
      </c>
      <c r="R60" s="26">
        <v>5.5112130649410904</v>
      </c>
      <c r="S60" s="26">
        <v>4.6125471515109897</v>
      </c>
      <c r="T60" s="26">
        <v>5.4376121170691301</v>
      </c>
      <c r="U60" s="26">
        <v>6.5949004457956999</v>
      </c>
      <c r="V60">
        <v>4998</v>
      </c>
      <c r="W60" s="26">
        <v>103.19825763441</v>
      </c>
      <c r="X60" s="26">
        <v>61.201081364706297</v>
      </c>
      <c r="Y60" s="26">
        <v>5.0785913408077903</v>
      </c>
      <c r="Z60" s="26">
        <v>4.0998761582117602</v>
      </c>
      <c r="AA60" s="26">
        <v>5.4353243414009196</v>
      </c>
      <c r="AB60" s="26">
        <v>6.4968488737417598</v>
      </c>
      <c r="AC60" s="20">
        <v>100970172522.40199</v>
      </c>
      <c r="AD60" s="20">
        <v>0.10097017252240199</v>
      </c>
      <c r="AE60" s="20">
        <v>9.1041239266299805E-5</v>
      </c>
      <c r="AF60" s="20">
        <v>0.33239115284222298</v>
      </c>
      <c r="AG60" s="20">
        <v>6.4113548779084405E-5</v>
      </c>
      <c r="AH60" s="20">
        <v>0.45692079601973201</v>
      </c>
      <c r="AI60" s="20">
        <f t="shared" si="0"/>
        <v>1.9170789492705647</v>
      </c>
      <c r="AJ60" s="43"/>
      <c r="AK60" s="43">
        <v>18576.6600446105</v>
      </c>
      <c r="AL60" s="26">
        <v>103.19825763441</v>
      </c>
      <c r="AM60" s="26">
        <v>5.2668760752299972</v>
      </c>
      <c r="AN60" s="12">
        <v>5.4353243414009196</v>
      </c>
      <c r="AO60" s="12">
        <v>0.10097017252240199</v>
      </c>
      <c r="AP60" t="s">
        <v>1939</v>
      </c>
    </row>
    <row r="61" spans="1:42" x14ac:dyDescent="0.45">
      <c r="A61">
        <v>50</v>
      </c>
      <c r="B61" t="s">
        <v>1282</v>
      </c>
      <c r="C61" s="22">
        <v>2198.56732714176</v>
      </c>
      <c r="D61" s="22">
        <v>0</v>
      </c>
      <c r="E61" s="22">
        <v>0</v>
      </c>
      <c r="F61" s="22">
        <v>1495.0257824564001</v>
      </c>
      <c r="G61" s="22">
        <v>68</v>
      </c>
      <c r="H61" s="22">
        <v>1495.0257824564001</v>
      </c>
      <c r="I61" t="s">
        <v>1468</v>
      </c>
      <c r="J61" s="26">
        <v>37.627719879150398</v>
      </c>
      <c r="K61" s="26">
        <v>0</v>
      </c>
      <c r="L61" s="26">
        <v>52.035364206020603</v>
      </c>
      <c r="M61" s="26">
        <v>24.5602610201849</v>
      </c>
      <c r="N61" s="26">
        <v>44.831542042585497</v>
      </c>
      <c r="O61" s="26">
        <v>24.5602610201849</v>
      </c>
      <c r="P61" s="26">
        <v>66.988291456149199</v>
      </c>
      <c r="Q61" s="26">
        <v>38.801851563253898</v>
      </c>
      <c r="R61" s="26">
        <v>48.608339162973301</v>
      </c>
      <c r="S61" s="26">
        <v>14.208282723850401</v>
      </c>
      <c r="T61" s="26">
        <v>57.798315309561197</v>
      </c>
      <c r="U61" s="26">
        <v>41.321410705561</v>
      </c>
      <c r="V61">
        <v>1277</v>
      </c>
      <c r="W61" s="26">
        <v>109.36414383088101</v>
      </c>
      <c r="X61" s="26">
        <v>32.686240165917603</v>
      </c>
      <c r="Y61" s="26">
        <v>37.627719879150398</v>
      </c>
      <c r="Z61" s="26">
        <v>24.5602610201849</v>
      </c>
      <c r="AA61" s="26">
        <v>66.988291456149199</v>
      </c>
      <c r="AB61" s="26">
        <v>41.321410705561</v>
      </c>
      <c r="AC61" s="20">
        <v>100149222849.647</v>
      </c>
      <c r="AD61" s="20">
        <v>0.100149222849647</v>
      </c>
      <c r="AE61" s="20">
        <v>2.02265590022674E-2</v>
      </c>
      <c r="AF61" s="20">
        <v>0.125124312895976</v>
      </c>
      <c r="AG61" s="20">
        <v>1.42440556353996E-2</v>
      </c>
      <c r="AH61" s="20">
        <v>0.172001872375313</v>
      </c>
      <c r="AI61" s="20">
        <f t="shared" si="0"/>
        <v>0.16350221470343718</v>
      </c>
      <c r="AJ61" s="43"/>
      <c r="AK61" s="43">
        <v>1495.0257824564001</v>
      </c>
      <c r="AL61" s="26">
        <v>109.36414383088101</v>
      </c>
      <c r="AM61" s="26">
        <v>61.252517607360367</v>
      </c>
      <c r="AN61" s="12">
        <v>66.988291456149199</v>
      </c>
      <c r="AO61" s="12">
        <v>0.100149222849647</v>
      </c>
      <c r="AP61" t="s">
        <v>1940</v>
      </c>
    </row>
    <row r="62" spans="1:42" x14ac:dyDescent="0.45">
      <c r="A62">
        <v>60</v>
      </c>
      <c r="B62" t="s">
        <v>1285</v>
      </c>
      <c r="C62" s="22">
        <v>2580.7262912988699</v>
      </c>
      <c r="D62" s="22">
        <v>0</v>
      </c>
      <c r="E62" s="22">
        <v>0</v>
      </c>
      <c r="F62" s="22">
        <v>1212.9413569104699</v>
      </c>
      <c r="G62" s="22">
        <v>47</v>
      </c>
      <c r="H62" s="22">
        <v>1212.9413569104699</v>
      </c>
      <c r="I62" t="s">
        <v>1469</v>
      </c>
      <c r="J62" s="26">
        <v>37.554063813299202</v>
      </c>
      <c r="K62" s="26">
        <v>0.79671216652631005</v>
      </c>
      <c r="L62" s="26">
        <v>61.724507975782103</v>
      </c>
      <c r="M62" s="26">
        <v>6.4746327063800599</v>
      </c>
      <c r="N62" s="26">
        <v>49.639285894540599</v>
      </c>
      <c r="O62" s="26">
        <v>6.5234667898915104</v>
      </c>
      <c r="P62" s="26">
        <v>81.075232267379803</v>
      </c>
      <c r="Q62" s="26">
        <v>22.359464910085102</v>
      </c>
      <c r="R62" s="26">
        <v>51.1499873399734</v>
      </c>
      <c r="S62" s="26">
        <v>9.7027203309482903</v>
      </c>
      <c r="T62" s="26">
        <v>66.112609803676605</v>
      </c>
      <c r="U62" s="26">
        <v>24.373929779293402</v>
      </c>
      <c r="V62">
        <v>3141</v>
      </c>
      <c r="W62" s="26">
        <v>129.34802897256901</v>
      </c>
      <c r="X62" s="26">
        <v>26.221923330810601</v>
      </c>
      <c r="Y62" s="26">
        <v>37.554063813299202</v>
      </c>
      <c r="Z62" s="26">
        <v>6.5234667898915104</v>
      </c>
      <c r="AA62" s="26">
        <v>81.075232267379803</v>
      </c>
      <c r="AB62" s="26">
        <v>24.373929779293402</v>
      </c>
      <c r="AC62" s="20">
        <v>98339502238.227005</v>
      </c>
      <c r="AD62" s="20">
        <v>9.8339502238227003E-2</v>
      </c>
      <c r="AE62" s="20">
        <v>1.69856869277661E-2</v>
      </c>
      <c r="AF62" s="20">
        <v>0.107452885907066</v>
      </c>
      <c r="AG62" s="20">
        <v>1.1961751357581801E-2</v>
      </c>
      <c r="AH62" s="20">
        <v>0.147709882599009</v>
      </c>
      <c r="AI62" s="20">
        <f t="shared" si="0"/>
        <v>0.15689157377568261</v>
      </c>
      <c r="AJ62" s="43"/>
      <c r="AK62" s="43">
        <v>1212.9413569104699</v>
      </c>
      <c r="AL62" s="26">
        <v>129.34802897256901</v>
      </c>
      <c r="AM62" s="26">
        <v>62.679913185668568</v>
      </c>
      <c r="AN62" s="12">
        <v>81.075232267379803</v>
      </c>
      <c r="AO62" s="12">
        <v>9.8339502238227003E-2</v>
      </c>
      <c r="AP62" t="s">
        <v>1941</v>
      </c>
    </row>
    <row r="63" spans="1:42" x14ac:dyDescent="0.45">
      <c r="A63">
        <v>45</v>
      </c>
      <c r="B63" t="s">
        <v>1283</v>
      </c>
      <c r="C63" s="22">
        <v>691.26881539821602</v>
      </c>
      <c r="D63" s="22">
        <v>0</v>
      </c>
      <c r="E63" s="22">
        <v>0</v>
      </c>
      <c r="F63" s="22">
        <v>532.27698785662596</v>
      </c>
      <c r="G63" s="22">
        <v>77</v>
      </c>
      <c r="H63" s="22">
        <v>532.27698785662596</v>
      </c>
      <c r="I63" t="s">
        <v>1470</v>
      </c>
      <c r="J63" s="26">
        <v>37.627719879150398</v>
      </c>
      <c r="K63" s="26">
        <v>0</v>
      </c>
      <c r="L63" s="26">
        <v>68.426096235002802</v>
      </c>
      <c r="M63" s="26">
        <v>0.88706420896549198</v>
      </c>
      <c r="N63" s="26">
        <v>53.026908057076596</v>
      </c>
      <c r="O63" s="26">
        <v>0.88706420896549198</v>
      </c>
      <c r="P63" s="26">
        <v>176.98480115618</v>
      </c>
      <c r="Q63" s="26">
        <v>10.469679478975699</v>
      </c>
      <c r="R63" s="26">
        <v>97.286148616245796</v>
      </c>
      <c r="S63" s="26">
        <v>4.8104209449954896</v>
      </c>
      <c r="T63" s="26">
        <v>137.13547488621299</v>
      </c>
      <c r="U63" s="26">
        <v>11.521906876057299</v>
      </c>
      <c r="V63">
        <v>304</v>
      </c>
      <c r="W63" s="26">
        <v>233.41084619424399</v>
      </c>
      <c r="X63" s="26">
        <v>30.478172572153198</v>
      </c>
      <c r="Y63" s="26">
        <v>37.627719879150398</v>
      </c>
      <c r="Z63" s="26">
        <v>0.88706420896549198</v>
      </c>
      <c r="AA63" s="26">
        <v>176.98480115618</v>
      </c>
      <c r="AB63" s="26">
        <v>11.521906876057299</v>
      </c>
      <c r="AC63" s="20">
        <v>94204936855.815598</v>
      </c>
      <c r="AD63" s="20">
        <v>9.4204936855815602E-2</v>
      </c>
      <c r="AE63" s="20">
        <v>1.4412895587638599E-2</v>
      </c>
      <c r="AF63" s="20">
        <v>8.9160180272447695E-2</v>
      </c>
      <c r="AG63" s="20">
        <v>1.0149926470168E-2</v>
      </c>
      <c r="AH63" s="20">
        <v>0.122563853444942</v>
      </c>
      <c r="AI63" s="20">
        <f t="shared" si="0"/>
        <v>0.12423922214533839</v>
      </c>
      <c r="AJ63" s="43"/>
      <c r="AK63" s="43">
        <v>532.27698785662596</v>
      </c>
      <c r="AL63" s="26">
        <v>233.41084619424399</v>
      </c>
      <c r="AM63" s="26">
        <v>75.825440009284776</v>
      </c>
      <c r="AN63" s="12">
        <v>176.98480115618</v>
      </c>
      <c r="AO63" s="20">
        <v>9.4204936855815602E-2</v>
      </c>
      <c r="AP63" t="s">
        <v>1942</v>
      </c>
    </row>
    <row r="64" spans="1:42" x14ac:dyDescent="0.45">
      <c r="A64">
        <v>148</v>
      </c>
      <c r="B64" t="s">
        <v>1298</v>
      </c>
      <c r="C64" s="22">
        <v>73653.805641055107</v>
      </c>
      <c r="D64" s="22">
        <v>20530.457547090598</v>
      </c>
      <c r="E64" s="22">
        <v>0</v>
      </c>
      <c r="F64" s="22">
        <v>6721.4505400997396</v>
      </c>
      <c r="G64" s="22">
        <v>37</v>
      </c>
      <c r="H64" s="22">
        <v>27251.908087190401</v>
      </c>
      <c r="I64" t="s">
        <v>1471</v>
      </c>
      <c r="J64" s="26">
        <v>5.2172717599771197</v>
      </c>
      <c r="K64" s="26">
        <v>3.3977521021292798</v>
      </c>
      <c r="L64" s="26">
        <v>5.2062570055299</v>
      </c>
      <c r="M64" s="26">
        <v>3.3919052253104698</v>
      </c>
      <c r="N64" s="26">
        <v>5.2117643827535103</v>
      </c>
      <c r="O64" s="26">
        <v>4.8010145183088602</v>
      </c>
      <c r="P64" s="26">
        <v>3.4509606956487602</v>
      </c>
      <c r="Q64" s="26">
        <v>4.18123814062821</v>
      </c>
      <c r="R64" s="26">
        <v>3.4509606956487602</v>
      </c>
      <c r="S64" s="26">
        <v>4.18123814062821</v>
      </c>
      <c r="T64" s="26">
        <v>3.4509606956487602</v>
      </c>
      <c r="U64" s="26">
        <v>5.9131636859880796</v>
      </c>
      <c r="V64">
        <v>3550</v>
      </c>
      <c r="W64" s="26">
        <v>54.760488564949</v>
      </c>
      <c r="X64" s="26">
        <v>32.8433140121018</v>
      </c>
      <c r="Y64" s="26">
        <v>5.2172717599771197</v>
      </c>
      <c r="Z64" s="26">
        <v>3.3977521021292798</v>
      </c>
      <c r="AA64" s="26">
        <v>3.4509606956487602</v>
      </c>
      <c r="AB64" s="26">
        <v>4.18123814062821</v>
      </c>
      <c r="AC64" s="20">
        <v>94045263690.326599</v>
      </c>
      <c r="AD64" s="20">
        <v>9.4045263690326605E-2</v>
      </c>
      <c r="AE64" s="20">
        <v>1.6182152388754899E-4</v>
      </c>
      <c r="AF64" s="20">
        <v>0.30208701190070503</v>
      </c>
      <c r="AG64" s="20">
        <v>1.13958819639119E-4</v>
      </c>
      <c r="AH64" s="20">
        <v>0.41526327269730701</v>
      </c>
      <c r="AI64" s="20">
        <f t="shared" si="0"/>
        <v>1.492327801181631</v>
      </c>
      <c r="AJ64" s="43"/>
      <c r="AK64" s="43">
        <v>27251.908087190401</v>
      </c>
      <c r="AL64" s="26">
        <v>54.760488564949</v>
      </c>
      <c r="AM64" s="26">
        <v>6.3019172876000296</v>
      </c>
      <c r="AN64" s="12">
        <v>3.4509606956487602</v>
      </c>
      <c r="AO64" s="20">
        <v>9.4045263690326605E-2</v>
      </c>
      <c r="AP64" t="s">
        <v>1943</v>
      </c>
    </row>
    <row r="65" spans="1:42" x14ac:dyDescent="0.45">
      <c r="A65">
        <v>162</v>
      </c>
      <c r="B65" t="s">
        <v>1288</v>
      </c>
      <c r="C65" s="22">
        <v>12148.720797538799</v>
      </c>
      <c r="D65" s="22">
        <v>3560.2187923484998</v>
      </c>
      <c r="E65" s="22">
        <v>2330.5938672483098</v>
      </c>
      <c r="F65" s="22">
        <v>62.060531197195203</v>
      </c>
      <c r="G65" s="22">
        <v>49</v>
      </c>
      <c r="H65" s="22">
        <v>5952.87319079401</v>
      </c>
      <c r="I65" t="s">
        <v>1472</v>
      </c>
      <c r="J65" s="26">
        <v>30.563465682338901</v>
      </c>
      <c r="K65" s="26">
        <v>8.0397638865644403</v>
      </c>
      <c r="L65" s="26">
        <v>38.465800641549002</v>
      </c>
      <c r="M65" s="26">
        <v>18.119498335066901</v>
      </c>
      <c r="N65" s="26">
        <v>34.514633161943898</v>
      </c>
      <c r="O65" s="26">
        <v>19.823067957967499</v>
      </c>
      <c r="P65" s="26">
        <v>17.3345163827912</v>
      </c>
      <c r="Q65" s="26">
        <v>12.810918865928601</v>
      </c>
      <c r="R65" s="26">
        <v>15.0766063673156</v>
      </c>
      <c r="S65" s="26">
        <v>7.8969312724858201</v>
      </c>
      <c r="T65" s="26">
        <v>16.205561375053399</v>
      </c>
      <c r="U65" s="26">
        <v>15.0492912029693</v>
      </c>
      <c r="V65">
        <v>6323</v>
      </c>
      <c r="W65" s="26">
        <v>53.7054773233641</v>
      </c>
      <c r="X65" s="26">
        <v>20.3438389420158</v>
      </c>
      <c r="Y65" s="26">
        <v>36.020352309072202</v>
      </c>
      <c r="Z65" s="26">
        <v>19.084680975262501</v>
      </c>
      <c r="AA65" s="26">
        <v>15.7753368451716</v>
      </c>
      <c r="AB65" s="26">
        <v>12.711293180796201</v>
      </c>
      <c r="AC65" s="20">
        <v>93908579781.367096</v>
      </c>
      <c r="AD65" s="20">
        <v>9.3908579781367102E-2</v>
      </c>
      <c r="AE65" s="20">
        <v>5.0713258649866699E-2</v>
      </c>
      <c r="AF65" s="20">
        <v>0.18280465852026201</v>
      </c>
      <c r="AG65" s="20">
        <v>3.5713562429483599E-2</v>
      </c>
      <c r="AH65" s="20">
        <v>0.25129203762785302</v>
      </c>
      <c r="AI65" s="20">
        <f t="shared" si="0"/>
        <v>0.3197018961570498</v>
      </c>
      <c r="AJ65" s="43"/>
      <c r="AK65" s="43">
        <v>5952.87319079401</v>
      </c>
      <c r="AL65" s="26">
        <v>53.7054773233641</v>
      </c>
      <c r="AM65" s="26">
        <v>29.373795060394514</v>
      </c>
      <c r="AN65" s="12">
        <v>15.7753368451716</v>
      </c>
      <c r="AO65" s="20">
        <v>9.3908579781367102E-2</v>
      </c>
      <c r="AP65" t="s">
        <v>1944</v>
      </c>
    </row>
    <row r="66" spans="1:42" x14ac:dyDescent="0.45">
      <c r="A66">
        <v>34</v>
      </c>
      <c r="B66" t="s">
        <v>1287</v>
      </c>
      <c r="C66" s="22">
        <v>20553.752495408098</v>
      </c>
      <c r="D66" s="22">
        <v>5692.4481582861799</v>
      </c>
      <c r="E66" s="22">
        <v>1.17186641754943</v>
      </c>
      <c r="F66" s="22">
        <v>3966.6436481380802</v>
      </c>
      <c r="G66" s="22">
        <v>47</v>
      </c>
      <c r="H66" s="22">
        <v>9660.2636728418092</v>
      </c>
      <c r="I66" t="s">
        <v>1473</v>
      </c>
      <c r="J66" s="26">
        <v>20.634283144116999</v>
      </c>
      <c r="K66" s="26">
        <v>6.86033677714095</v>
      </c>
      <c r="L66" s="26">
        <v>20.779522111071</v>
      </c>
      <c r="M66" s="26">
        <v>7.7866584983543703</v>
      </c>
      <c r="N66" s="26">
        <v>20.706902627594001</v>
      </c>
      <c r="O66" s="26">
        <v>10.377681401246999</v>
      </c>
      <c r="P66" s="26">
        <v>9.1745129918973696</v>
      </c>
      <c r="Q66" s="26">
        <v>3.9604275297929599</v>
      </c>
      <c r="R66" s="26">
        <v>9.1176005074852409</v>
      </c>
      <c r="S66" s="26">
        <v>3.25040056191372</v>
      </c>
      <c r="T66" s="26">
        <v>9.1460567496913008</v>
      </c>
      <c r="U66" s="26">
        <v>5.1234841691597897</v>
      </c>
      <c r="V66">
        <v>952</v>
      </c>
      <c r="W66" s="26">
        <v>50.425685732255801</v>
      </c>
      <c r="X66" s="26">
        <v>11.403178725610699</v>
      </c>
      <c r="Y66" s="26">
        <v>20.677092829198902</v>
      </c>
      <c r="Z66" s="26">
        <v>9.0991300245606102</v>
      </c>
      <c r="AA66" s="26">
        <v>9.1577378413574895</v>
      </c>
      <c r="AB66" s="26">
        <v>4.6808122429213999</v>
      </c>
      <c r="AC66" s="20">
        <v>88466162194.274506</v>
      </c>
      <c r="AD66" s="20">
        <v>8.84661621942745E-2</v>
      </c>
      <c r="AE66" s="20">
        <v>7.4932691638611498E-3</v>
      </c>
      <c r="AF66" s="20">
        <v>0.232597353592297</v>
      </c>
      <c r="AG66" s="20">
        <v>5.2769501153951803E-3</v>
      </c>
      <c r="AH66" s="20">
        <v>0.31973946071279102</v>
      </c>
      <c r="AI66" s="20">
        <f t="shared" si="0"/>
        <v>0.48712542005744819</v>
      </c>
      <c r="AJ66" s="43"/>
      <c r="AK66" s="43">
        <v>9660.2636728418092</v>
      </c>
      <c r="AL66" s="26">
        <v>50.425685732255801</v>
      </c>
      <c r="AM66" s="26">
        <v>18.160859308849332</v>
      </c>
      <c r="AN66" s="12">
        <v>9.1577378413574895</v>
      </c>
      <c r="AO66" s="20">
        <v>8.84661621942745E-2</v>
      </c>
      <c r="AP66" t="s">
        <v>1945</v>
      </c>
    </row>
    <row r="67" spans="1:42" x14ac:dyDescent="0.45">
      <c r="A67">
        <v>71</v>
      </c>
      <c r="B67" t="s">
        <v>1289</v>
      </c>
      <c r="C67" s="22">
        <v>960.19654953479801</v>
      </c>
      <c r="D67" s="22">
        <v>0</v>
      </c>
      <c r="E67" s="22">
        <v>0</v>
      </c>
      <c r="F67" s="22">
        <v>495.761480981685</v>
      </c>
      <c r="G67" s="22">
        <v>51.631250000000001</v>
      </c>
      <c r="H67" s="22">
        <v>495.761480981685</v>
      </c>
      <c r="I67" t="s">
        <v>1047</v>
      </c>
      <c r="J67" s="26">
        <v>25.2237489700317</v>
      </c>
      <c r="K67" s="26">
        <v>5.3756845361785004</v>
      </c>
      <c r="L67" s="26">
        <v>18.414435064016502</v>
      </c>
      <c r="M67" s="26">
        <v>12.5285590319815</v>
      </c>
      <c r="N67" s="26">
        <v>21.819092017024101</v>
      </c>
      <c r="O67" s="26">
        <v>13.633149879993001</v>
      </c>
      <c r="P67" s="26">
        <v>174.97600936798801</v>
      </c>
      <c r="Q67" s="26">
        <v>120.54722288756901</v>
      </c>
      <c r="R67" s="26">
        <v>213.083715113198</v>
      </c>
      <c r="S67" s="26">
        <v>88.119451092029394</v>
      </c>
      <c r="T67" s="26">
        <v>194.02986224059299</v>
      </c>
      <c r="U67" s="26">
        <v>149.32069718115301</v>
      </c>
      <c r="V67">
        <v>9726</v>
      </c>
      <c r="W67" s="26">
        <v>1139.49761469743</v>
      </c>
      <c r="X67" s="26">
        <v>370.76154125363303</v>
      </c>
      <c r="Y67" s="26">
        <v>25.2237489700317</v>
      </c>
      <c r="Z67" s="26">
        <v>13.633149879993001</v>
      </c>
      <c r="AA67" s="26">
        <v>174.97600936798801</v>
      </c>
      <c r="AB67" s="26">
        <v>149.32069718115301</v>
      </c>
      <c r="AC67" s="20">
        <v>86746365540.538895</v>
      </c>
      <c r="AD67" s="20">
        <v>8.6746365540538897E-2</v>
      </c>
      <c r="AE67" s="20">
        <v>5.2272550565430204E-3</v>
      </c>
      <c r="AF67" s="20">
        <v>0.25940882226096401</v>
      </c>
      <c r="AG67" s="20">
        <v>3.6811655327767799E-3</v>
      </c>
      <c r="AH67" s="20">
        <v>0.35659578947422699</v>
      </c>
      <c r="AI67" s="20">
        <f t="shared" ref="AI67:AI130" si="1">W67*H67*1000*1000/1000000000000</f>
        <v>0.56491902503749525</v>
      </c>
      <c r="AJ67" s="43"/>
      <c r="AK67" s="43">
        <v>495.761480981685</v>
      </c>
      <c r="AL67" s="26">
        <v>1139.49761469743</v>
      </c>
      <c r="AM67" s="26">
        <v>15.355539766921691</v>
      </c>
      <c r="AN67" s="12">
        <v>174.97600936798801</v>
      </c>
      <c r="AO67" s="20">
        <v>8.6746365540538897E-2</v>
      </c>
      <c r="AP67" t="s">
        <v>1946</v>
      </c>
    </row>
    <row r="68" spans="1:42" x14ac:dyDescent="0.45">
      <c r="A68">
        <v>119</v>
      </c>
      <c r="B68" t="s">
        <v>1291</v>
      </c>
      <c r="C68" s="22">
        <v>3266.00225782394</v>
      </c>
      <c r="D68" s="22">
        <v>0</v>
      </c>
      <c r="E68" s="22">
        <v>0</v>
      </c>
      <c r="F68" s="22">
        <v>1306.40090312958</v>
      </c>
      <c r="G68" s="22">
        <v>40</v>
      </c>
      <c r="H68" s="22">
        <v>1306.40090312958</v>
      </c>
      <c r="I68" t="s">
        <v>1413</v>
      </c>
      <c r="J68" s="26">
        <v>37.627719879150398</v>
      </c>
      <c r="K68" s="26">
        <v>0</v>
      </c>
      <c r="L68" s="26">
        <v>59.099726421077101</v>
      </c>
      <c r="M68" s="26">
        <v>6.93677912841635</v>
      </c>
      <c r="N68" s="26">
        <v>48.363723150113699</v>
      </c>
      <c r="O68" s="26">
        <v>6.93677912841635</v>
      </c>
      <c r="P68" s="26">
        <v>63.354905663467001</v>
      </c>
      <c r="Q68" s="26">
        <v>8.6492954059220306</v>
      </c>
      <c r="R68" s="26">
        <v>40.3238907790765</v>
      </c>
      <c r="S68" s="26">
        <v>2.2653707486766499</v>
      </c>
      <c r="T68" s="26">
        <v>51.8393982212718</v>
      </c>
      <c r="U68" s="26">
        <v>8.9410410829983196</v>
      </c>
      <c r="V68">
        <v>1895</v>
      </c>
      <c r="W68" s="26">
        <v>101.099633820907</v>
      </c>
      <c r="X68" s="26">
        <v>10.922577630603101</v>
      </c>
      <c r="Y68" s="26">
        <v>37.627719879150398</v>
      </c>
      <c r="Z68" s="26">
        <v>6.93677912841635</v>
      </c>
      <c r="AA68" s="26">
        <v>63.354905663467001</v>
      </c>
      <c r="AB68" s="26">
        <v>8.9410410829983196</v>
      </c>
      <c r="AC68" s="20">
        <v>82766905976.442398</v>
      </c>
      <c r="AD68" s="20">
        <v>8.2766905976442401E-2</v>
      </c>
      <c r="AE68" s="20">
        <v>1.4662277915440201E-2</v>
      </c>
      <c r="AF68" s="20">
        <v>9.0702894020841904E-2</v>
      </c>
      <c r="AG68" s="20">
        <v>1.0325547827774799E-2</v>
      </c>
      <c r="AH68" s="20">
        <v>0.124684541639918</v>
      </c>
      <c r="AI68" s="20">
        <f t="shared" si="1"/>
        <v>0.13207665292970275</v>
      </c>
      <c r="AJ68" s="43"/>
      <c r="AK68" s="43">
        <v>1306.40090312958</v>
      </c>
      <c r="AL68" s="26">
        <v>101.099633820907</v>
      </c>
      <c r="AM68" s="26">
        <v>62.665811209264021</v>
      </c>
      <c r="AN68" s="12">
        <v>63.354905663467001</v>
      </c>
      <c r="AO68" s="20">
        <v>8.2766905976442401E-2</v>
      </c>
      <c r="AP68" t="s">
        <v>1947</v>
      </c>
    </row>
    <row r="69" spans="1:42" x14ac:dyDescent="0.45">
      <c r="A69">
        <v>95</v>
      </c>
      <c r="B69" t="s">
        <v>1303</v>
      </c>
      <c r="C69" s="22">
        <v>162.165883302689</v>
      </c>
      <c r="D69" s="22">
        <v>0</v>
      </c>
      <c r="E69" s="22">
        <v>0</v>
      </c>
      <c r="F69" s="22">
        <v>147.570953805447</v>
      </c>
      <c r="G69" s="22">
        <v>91</v>
      </c>
      <c r="H69" s="22">
        <v>147.570953805447</v>
      </c>
      <c r="I69" t="s">
        <v>1411</v>
      </c>
      <c r="J69" s="26">
        <v>37.627719879150398</v>
      </c>
      <c r="K69" s="26">
        <v>0</v>
      </c>
      <c r="L69" s="26">
        <v>63.596012353897102</v>
      </c>
      <c r="M69" s="26">
        <v>5.02751190818989</v>
      </c>
      <c r="N69" s="26">
        <v>50.6118661165237</v>
      </c>
      <c r="O69" s="26">
        <v>5.02751190818989</v>
      </c>
      <c r="P69" s="26">
        <v>555.26953518775201</v>
      </c>
      <c r="Q69" s="26">
        <v>308.86218626200503</v>
      </c>
      <c r="R69" s="26">
        <v>330.774569603705</v>
      </c>
      <c r="S69" s="26">
        <v>182.810736843136</v>
      </c>
      <c r="T69" s="26">
        <v>443.022052395728</v>
      </c>
      <c r="U69" s="26">
        <v>358.90892383399398</v>
      </c>
      <c r="V69">
        <v>5742</v>
      </c>
      <c r="W69" s="26">
        <v>833.56010461002904</v>
      </c>
      <c r="X69" s="26">
        <v>490.51857368369599</v>
      </c>
      <c r="Y69" s="26">
        <v>37.627719879150398</v>
      </c>
      <c r="Z69" s="26">
        <v>5.02751190818989</v>
      </c>
      <c r="AA69" s="26">
        <v>555.26953518775201</v>
      </c>
      <c r="AB69" s="26">
        <v>358.90892383399398</v>
      </c>
      <c r="AC69" s="20">
        <v>81941654926.763794</v>
      </c>
      <c r="AD69" s="20">
        <v>8.1941654926763793E-2</v>
      </c>
      <c r="AE69" s="20">
        <v>1.3586122873637901E-2</v>
      </c>
      <c r="AF69" s="20">
        <v>8.4045648663575195E-2</v>
      </c>
      <c r="AG69" s="20">
        <v>9.5676921645337296E-3</v>
      </c>
      <c r="AH69" s="20">
        <v>0.115533173374154</v>
      </c>
      <c r="AI69" s="20">
        <f t="shared" si="1"/>
        <v>0.12300925969147017</v>
      </c>
      <c r="AJ69" s="43"/>
      <c r="AK69" s="43">
        <v>147.570953805447</v>
      </c>
      <c r="AL69" s="26">
        <v>833.56010461002904</v>
      </c>
      <c r="AM69" s="26">
        <v>66.614216793344269</v>
      </c>
      <c r="AN69" s="12">
        <v>555.26953518775201</v>
      </c>
      <c r="AO69" s="20">
        <v>8.1941654926763793E-2</v>
      </c>
      <c r="AP69" t="s">
        <v>1948</v>
      </c>
    </row>
    <row r="70" spans="1:42" x14ac:dyDescent="0.45">
      <c r="A70">
        <v>128</v>
      </c>
      <c r="B70" t="s">
        <v>1290</v>
      </c>
      <c r="C70" s="22">
        <v>540.37883812189102</v>
      </c>
      <c r="D70" s="22">
        <v>0</v>
      </c>
      <c r="E70" s="22">
        <v>0</v>
      </c>
      <c r="F70" s="22">
        <v>448.51443564117</v>
      </c>
      <c r="G70" s="22">
        <v>83</v>
      </c>
      <c r="H70" s="22">
        <v>448.51443564117</v>
      </c>
      <c r="I70" t="s">
        <v>1474</v>
      </c>
      <c r="J70" s="26">
        <v>37.627719879150398</v>
      </c>
      <c r="K70" s="26">
        <v>0</v>
      </c>
      <c r="L70" s="26">
        <v>69.0510832842659</v>
      </c>
      <c r="M70" s="26">
        <v>0.93008575281876205</v>
      </c>
      <c r="N70" s="26">
        <v>53.339401581708103</v>
      </c>
      <c r="O70" s="26">
        <v>0.93008575281876205</v>
      </c>
      <c r="P70" s="26">
        <v>180.82032237333399</v>
      </c>
      <c r="Q70" s="26">
        <v>9.4651848660349795</v>
      </c>
      <c r="R70" s="26">
        <v>98.542464312385107</v>
      </c>
      <c r="S70" s="26">
        <v>5.1682295253995303</v>
      </c>
      <c r="T70" s="26">
        <v>139.68139334285999</v>
      </c>
      <c r="U70" s="26">
        <v>10.784262653303101</v>
      </c>
      <c r="V70">
        <v>437</v>
      </c>
      <c r="W70" s="26">
        <v>241.42642468225901</v>
      </c>
      <c r="X70" s="26">
        <v>26.8717869424881</v>
      </c>
      <c r="Y70" s="26">
        <v>37.627719879150398</v>
      </c>
      <c r="Z70" s="26">
        <v>0.93008575281876205</v>
      </c>
      <c r="AA70" s="26">
        <v>180.82032237333399</v>
      </c>
      <c r="AB70" s="26">
        <v>10.784262653303101</v>
      </c>
      <c r="AC70" s="20">
        <v>81100524841.730301</v>
      </c>
      <c r="AD70" s="20">
        <v>8.1100524841730304E-2</v>
      </c>
      <c r="AE70" s="20">
        <v>1.23016223848505E-2</v>
      </c>
      <c r="AF70" s="20">
        <v>7.6099548948820303E-2</v>
      </c>
      <c r="AG70" s="20">
        <v>8.6631143555285194E-3</v>
      </c>
      <c r="AH70" s="20">
        <v>0.10461008418880099</v>
      </c>
      <c r="AI70" s="20">
        <f t="shared" si="1"/>
        <v>0.10828323661522883</v>
      </c>
      <c r="AJ70" s="43"/>
      <c r="AK70" s="43">
        <v>448.51443564117</v>
      </c>
      <c r="AL70" s="26">
        <v>241.42642468225901</v>
      </c>
      <c r="AM70" s="26">
        <v>74.896657485323473</v>
      </c>
      <c r="AN70" s="12">
        <v>180.82032237333399</v>
      </c>
      <c r="AO70" s="20">
        <v>8.1100524841730304E-2</v>
      </c>
      <c r="AP70" t="s">
        <v>1949</v>
      </c>
    </row>
    <row r="71" spans="1:42" x14ac:dyDescent="0.45">
      <c r="A71">
        <v>130</v>
      </c>
      <c r="B71" t="s">
        <v>1294</v>
      </c>
      <c r="C71" s="22">
        <v>37131.033358752698</v>
      </c>
      <c r="D71" s="22">
        <v>3694.8491356849599</v>
      </c>
      <c r="E71" s="22">
        <v>6562.8877923583996</v>
      </c>
      <c r="F71" s="22">
        <v>1624.1937467575001</v>
      </c>
      <c r="G71" s="22">
        <v>32</v>
      </c>
      <c r="H71" s="22">
        <v>11881.9306748009</v>
      </c>
      <c r="I71" t="s">
        <v>1475</v>
      </c>
      <c r="J71" s="26">
        <v>14.516443589693599</v>
      </c>
      <c r="K71" s="26">
        <v>12.3371307279763</v>
      </c>
      <c r="L71" s="26">
        <v>17.0330794820057</v>
      </c>
      <c r="M71" s="26">
        <v>19.2785084961934</v>
      </c>
      <c r="N71" s="26">
        <v>15.774761535849599</v>
      </c>
      <c r="O71" s="26">
        <v>22.888112295184602</v>
      </c>
      <c r="P71" s="26">
        <v>6.6551480827298999</v>
      </c>
      <c r="Q71" s="26">
        <v>6.8433237731187901</v>
      </c>
      <c r="R71" s="26">
        <v>6.81288220457356</v>
      </c>
      <c r="S71" s="26">
        <v>6.1220538569662803</v>
      </c>
      <c r="T71" s="26">
        <v>6.7340151436517299</v>
      </c>
      <c r="U71" s="26">
        <v>9.18208166437919</v>
      </c>
      <c r="V71">
        <v>2839</v>
      </c>
      <c r="W71" s="26">
        <v>49.5073913974839</v>
      </c>
      <c r="X71" s="26">
        <v>34.637806231466499</v>
      </c>
      <c r="Y71" s="26">
        <v>16.297778166583999</v>
      </c>
      <c r="Z71" s="26">
        <v>19.7228960878967</v>
      </c>
      <c r="AA71" s="26">
        <v>6.7667960354805903</v>
      </c>
      <c r="AB71" s="26">
        <v>7.3020964429744701</v>
      </c>
      <c r="AC71" s="20">
        <v>80402601384.097702</v>
      </c>
      <c r="AD71" s="20">
        <v>8.0402601384097702E-2</v>
      </c>
      <c r="AE71" s="20">
        <v>1.0423815455955001E-2</v>
      </c>
      <c r="AF71" s="20">
        <v>0.21574864387868001</v>
      </c>
      <c r="AG71" s="20">
        <v>7.3407151098274703E-3</v>
      </c>
      <c r="AH71" s="20">
        <v>0.29657841750083302</v>
      </c>
      <c r="AI71" s="20">
        <f t="shared" si="1"/>
        <v>0.58824339247513824</v>
      </c>
      <c r="AJ71" s="43"/>
      <c r="AK71" s="43">
        <v>11881.9306748009</v>
      </c>
      <c r="AL71" s="26">
        <v>49.5073913974839</v>
      </c>
      <c r="AM71" s="26">
        <v>13.668254061603569</v>
      </c>
      <c r="AN71" s="12">
        <v>6.7667960354805903</v>
      </c>
      <c r="AO71" s="20">
        <v>8.0402601384097702E-2</v>
      </c>
      <c r="AP71" t="s">
        <v>1950</v>
      </c>
    </row>
    <row r="72" spans="1:42" x14ac:dyDescent="0.45">
      <c r="A72">
        <v>17</v>
      </c>
      <c r="B72" t="s">
        <v>1293</v>
      </c>
      <c r="C72" s="22">
        <v>1636.44197255373</v>
      </c>
      <c r="D72" s="22">
        <v>0</v>
      </c>
      <c r="E72" s="22">
        <v>0</v>
      </c>
      <c r="F72" s="22">
        <v>1292.7891583174501</v>
      </c>
      <c r="G72" s="22">
        <v>79</v>
      </c>
      <c r="H72" s="22">
        <v>1292.7891583174501</v>
      </c>
      <c r="I72" t="s">
        <v>1438</v>
      </c>
      <c r="J72" s="26">
        <v>37.627719879150398</v>
      </c>
      <c r="K72" s="26">
        <v>0</v>
      </c>
      <c r="L72" s="26">
        <v>54.524891916910804</v>
      </c>
      <c r="M72" s="26">
        <v>7.6738572865312298</v>
      </c>
      <c r="N72" s="26">
        <v>46.076305898030597</v>
      </c>
      <c r="O72" s="26">
        <v>7.6738572865312298</v>
      </c>
      <c r="P72" s="26">
        <v>60.487574513753302</v>
      </c>
      <c r="Q72" s="26">
        <v>8.6768722227327899</v>
      </c>
      <c r="R72" s="26">
        <v>41.760101826985697</v>
      </c>
      <c r="S72" s="26">
        <v>1.44264370308347</v>
      </c>
      <c r="T72" s="26">
        <v>51.123838170369503</v>
      </c>
      <c r="U72" s="26">
        <v>8.7959838803671193</v>
      </c>
      <c r="V72">
        <v>1019</v>
      </c>
      <c r="W72" s="26">
        <v>107.184824800131</v>
      </c>
      <c r="X72" s="26">
        <v>5.97257968017884</v>
      </c>
      <c r="Y72" s="26">
        <v>37.627719879150398</v>
      </c>
      <c r="Z72" s="26">
        <v>7.6738572865312298</v>
      </c>
      <c r="AA72" s="26">
        <v>60.487574513753302</v>
      </c>
      <c r="AB72" s="26">
        <v>8.7959838803671193</v>
      </c>
      <c r="AC72" s="20">
        <v>78197680544.298904</v>
      </c>
      <c r="AD72" s="20">
        <v>7.8197680544298903E-2</v>
      </c>
      <c r="AE72" s="20">
        <v>1.50262904824178E-2</v>
      </c>
      <c r="AF72" s="20">
        <v>9.2954725967377805E-2</v>
      </c>
      <c r="AG72" s="20">
        <v>1.0581894705928E-2</v>
      </c>
      <c r="AH72" s="20">
        <v>0.12778001766783201</v>
      </c>
      <c r="AI72" s="20">
        <f t="shared" si="1"/>
        <v>0.1385673794377647</v>
      </c>
      <c r="AJ72" s="43"/>
      <c r="AK72" s="43">
        <v>1292.7891583174501</v>
      </c>
      <c r="AL72" s="26">
        <v>107.184824800131</v>
      </c>
      <c r="AM72" s="26">
        <v>56.432964859106768</v>
      </c>
      <c r="AN72" s="12">
        <v>60.487574513753302</v>
      </c>
      <c r="AO72" s="20">
        <v>7.8197680544298903E-2</v>
      </c>
      <c r="AP72" t="s">
        <v>1951</v>
      </c>
    </row>
    <row r="73" spans="1:42" x14ac:dyDescent="0.45">
      <c r="A73">
        <v>6</v>
      </c>
      <c r="B73" t="s">
        <v>1292</v>
      </c>
      <c r="C73" s="22">
        <v>2121.0646660327898</v>
      </c>
      <c r="D73" s="22">
        <v>0</v>
      </c>
      <c r="E73" s="22">
        <v>0</v>
      </c>
      <c r="F73" s="22">
        <v>1102.9536263370501</v>
      </c>
      <c r="G73" s="22">
        <v>52</v>
      </c>
      <c r="H73" s="22">
        <v>1102.9536263370501</v>
      </c>
      <c r="I73" t="s">
        <v>1476</v>
      </c>
      <c r="J73" s="26">
        <v>37.627719879150398</v>
      </c>
      <c r="K73" s="26">
        <v>0</v>
      </c>
      <c r="L73" s="26">
        <v>62.121990084648097</v>
      </c>
      <c r="M73" s="26">
        <v>5.0834784460457696</v>
      </c>
      <c r="N73" s="26">
        <v>49.874854981899297</v>
      </c>
      <c r="O73" s="26">
        <v>5.0834784460457696</v>
      </c>
      <c r="P73" s="26">
        <v>70.105790495872498</v>
      </c>
      <c r="Q73" s="26">
        <v>7.6551476085571899</v>
      </c>
      <c r="R73" s="26">
        <v>42.4573701620102</v>
      </c>
      <c r="S73" s="26">
        <v>2.8816946334775499</v>
      </c>
      <c r="T73" s="26">
        <v>56.281580328941303</v>
      </c>
      <c r="U73" s="26">
        <v>8.1795751032319597</v>
      </c>
      <c r="V73">
        <v>1376</v>
      </c>
      <c r="W73" s="26">
        <v>110.217473251374</v>
      </c>
      <c r="X73" s="26">
        <v>9.8856859991825008</v>
      </c>
      <c r="Y73" s="26">
        <v>37.627719879150398</v>
      </c>
      <c r="Z73" s="26">
        <v>5.0834784460457696</v>
      </c>
      <c r="AA73" s="26">
        <v>70.105790495872498</v>
      </c>
      <c r="AB73" s="26">
        <v>8.1795751032319597</v>
      </c>
      <c r="AC73" s="20">
        <v>77323435854.648102</v>
      </c>
      <c r="AD73" s="20">
        <v>7.7323435854648098E-2</v>
      </c>
      <c r="AE73" s="20">
        <v>1.30338548586462E-2</v>
      </c>
      <c r="AF73" s="20">
        <v>8.0629241741995802E-2</v>
      </c>
      <c r="AG73" s="20">
        <v>9.1787710272156296E-3</v>
      </c>
      <c r="AH73" s="20">
        <v>0.11083681681716601</v>
      </c>
      <c r="AI73" s="20">
        <f t="shared" si="1"/>
        <v>0.12156476180830979</v>
      </c>
      <c r="AJ73" s="43"/>
      <c r="AK73" s="43">
        <v>1102.9536263370501</v>
      </c>
      <c r="AL73" s="26">
        <v>110.217473251374</v>
      </c>
      <c r="AM73" s="26">
        <v>63.606784321739617</v>
      </c>
      <c r="AN73" s="12">
        <v>70.105790495872498</v>
      </c>
      <c r="AO73" s="20">
        <v>7.7323435854648098E-2</v>
      </c>
      <c r="AP73" t="s">
        <v>1952</v>
      </c>
    </row>
    <row r="74" spans="1:42" x14ac:dyDescent="0.45">
      <c r="A74">
        <v>2</v>
      </c>
      <c r="B74" t="s">
        <v>1286</v>
      </c>
      <c r="C74" s="22">
        <v>1119.6168172359501</v>
      </c>
      <c r="D74" s="22">
        <v>102.744616538283</v>
      </c>
      <c r="E74" s="22">
        <v>593.39869141102201</v>
      </c>
      <c r="F74" s="22">
        <v>177.15780949473699</v>
      </c>
      <c r="G74" s="22">
        <v>78</v>
      </c>
      <c r="H74" s="22">
        <v>873.30111744404098</v>
      </c>
      <c r="I74" t="s">
        <v>1477</v>
      </c>
      <c r="J74" s="26">
        <v>37.627719879150398</v>
      </c>
      <c r="K74" s="26">
        <v>0</v>
      </c>
      <c r="L74" s="26">
        <v>60.545354187488599</v>
      </c>
      <c r="M74" s="26">
        <v>5.9414362598605397</v>
      </c>
      <c r="N74" s="26">
        <v>49.086537033319502</v>
      </c>
      <c r="O74" s="26">
        <v>5.9414362598605397</v>
      </c>
      <c r="P74" s="26">
        <v>120.23444581031799</v>
      </c>
      <c r="Q74" s="26">
        <v>137.13582345494501</v>
      </c>
      <c r="R74" s="26">
        <v>72.6098135709763</v>
      </c>
      <c r="S74" s="26">
        <v>79.939579442776207</v>
      </c>
      <c r="T74" s="26">
        <v>96.422129690647097</v>
      </c>
      <c r="U74" s="26">
        <v>158.73427618555999</v>
      </c>
      <c r="V74">
        <v>1915</v>
      </c>
      <c r="W74" s="26">
        <v>174.87635026306</v>
      </c>
      <c r="X74" s="26">
        <v>188.78789470997501</v>
      </c>
      <c r="Y74" s="26">
        <v>54.548144791166401</v>
      </c>
      <c r="Z74" s="26">
        <v>5.3046747490745201</v>
      </c>
      <c r="AA74" s="26">
        <v>85.072482628325304</v>
      </c>
      <c r="AB74" s="26">
        <v>105.45896814871099</v>
      </c>
      <c r="AC74" s="20">
        <v>74293894143.055206</v>
      </c>
      <c r="AD74" s="20">
        <v>7.4293894143055206E-2</v>
      </c>
      <c r="AE74" s="20">
        <v>8.0126154054098106E-2</v>
      </c>
      <c r="AF74" s="20">
        <v>0.11560350059909601</v>
      </c>
      <c r="AG74" s="20">
        <v>5.6426869052181798E-2</v>
      </c>
      <c r="AH74" s="20">
        <v>0.15891410786579999</v>
      </c>
      <c r="AI74" s="20">
        <f t="shared" si="1"/>
        <v>0.1527197120992658</v>
      </c>
      <c r="AJ74" s="43"/>
      <c r="AK74" s="43">
        <v>873.30111744404098</v>
      </c>
      <c r="AL74" s="26">
        <v>174.87635026306</v>
      </c>
      <c r="AM74" s="26">
        <v>48.647219878705087</v>
      </c>
      <c r="AN74" s="12">
        <v>85.072482628325304</v>
      </c>
      <c r="AO74" s="20">
        <v>7.4293894143055206E-2</v>
      </c>
      <c r="AP74" t="s">
        <v>1953</v>
      </c>
    </row>
    <row r="75" spans="1:42" x14ac:dyDescent="0.45">
      <c r="A75">
        <v>146</v>
      </c>
      <c r="B75" t="s">
        <v>1302</v>
      </c>
      <c r="C75" s="22">
        <v>6299.1645788550404</v>
      </c>
      <c r="D75" s="22">
        <v>1861.50442929268</v>
      </c>
      <c r="E75" s="22">
        <v>184.742105156186</v>
      </c>
      <c r="F75" s="22">
        <v>1418.29398392141</v>
      </c>
      <c r="G75" s="22">
        <v>55</v>
      </c>
      <c r="H75" s="22">
        <v>3464.5405183702701</v>
      </c>
      <c r="I75" t="s">
        <v>1478</v>
      </c>
      <c r="J75" s="26">
        <v>27.476691485193999</v>
      </c>
      <c r="K75" s="26">
        <v>9.6004753854202693</v>
      </c>
      <c r="L75" s="26">
        <v>30.140673020325099</v>
      </c>
      <c r="M75" s="26">
        <v>13.6710756871464</v>
      </c>
      <c r="N75" s="26">
        <v>28.808682252759599</v>
      </c>
      <c r="O75" s="26">
        <v>16.705311672331799</v>
      </c>
      <c r="P75" s="26">
        <v>20.8182531968991</v>
      </c>
      <c r="Q75" s="26">
        <v>24.652959815282198</v>
      </c>
      <c r="R75" s="26">
        <v>19.455928481253199</v>
      </c>
      <c r="S75" s="26">
        <v>23.865028804215999</v>
      </c>
      <c r="T75" s="26">
        <v>20.137090839076102</v>
      </c>
      <c r="U75" s="26">
        <v>34.311922526724999</v>
      </c>
      <c r="V75">
        <v>4461</v>
      </c>
      <c r="W75" s="26">
        <v>80.205353711370904</v>
      </c>
      <c r="X75" s="26">
        <v>121.039604041994</v>
      </c>
      <c r="Y75" s="26">
        <v>28.334426083690101</v>
      </c>
      <c r="Z75" s="26">
        <v>14.058494488195899</v>
      </c>
      <c r="AA75" s="26">
        <v>20.379619134468101</v>
      </c>
      <c r="AB75" s="26">
        <v>30.195110060255399</v>
      </c>
      <c r="AC75" s="20">
        <v>70606016240.318695</v>
      </c>
      <c r="AD75" s="20">
        <v>7.0606016240318703E-2</v>
      </c>
      <c r="AE75" s="20">
        <v>1.6059009801051499E-2</v>
      </c>
      <c r="AF75" s="20">
        <v>0.15486546354530101</v>
      </c>
      <c r="AG75" s="20">
        <v>1.1309161831726399E-2</v>
      </c>
      <c r="AH75" s="20">
        <v>0.212885482281991</v>
      </c>
      <c r="AI75" s="20">
        <f t="shared" si="1"/>
        <v>0.27787469772326379</v>
      </c>
      <c r="AJ75" s="43"/>
      <c r="AK75" s="43">
        <v>3464.5405183702701</v>
      </c>
      <c r="AL75" s="26">
        <v>80.205353711370904</v>
      </c>
      <c r="AM75" s="26">
        <v>25.409300241735373</v>
      </c>
      <c r="AN75" s="12">
        <v>20.379619134468101</v>
      </c>
      <c r="AO75" s="20">
        <v>7.0606016240318703E-2</v>
      </c>
      <c r="AP75" t="s">
        <v>1954</v>
      </c>
    </row>
    <row r="76" spans="1:42" x14ac:dyDescent="0.45">
      <c r="A76">
        <v>152</v>
      </c>
      <c r="B76" t="s">
        <v>1295</v>
      </c>
      <c r="C76" s="22">
        <v>1450.7925788760199</v>
      </c>
      <c r="D76" s="22">
        <v>0</v>
      </c>
      <c r="E76" s="22">
        <v>0</v>
      </c>
      <c r="F76" s="22">
        <v>1073.58650836825</v>
      </c>
      <c r="G76" s="22">
        <v>74</v>
      </c>
      <c r="H76" s="22">
        <v>1073.58650836825</v>
      </c>
      <c r="I76" t="s">
        <v>1479</v>
      </c>
      <c r="J76" s="26">
        <v>29.716918249637001</v>
      </c>
      <c r="K76" s="26">
        <v>6.1376130217964402</v>
      </c>
      <c r="L76" s="26">
        <v>23.3070939063198</v>
      </c>
      <c r="M76" s="26">
        <v>15.9244886397643</v>
      </c>
      <c r="N76" s="26">
        <v>26.512006077978398</v>
      </c>
      <c r="O76" s="26">
        <v>17.066330362538601</v>
      </c>
      <c r="P76" s="26">
        <v>63.985121841010098</v>
      </c>
      <c r="Q76" s="26">
        <v>114.612501276472</v>
      </c>
      <c r="R76" s="26">
        <v>78.784218935211697</v>
      </c>
      <c r="S76" s="26">
        <v>113.13739332082901</v>
      </c>
      <c r="T76" s="26">
        <v>71.384670388110905</v>
      </c>
      <c r="U76" s="26">
        <v>161.04687273052301</v>
      </c>
      <c r="V76">
        <v>4006</v>
      </c>
      <c r="W76" s="26">
        <v>233.94615182578099</v>
      </c>
      <c r="X76" s="26">
        <v>344.16302317763001</v>
      </c>
      <c r="Y76" s="26">
        <v>29.716918249637001</v>
      </c>
      <c r="Z76" s="26">
        <v>17.066330362538601</v>
      </c>
      <c r="AA76" s="26">
        <v>63.985121841010098</v>
      </c>
      <c r="AB76" s="26">
        <v>161.04687273052301</v>
      </c>
      <c r="AC76" s="20">
        <v>68693563544.807404</v>
      </c>
      <c r="AD76" s="20">
        <v>6.8693563544807407E-2</v>
      </c>
      <c r="AE76" s="20">
        <v>1.2735102380589201E-2</v>
      </c>
      <c r="AF76" s="20">
        <v>0.177208474940515</v>
      </c>
      <c r="AG76" s="20">
        <v>8.9683819581614106E-3</v>
      </c>
      <c r="AH76" s="20">
        <v>0.24359925569287699</v>
      </c>
      <c r="AI76" s="20">
        <f t="shared" si="1"/>
        <v>0.25116143228482868</v>
      </c>
      <c r="AJ76" s="43"/>
      <c r="AK76" s="43">
        <v>1073.58650836825</v>
      </c>
      <c r="AL76" s="26">
        <v>233.94615182578099</v>
      </c>
      <c r="AM76" s="26">
        <v>27.350363039380078</v>
      </c>
      <c r="AN76" s="12">
        <v>63.985121841010098</v>
      </c>
      <c r="AO76" s="20">
        <v>6.8693563544807407E-2</v>
      </c>
      <c r="AP76" t="s">
        <v>1955</v>
      </c>
    </row>
    <row r="77" spans="1:42" x14ac:dyDescent="0.45">
      <c r="A77">
        <v>43</v>
      </c>
      <c r="B77" t="s">
        <v>1304</v>
      </c>
      <c r="C77" s="22">
        <v>989.19827902317002</v>
      </c>
      <c r="D77" s="22">
        <v>0</v>
      </c>
      <c r="E77" s="22">
        <v>0</v>
      </c>
      <c r="F77" s="22">
        <v>751.79069205760902</v>
      </c>
      <c r="G77" s="22">
        <v>76</v>
      </c>
      <c r="H77" s="22">
        <v>751.79069205760902</v>
      </c>
      <c r="I77" t="s">
        <v>1481</v>
      </c>
      <c r="J77" s="26">
        <v>28.554634122420101</v>
      </c>
      <c r="K77" s="26">
        <v>9.7298833162419491</v>
      </c>
      <c r="L77" s="26">
        <v>23.769957493625199</v>
      </c>
      <c r="M77" s="26">
        <v>22.4110121639924</v>
      </c>
      <c r="N77" s="26">
        <v>26.162295808022701</v>
      </c>
      <c r="O77" s="26">
        <v>24.4320301154509</v>
      </c>
      <c r="P77" s="26">
        <v>90.690309480206693</v>
      </c>
      <c r="Q77" s="26">
        <v>140.87472251462299</v>
      </c>
      <c r="R77" s="26">
        <v>86.537685314310394</v>
      </c>
      <c r="S77" s="26">
        <v>107.62264936103399</v>
      </c>
      <c r="T77" s="26">
        <v>88.613997397258501</v>
      </c>
      <c r="U77" s="26">
        <v>177.280348880128</v>
      </c>
      <c r="V77">
        <v>6996</v>
      </c>
      <c r="W77" s="26">
        <v>236.230212967402</v>
      </c>
      <c r="X77" s="26">
        <v>292.15916717809102</v>
      </c>
      <c r="Y77" s="26">
        <v>28.554634122420101</v>
      </c>
      <c r="Z77" s="26">
        <v>24.4320301154509</v>
      </c>
      <c r="AA77" s="26">
        <v>90.690309480206693</v>
      </c>
      <c r="AB77" s="26">
        <v>177.280348880128</v>
      </c>
      <c r="AC77" s="20">
        <v>68180130527.043297</v>
      </c>
      <c r="AD77" s="20">
        <v>6.8180130527043303E-2</v>
      </c>
      <c r="AE77" s="20">
        <v>1.37307823806156E-2</v>
      </c>
      <c r="AF77" s="20">
        <v>0.125208324302162</v>
      </c>
      <c r="AG77" s="20">
        <v>9.6695650567715508E-3</v>
      </c>
      <c r="AH77" s="20">
        <v>0.172117358477338</v>
      </c>
      <c r="AI77" s="20">
        <f t="shared" si="1"/>
        <v>0.17759567529167949</v>
      </c>
      <c r="AJ77" s="43"/>
      <c r="AK77" s="43">
        <v>751.79069205760902</v>
      </c>
      <c r="AL77" s="26">
        <v>236.230212967402</v>
      </c>
      <c r="AM77" s="26">
        <v>38.390647978936229</v>
      </c>
      <c r="AN77" s="12">
        <v>90.690309480206693</v>
      </c>
      <c r="AO77" s="20">
        <v>6.8180130527043303E-2</v>
      </c>
      <c r="AP77" t="s">
        <v>1956</v>
      </c>
    </row>
    <row r="78" spans="1:42" x14ac:dyDescent="0.45">
      <c r="A78">
        <v>41</v>
      </c>
      <c r="B78" t="s">
        <v>1296</v>
      </c>
      <c r="C78" s="22">
        <v>750.70726728439297</v>
      </c>
      <c r="D78" s="22">
        <v>0</v>
      </c>
      <c r="E78" s="22">
        <v>0</v>
      </c>
      <c r="F78" s="22">
        <v>420.39606967925999</v>
      </c>
      <c r="G78" s="22">
        <v>56</v>
      </c>
      <c r="H78" s="22">
        <v>420.39606967925999</v>
      </c>
      <c r="I78" t="s">
        <v>1047</v>
      </c>
      <c r="J78" s="26">
        <v>37.627719879150398</v>
      </c>
      <c r="K78" s="26">
        <v>0</v>
      </c>
      <c r="L78" s="26">
        <v>69.843271068498197</v>
      </c>
      <c r="M78" s="26">
        <v>1.4152231441341201</v>
      </c>
      <c r="N78" s="26">
        <v>53.735495473824301</v>
      </c>
      <c r="O78" s="26">
        <v>1.4152231441341201</v>
      </c>
      <c r="P78" s="26">
        <v>156.58770561218299</v>
      </c>
      <c r="Q78" s="26">
        <v>68.979268529569595</v>
      </c>
      <c r="R78" s="26">
        <v>83.356035709381104</v>
      </c>
      <c r="S78" s="26">
        <v>36.427920984826997</v>
      </c>
      <c r="T78" s="26">
        <v>119.971870660782</v>
      </c>
      <c r="U78" s="26">
        <v>78.007261932151394</v>
      </c>
      <c r="V78">
        <v>59102</v>
      </c>
      <c r="W78" s="26">
        <v>297.65128968426899</v>
      </c>
      <c r="X78" s="26">
        <v>89.571812067338897</v>
      </c>
      <c r="Y78" s="26">
        <v>37.627719879150398</v>
      </c>
      <c r="Z78" s="26">
        <v>1.4152231441341201</v>
      </c>
      <c r="AA78" s="26">
        <v>156.58770561218299</v>
      </c>
      <c r="AB78" s="26">
        <v>78.007261932151394</v>
      </c>
      <c r="AC78" s="20">
        <v>65828855999.454597</v>
      </c>
      <c r="AD78" s="20">
        <v>6.5828855999454594E-2</v>
      </c>
      <c r="AE78" s="20">
        <v>9.7534497359029193E-3</v>
      </c>
      <c r="AF78" s="20">
        <v>6.0336197101870402E-2</v>
      </c>
      <c r="AG78" s="20">
        <v>6.8686265745795203E-3</v>
      </c>
      <c r="AH78" s="20">
        <v>8.2941025875247196E-2</v>
      </c>
      <c r="AI78" s="20">
        <f t="shared" si="1"/>
        <v>0.12513143231822954</v>
      </c>
      <c r="AJ78" s="43"/>
      <c r="AK78" s="43">
        <v>420.39606967925999</v>
      </c>
      <c r="AL78" s="26">
        <v>297.65128968426899</v>
      </c>
      <c r="AM78" s="26">
        <v>52.607769910314083</v>
      </c>
      <c r="AN78" s="12">
        <v>156.58770561218299</v>
      </c>
      <c r="AO78" s="20">
        <v>6.5828855999454594E-2</v>
      </c>
      <c r="AP78" t="s">
        <v>1957</v>
      </c>
    </row>
    <row r="79" spans="1:42" x14ac:dyDescent="0.45">
      <c r="A79">
        <v>122</v>
      </c>
      <c r="B79" t="s">
        <v>1300</v>
      </c>
      <c r="C79" s="22">
        <v>1150.4111865162799</v>
      </c>
      <c r="D79" s="22">
        <v>0</v>
      </c>
      <c r="E79" s="22">
        <v>0</v>
      </c>
      <c r="F79" s="22">
        <v>966.34539667367505</v>
      </c>
      <c r="G79" s="22">
        <v>84</v>
      </c>
      <c r="H79" s="22">
        <v>966.34539667367505</v>
      </c>
      <c r="I79" t="s">
        <v>1482</v>
      </c>
      <c r="J79" s="26">
        <v>37.627719879150398</v>
      </c>
      <c r="K79" s="26">
        <v>0</v>
      </c>
      <c r="L79" s="26">
        <v>64.401293503610702</v>
      </c>
      <c r="M79" s="26">
        <v>4.2184055174196304</v>
      </c>
      <c r="N79" s="26">
        <v>51.014506691380603</v>
      </c>
      <c r="O79" s="26">
        <v>4.2184055174196304</v>
      </c>
      <c r="P79" s="26">
        <v>67.978637293765402</v>
      </c>
      <c r="Q79" s="26">
        <v>6.5914212538434898</v>
      </c>
      <c r="R79" s="26">
        <v>39.685536234002399</v>
      </c>
      <c r="S79" s="26">
        <v>2.1487356862214502</v>
      </c>
      <c r="T79" s="26">
        <v>53.8320867638839</v>
      </c>
      <c r="U79" s="26">
        <v>6.9328132237109399</v>
      </c>
      <c r="V79">
        <v>114</v>
      </c>
      <c r="W79" s="26">
        <v>100.45790154456201</v>
      </c>
      <c r="X79" s="26">
        <v>12.4893004447745</v>
      </c>
      <c r="Y79" s="26">
        <v>37.627719879150398</v>
      </c>
      <c r="Z79" s="26">
        <v>4.2184055174196304</v>
      </c>
      <c r="AA79" s="26">
        <v>67.978637293765402</v>
      </c>
      <c r="AB79" s="26">
        <v>6.9328132237109399</v>
      </c>
      <c r="AC79" s="20">
        <v>65690843220.979599</v>
      </c>
      <c r="AD79" s="20">
        <v>6.5690843220979594E-2</v>
      </c>
      <c r="AE79" s="20">
        <v>1.0673999591578999E-2</v>
      </c>
      <c r="AF79" s="20">
        <v>6.6030847975917795E-2</v>
      </c>
      <c r="AG79" s="20">
        <v>7.5169011208302801E-3</v>
      </c>
      <c r="AH79" s="20">
        <v>9.0769165668303897E-2</v>
      </c>
      <c r="AI79" s="20">
        <f t="shared" si="1"/>
        <v>9.7077030717084761E-2</v>
      </c>
      <c r="AJ79" s="43"/>
      <c r="AK79" s="43">
        <v>966.34539667367505</v>
      </c>
      <c r="AL79" s="26">
        <v>100.45790154456201</v>
      </c>
      <c r="AM79" s="26">
        <v>67.668780900834193</v>
      </c>
      <c r="AN79" s="12">
        <v>67.978637293765402</v>
      </c>
      <c r="AO79" s="20">
        <v>6.5690843220979594E-2</v>
      </c>
      <c r="AP79" t="s">
        <v>1958</v>
      </c>
    </row>
    <row r="80" spans="1:42" x14ac:dyDescent="0.45">
      <c r="A80">
        <v>70</v>
      </c>
      <c r="B80" t="s">
        <v>1299</v>
      </c>
      <c r="C80" s="22">
        <v>3178.96963763237</v>
      </c>
      <c r="D80" s="22">
        <v>88.186430960893702</v>
      </c>
      <c r="E80" s="22">
        <v>0</v>
      </c>
      <c r="F80" s="22">
        <v>706.55597844719898</v>
      </c>
      <c r="G80" s="22">
        <v>25</v>
      </c>
      <c r="H80" s="22">
        <v>794.74240940809204</v>
      </c>
      <c r="I80" t="s">
        <v>1483</v>
      </c>
      <c r="J80" s="26">
        <v>37.627719879150398</v>
      </c>
      <c r="K80" s="26">
        <v>0</v>
      </c>
      <c r="L80" s="26">
        <v>49.616185813114598</v>
      </c>
      <c r="M80" s="26">
        <v>6.1417672263207699</v>
      </c>
      <c r="N80" s="26">
        <v>43.621952846132501</v>
      </c>
      <c r="O80" s="26">
        <v>6.1417672263207699</v>
      </c>
      <c r="P80" s="26">
        <v>82.630593617757199</v>
      </c>
      <c r="Q80" s="26">
        <v>10.3166186884014</v>
      </c>
      <c r="R80" s="26">
        <v>64.631767272949205</v>
      </c>
      <c r="S80" s="26">
        <v>2.5760182731012899</v>
      </c>
      <c r="T80" s="26">
        <v>73.631180445353195</v>
      </c>
      <c r="U80" s="26">
        <v>10.6333668847277</v>
      </c>
      <c r="V80">
        <v>1324</v>
      </c>
      <c r="W80" s="26">
        <v>173.30255419007599</v>
      </c>
      <c r="X80" s="26">
        <v>16.8686216624365</v>
      </c>
      <c r="Y80" s="26">
        <v>37.627719879150398</v>
      </c>
      <c r="Z80" s="26">
        <v>0</v>
      </c>
      <c r="AA80" s="26">
        <v>82.630593617757199</v>
      </c>
      <c r="AB80" s="26">
        <v>10.3166186884014</v>
      </c>
      <c r="AC80" s="20">
        <v>64876410934.180496</v>
      </c>
      <c r="AD80" s="20">
        <v>6.4876410934180506E-2</v>
      </c>
      <c r="AE80" s="20">
        <v>1.6659602348505199E-2</v>
      </c>
      <c r="AF80" s="20">
        <v>8.8651948988450094E-2</v>
      </c>
      <c r="AG80" s="20">
        <v>1.1732114329933201E-2</v>
      </c>
      <c r="AH80" s="20">
        <v>0.121865214384123</v>
      </c>
      <c r="AI80" s="20">
        <f t="shared" si="1"/>
        <v>0.13773088947359743</v>
      </c>
      <c r="AJ80" s="43"/>
      <c r="AK80" s="43">
        <v>794.74240940809204</v>
      </c>
      <c r="AL80" s="26">
        <v>173.30255419007599</v>
      </c>
      <c r="AM80" s="26">
        <v>47.10374788265424</v>
      </c>
      <c r="AN80" s="12">
        <v>82.630593617757199</v>
      </c>
      <c r="AO80" s="20">
        <v>6.4876410934180506E-2</v>
      </c>
      <c r="AP80" t="s">
        <v>1959</v>
      </c>
    </row>
    <row r="81" spans="1:42" x14ac:dyDescent="0.45">
      <c r="A81">
        <v>140</v>
      </c>
      <c r="B81" t="s">
        <v>1307</v>
      </c>
      <c r="C81" s="22">
        <v>916.48520231246903</v>
      </c>
      <c r="D81" s="22">
        <v>62.488988181948699</v>
      </c>
      <c r="E81" s="22">
        <v>0</v>
      </c>
      <c r="F81" s="22">
        <v>533.22639332115602</v>
      </c>
      <c r="G81" s="22">
        <v>65</v>
      </c>
      <c r="H81" s="22">
        <v>595.71538150310505</v>
      </c>
      <c r="I81" t="s">
        <v>1427</v>
      </c>
      <c r="J81" s="26">
        <v>37.627719879150398</v>
      </c>
      <c r="K81" s="26">
        <v>0</v>
      </c>
      <c r="L81" s="26">
        <v>68.9478465488979</v>
      </c>
      <c r="M81" s="26">
        <v>2.03657971142276</v>
      </c>
      <c r="N81" s="26">
        <v>53.287783214024103</v>
      </c>
      <c r="O81" s="26">
        <v>2.03657971142276</v>
      </c>
      <c r="P81" s="26">
        <v>102.730816069103</v>
      </c>
      <c r="Q81" s="26">
        <v>35.470232080158198</v>
      </c>
      <c r="R81" s="26">
        <v>55.989385150727799</v>
      </c>
      <c r="S81" s="26">
        <v>18.729529246083999</v>
      </c>
      <c r="T81" s="26">
        <v>79.360100609915605</v>
      </c>
      <c r="U81" s="26">
        <v>40.111502460020098</v>
      </c>
      <c r="V81">
        <v>5903</v>
      </c>
      <c r="W81" s="26">
        <v>185.93335833457201</v>
      </c>
      <c r="X81" s="26">
        <v>75.031360396148102</v>
      </c>
      <c r="Y81" s="26">
        <v>37.627719879150398</v>
      </c>
      <c r="Z81" s="26">
        <v>0</v>
      </c>
      <c r="AA81" s="26">
        <v>102.730816069103</v>
      </c>
      <c r="AB81" s="26">
        <v>35.470232080158198</v>
      </c>
      <c r="AC81" s="20">
        <v>59737914924.598396</v>
      </c>
      <c r="AD81" s="20">
        <v>5.9737914924598401E-2</v>
      </c>
      <c r="AE81" s="20">
        <v>1.19960310245492E-2</v>
      </c>
      <c r="AF81" s="20">
        <v>5.7707804148934803E-2</v>
      </c>
      <c r="AG81" s="20">
        <v>8.4479091722177505E-3</v>
      </c>
      <c r="AH81" s="20">
        <v>7.93279110554371E-2</v>
      </c>
      <c r="AI81" s="20">
        <f t="shared" si="1"/>
        <v>0.11076336149443311</v>
      </c>
      <c r="AJ81" s="43"/>
      <c r="AK81" s="43">
        <v>595.71538150310505</v>
      </c>
      <c r="AL81" s="26">
        <v>185.93335833457201</v>
      </c>
      <c r="AM81" s="26">
        <v>53.93291980182525</v>
      </c>
      <c r="AN81" s="12">
        <v>102.730816069103</v>
      </c>
      <c r="AO81" s="20">
        <v>5.9737914924598401E-2</v>
      </c>
      <c r="AP81" t="s">
        <v>1960</v>
      </c>
    </row>
    <row r="82" spans="1:42" x14ac:dyDescent="0.45">
      <c r="A82">
        <v>80</v>
      </c>
      <c r="B82" t="s">
        <v>1301</v>
      </c>
      <c r="C82" s="22">
        <v>1317.56225287914</v>
      </c>
      <c r="D82" s="22">
        <v>0</v>
      </c>
      <c r="E82" s="22">
        <v>777.36172919869296</v>
      </c>
      <c r="F82" s="22">
        <v>0</v>
      </c>
      <c r="G82" s="22">
        <v>59</v>
      </c>
      <c r="H82" s="22">
        <v>777.36172919869296</v>
      </c>
      <c r="I82" t="s">
        <v>1484</v>
      </c>
      <c r="J82" s="26">
        <v>37.627719879150398</v>
      </c>
      <c r="K82" s="26">
        <v>0</v>
      </c>
      <c r="L82" s="26">
        <v>66.103048266475795</v>
      </c>
      <c r="M82" s="26">
        <v>7.4356020178825402</v>
      </c>
      <c r="N82" s="26">
        <v>51.8653840728131</v>
      </c>
      <c r="O82" s="26">
        <v>7.4356020178825402</v>
      </c>
      <c r="P82" s="26">
        <v>136.02732376825199</v>
      </c>
      <c r="Q82" s="26">
        <v>28.437843859197201</v>
      </c>
      <c r="R82" s="26">
        <v>75.943755921863399</v>
      </c>
      <c r="S82" s="26">
        <v>14.507255217474899</v>
      </c>
      <c r="T82" s="26">
        <v>105.985539845058</v>
      </c>
      <c r="U82" s="26">
        <v>31.924464244604501</v>
      </c>
      <c r="V82">
        <v>10789</v>
      </c>
      <c r="W82" s="26">
        <v>201.22739672463899</v>
      </c>
      <c r="X82" s="26">
        <v>36.544850688754103</v>
      </c>
      <c r="Y82" s="26">
        <v>66.103048266475795</v>
      </c>
      <c r="Z82" s="26">
        <v>7.4356020178825402</v>
      </c>
      <c r="AA82" s="26">
        <v>75.943755921863399</v>
      </c>
      <c r="AB82" s="26">
        <v>31.924464244604501</v>
      </c>
      <c r="AC82" s="20">
        <v>59035769425.263199</v>
      </c>
      <c r="AD82" s="20">
        <v>5.9035769425263201E-2</v>
      </c>
      <c r="AE82" s="20">
        <v>0.105019584717419</v>
      </c>
      <c r="AF82" s="20">
        <v>0.110791462909081</v>
      </c>
      <c r="AG82" s="20">
        <v>7.3957454026351399E-2</v>
      </c>
      <c r="AH82" s="20">
        <v>0.152299250421497</v>
      </c>
      <c r="AI82" s="20">
        <f t="shared" si="1"/>
        <v>0.15642647708001675</v>
      </c>
      <c r="AJ82" s="43"/>
      <c r="AK82" s="43">
        <v>777.36172919869296</v>
      </c>
      <c r="AL82" s="26">
        <v>201.22739672463899</v>
      </c>
      <c r="AM82" s="26">
        <v>37.740266563098942</v>
      </c>
      <c r="AN82" s="12">
        <v>75.943755921863399</v>
      </c>
      <c r="AO82" s="20">
        <v>5.9035769425263201E-2</v>
      </c>
      <c r="AP82" t="s">
        <v>1961</v>
      </c>
    </row>
    <row r="83" spans="1:42" x14ac:dyDescent="0.45">
      <c r="A83">
        <v>27</v>
      </c>
      <c r="B83" t="s">
        <v>1319</v>
      </c>
      <c r="C83" s="22">
        <v>50216.878056049303</v>
      </c>
      <c r="D83" s="22">
        <v>13125.445127786999</v>
      </c>
      <c r="E83" s="22">
        <v>424.52701051978698</v>
      </c>
      <c r="F83" s="22">
        <v>8.5849368265339905</v>
      </c>
      <c r="G83" s="22">
        <v>27</v>
      </c>
      <c r="H83" s="22">
        <v>13558.5570751333</v>
      </c>
      <c r="I83" t="s">
        <v>1431</v>
      </c>
      <c r="J83" s="26">
        <v>1.66462491915087</v>
      </c>
      <c r="K83" s="26">
        <v>1.30793105454033</v>
      </c>
      <c r="L83" s="26">
        <v>1.6599801370065601</v>
      </c>
      <c r="M83" s="26">
        <v>1.31074986091233</v>
      </c>
      <c r="N83" s="26">
        <v>1.66230252807872</v>
      </c>
      <c r="O83" s="26">
        <v>1.8516881058409</v>
      </c>
      <c r="P83" s="26">
        <v>4.1679504449890299</v>
      </c>
      <c r="Q83" s="26">
        <v>4.98096090237176</v>
      </c>
      <c r="R83" s="26">
        <v>4.17571487672644</v>
      </c>
      <c r="S83" s="26">
        <v>4.9814148687232098</v>
      </c>
      <c r="T83" s="26">
        <v>4.1718326608577403</v>
      </c>
      <c r="U83" s="26">
        <v>7.0444634717835504</v>
      </c>
      <c r="V83">
        <v>2190</v>
      </c>
      <c r="W83" s="26">
        <v>145.192674196761</v>
      </c>
      <c r="X83" s="26">
        <v>133.110443896693</v>
      </c>
      <c r="Y83" s="26">
        <v>1.66223128302269</v>
      </c>
      <c r="Z83" s="26">
        <v>1.8368719109445799</v>
      </c>
      <c r="AA83" s="26">
        <v>4.17195175737442</v>
      </c>
      <c r="AB83" s="26">
        <v>6.9879852439088799</v>
      </c>
      <c r="AC83" s="20">
        <v>56565646017.063797</v>
      </c>
      <c r="AD83" s="20">
        <v>5.6565646017063799E-2</v>
      </c>
      <c r="AE83" s="20">
        <v>5.3489363203300801E-11</v>
      </c>
      <c r="AF83" s="20">
        <v>0.18851970052382799</v>
      </c>
      <c r="AG83" s="20">
        <v>3.7668565636127297E-11</v>
      </c>
      <c r="AH83" s="20">
        <v>0.259148208044023</v>
      </c>
      <c r="AI83" s="20">
        <f t="shared" si="1"/>
        <v>1.968603159988018</v>
      </c>
      <c r="AJ83" s="43"/>
      <c r="AK83" s="43">
        <v>13558.5570751333</v>
      </c>
      <c r="AL83" s="26">
        <v>145.192674196761</v>
      </c>
      <c r="AM83" s="26">
        <v>2.8733899836576553</v>
      </c>
      <c r="AN83" s="12">
        <v>4.17195175737442</v>
      </c>
      <c r="AO83" s="20">
        <v>5.6565646017063799E-2</v>
      </c>
      <c r="AP83" t="s">
        <v>1962</v>
      </c>
    </row>
    <row r="84" spans="1:42" x14ac:dyDescent="0.45">
      <c r="A84">
        <v>47</v>
      </c>
      <c r="B84" t="s">
        <v>1306</v>
      </c>
      <c r="C84" s="22">
        <v>3095.55311983823</v>
      </c>
      <c r="D84" s="22">
        <v>0</v>
      </c>
      <c r="E84" s="22">
        <v>0</v>
      </c>
      <c r="F84" s="22">
        <v>1485.8654975223501</v>
      </c>
      <c r="G84" s="22">
        <v>48</v>
      </c>
      <c r="H84" s="22">
        <v>1485.8654975223501</v>
      </c>
      <c r="I84" t="s">
        <v>1485</v>
      </c>
      <c r="J84" s="26">
        <v>32.9135069770198</v>
      </c>
      <c r="K84" s="26">
        <v>7.0768446194195898</v>
      </c>
      <c r="L84" s="26">
        <v>40.342638714096303</v>
      </c>
      <c r="M84" s="26">
        <v>15.7818268979764</v>
      </c>
      <c r="N84" s="26">
        <v>36.628072845558002</v>
      </c>
      <c r="O84" s="26">
        <v>17.295889396185999</v>
      </c>
      <c r="P84" s="26">
        <v>37.657810527883797</v>
      </c>
      <c r="Q84" s="26">
        <v>21.626354206765299</v>
      </c>
      <c r="R84" s="26">
        <v>35.218148150914203</v>
      </c>
      <c r="S84" s="26">
        <v>16.2989188219554</v>
      </c>
      <c r="T84" s="26">
        <v>36.437979339399</v>
      </c>
      <c r="U84" s="26">
        <v>27.080508692437199</v>
      </c>
      <c r="V84">
        <v>1324</v>
      </c>
      <c r="W84" s="26">
        <v>115.39105652655</v>
      </c>
      <c r="X84" s="26">
        <v>34.937904605345103</v>
      </c>
      <c r="Y84" s="26">
        <v>32.9135069770198</v>
      </c>
      <c r="Z84" s="26">
        <v>17.295889396185999</v>
      </c>
      <c r="AA84" s="26">
        <v>37.657810527883797</v>
      </c>
      <c r="AB84" s="26">
        <v>27.080508692437199</v>
      </c>
      <c r="AC84" s="20">
        <v>55954441375.616501</v>
      </c>
      <c r="AD84" s="20">
        <v>5.5954441375616497E-2</v>
      </c>
      <c r="AE84" s="20">
        <v>9.9135074083592702E-3</v>
      </c>
      <c r="AF84" s="20">
        <v>0.10321348601871901</v>
      </c>
      <c r="AG84" s="20">
        <v>6.9813432453234301E-3</v>
      </c>
      <c r="AH84" s="20">
        <v>0.14188220049897099</v>
      </c>
      <c r="AI84" s="20">
        <f t="shared" si="1"/>
        <v>0.17145558961545185</v>
      </c>
      <c r="AJ84" s="43"/>
      <c r="AK84" s="43">
        <v>1485.8654975223501</v>
      </c>
      <c r="AL84" s="26">
        <v>115.39105652655</v>
      </c>
      <c r="AM84" s="26">
        <v>32.634947335991541</v>
      </c>
      <c r="AN84" s="12">
        <v>37.657810527883797</v>
      </c>
      <c r="AO84" s="20">
        <v>5.5954441375616497E-2</v>
      </c>
      <c r="AP84" t="s">
        <v>1963</v>
      </c>
    </row>
    <row r="85" spans="1:42" x14ac:dyDescent="0.45">
      <c r="A85">
        <v>5</v>
      </c>
      <c r="B85" t="s">
        <v>1194</v>
      </c>
      <c r="C85" s="22">
        <v>839.95053160190605</v>
      </c>
      <c r="D85" s="22">
        <v>0</v>
      </c>
      <c r="E85" s="22">
        <v>0</v>
      </c>
      <c r="F85" s="22">
        <v>433.67695884770899</v>
      </c>
      <c r="G85" s="22">
        <v>51.631250000000001</v>
      </c>
      <c r="H85" s="22">
        <v>433.67695884770899</v>
      </c>
      <c r="I85" t="s">
        <v>1486</v>
      </c>
      <c r="J85" s="26">
        <v>36.776190130415003</v>
      </c>
      <c r="K85" s="26">
        <v>2.9315683145389202</v>
      </c>
      <c r="L85" s="26">
        <v>34.072483734799903</v>
      </c>
      <c r="M85" s="26">
        <v>26.8531874933201</v>
      </c>
      <c r="N85" s="26">
        <v>35.424336932607403</v>
      </c>
      <c r="O85" s="26">
        <v>27.012733503557399</v>
      </c>
      <c r="P85" s="26">
        <v>118.098720368111</v>
      </c>
      <c r="Q85" s="26">
        <v>94.130164151352801</v>
      </c>
      <c r="R85" s="26">
        <v>121.60212586142799</v>
      </c>
      <c r="S85" s="26">
        <v>58.858308752580001</v>
      </c>
      <c r="T85" s="26">
        <v>119.850423114769</v>
      </c>
      <c r="U85" s="26">
        <v>111.01706315866301</v>
      </c>
      <c r="V85">
        <v>345357</v>
      </c>
      <c r="W85" s="26">
        <v>332.10153074188099</v>
      </c>
      <c r="X85" s="26">
        <v>142.63867029132999</v>
      </c>
      <c r="Y85" s="26">
        <v>36.776190130415003</v>
      </c>
      <c r="Z85" s="26">
        <v>27.012733503557399</v>
      </c>
      <c r="AA85" s="26">
        <v>118.098720368111</v>
      </c>
      <c r="AB85" s="26">
        <v>111.01706315866301</v>
      </c>
      <c r="AC85" s="20">
        <v>51216693893.048302</v>
      </c>
      <c r="AD85" s="20">
        <v>5.1216693893048303E-2</v>
      </c>
      <c r="AE85" s="20">
        <v>1.33415183322364E-2</v>
      </c>
      <c r="AF85" s="20">
        <v>9.3681914317491205E-2</v>
      </c>
      <c r="AG85" s="20">
        <v>9.3954354452369E-3</v>
      </c>
      <c r="AH85" s="20">
        <v>0.128779645597002</v>
      </c>
      <c r="AI85" s="20">
        <f t="shared" si="1"/>
        <v>0.14402478188080786</v>
      </c>
      <c r="AJ85" s="43"/>
      <c r="AK85" s="43">
        <v>433.67695884770899</v>
      </c>
      <c r="AL85" s="26">
        <v>332.10153074188099</v>
      </c>
      <c r="AM85" s="26">
        <v>35.561028612030292</v>
      </c>
      <c r="AN85" s="12">
        <v>118.098720368111</v>
      </c>
      <c r="AO85" s="20">
        <v>5.1216693893048303E-2</v>
      </c>
      <c r="AP85" t="s">
        <v>1964</v>
      </c>
    </row>
    <row r="86" spans="1:42" x14ac:dyDescent="0.45">
      <c r="A86">
        <v>86</v>
      </c>
      <c r="B86" t="s">
        <v>1308</v>
      </c>
      <c r="C86" s="22">
        <v>556.34235256910301</v>
      </c>
      <c r="D86" s="22">
        <v>0</v>
      </c>
      <c r="E86" s="22">
        <v>0</v>
      </c>
      <c r="F86" s="22">
        <v>255.91748218178699</v>
      </c>
      <c r="G86" s="22">
        <v>46</v>
      </c>
      <c r="H86" s="22">
        <v>255.91748218178699</v>
      </c>
      <c r="I86" t="s">
        <v>1487</v>
      </c>
      <c r="J86" s="26">
        <v>37.627719879150398</v>
      </c>
      <c r="K86" s="26">
        <v>0</v>
      </c>
      <c r="L86" s="26">
        <v>68.172834105525496</v>
      </c>
      <c r="M86" s="26">
        <v>5.1705988319684497</v>
      </c>
      <c r="N86" s="26">
        <v>52.900276992337901</v>
      </c>
      <c r="O86" s="26">
        <v>5.1705988319684497</v>
      </c>
      <c r="P86" s="26">
        <v>199.84802754720101</v>
      </c>
      <c r="Q86" s="26">
        <v>9.8059629547882405</v>
      </c>
      <c r="R86" s="26">
        <v>108.712308247884</v>
      </c>
      <c r="S86" s="26">
        <v>4.3550780039159296</v>
      </c>
      <c r="T86" s="26">
        <v>154.28016789754199</v>
      </c>
      <c r="U86" s="26">
        <v>10.729567274166801</v>
      </c>
      <c r="V86">
        <v>35501</v>
      </c>
      <c r="W86" s="26">
        <v>281.23397788751601</v>
      </c>
      <c r="X86" s="26">
        <v>12.478510737498601</v>
      </c>
      <c r="Y86" s="26">
        <v>37.627719879150398</v>
      </c>
      <c r="Z86" s="26">
        <v>5.1705988319684497</v>
      </c>
      <c r="AA86" s="26">
        <v>199.84802754720101</v>
      </c>
      <c r="AB86" s="26">
        <v>10.729567274166801</v>
      </c>
      <c r="AC86" s="20">
        <v>51144604028.876099</v>
      </c>
      <c r="AD86" s="20">
        <v>5.1144604028876099E-2</v>
      </c>
      <c r="AE86" s="20">
        <v>7.7435697388814903E-3</v>
      </c>
      <c r="AF86" s="20">
        <v>4.7902801656662698E-2</v>
      </c>
      <c r="AG86" s="20">
        <v>5.4532181259728798E-3</v>
      </c>
      <c r="AH86" s="20">
        <v>6.5849485094229304E-2</v>
      </c>
      <c r="AI86" s="20">
        <f t="shared" si="1"/>
        <v>7.1972691524941457E-2</v>
      </c>
      <c r="AJ86" s="43"/>
      <c r="AK86" s="43">
        <v>255.91748218178699</v>
      </c>
      <c r="AL86" s="26">
        <v>281.23397788751601</v>
      </c>
      <c r="AM86" s="26">
        <v>71.061124636630296</v>
      </c>
      <c r="AN86" s="12">
        <v>199.84802754720101</v>
      </c>
      <c r="AO86" s="20">
        <v>5.1144604028876099E-2</v>
      </c>
      <c r="AP86" t="s">
        <v>1965</v>
      </c>
    </row>
    <row r="87" spans="1:42" x14ac:dyDescent="0.45">
      <c r="A87">
        <v>136</v>
      </c>
      <c r="B87" t="s">
        <v>1309</v>
      </c>
      <c r="C87" s="22">
        <v>2688.6437593102501</v>
      </c>
      <c r="D87" s="22">
        <v>1498.02328083515</v>
      </c>
      <c r="E87" s="22">
        <v>34.674264085296102</v>
      </c>
      <c r="F87" s="22">
        <v>80.488710665706094</v>
      </c>
      <c r="G87" s="22">
        <v>60</v>
      </c>
      <c r="H87" s="22">
        <v>1613.1862555861501</v>
      </c>
      <c r="I87" t="s">
        <v>1488</v>
      </c>
      <c r="J87" s="26">
        <v>36.946041797385597</v>
      </c>
      <c r="K87" s="26">
        <v>2.0797097001105498</v>
      </c>
      <c r="L87" s="26">
        <v>53.366739094953097</v>
      </c>
      <c r="M87" s="26">
        <v>11.4087422171645</v>
      </c>
      <c r="N87" s="26">
        <v>45.156390446169397</v>
      </c>
      <c r="O87" s="26">
        <v>11.5967491744215</v>
      </c>
      <c r="P87" s="26">
        <v>32.709561347961397</v>
      </c>
      <c r="Q87" s="26">
        <v>27.305896317447701</v>
      </c>
      <c r="R87" s="26">
        <v>25.9774540901184</v>
      </c>
      <c r="S87" s="26">
        <v>14.898739651733999</v>
      </c>
      <c r="T87" s="26">
        <v>29.343507719039899</v>
      </c>
      <c r="U87" s="26">
        <v>31.106018982013001</v>
      </c>
      <c r="V87">
        <v>9208</v>
      </c>
      <c r="W87" s="26">
        <v>111.42058829887699</v>
      </c>
      <c r="X87" s="26">
        <v>62.126284507179001</v>
      </c>
      <c r="Y87" s="26">
        <v>44.923216763791601</v>
      </c>
      <c r="Z87" s="26">
        <v>11.3091741333371</v>
      </c>
      <c r="AA87" s="26">
        <v>29.439103552214799</v>
      </c>
      <c r="AB87" s="26">
        <v>30.667293373511601</v>
      </c>
      <c r="AC87" s="20">
        <v>47490757227.210297</v>
      </c>
      <c r="AD87" s="20">
        <v>4.7490757227210301E-2</v>
      </c>
      <c r="AE87" s="20">
        <v>2.5738214538321098E-2</v>
      </c>
      <c r="AF87" s="20">
        <v>7.6558752374199499E-2</v>
      </c>
      <c r="AG87" s="20">
        <v>1.81255031960008E-2</v>
      </c>
      <c r="AH87" s="20">
        <v>0.10524132720734999</v>
      </c>
      <c r="AI87" s="20">
        <f t="shared" si="1"/>
        <v>0.17974216163307136</v>
      </c>
      <c r="AJ87" s="43"/>
      <c r="AK87" s="43">
        <v>1613.1862555861501</v>
      </c>
      <c r="AL87" s="26">
        <v>111.42058829887699</v>
      </c>
      <c r="AM87" s="26">
        <v>26.421601251329513</v>
      </c>
      <c r="AN87" s="12">
        <v>29.439103552214799</v>
      </c>
      <c r="AO87" s="20">
        <v>4.7490757227210301E-2</v>
      </c>
      <c r="AP87" t="s">
        <v>1966</v>
      </c>
    </row>
    <row r="88" spans="1:42" x14ac:dyDescent="0.45">
      <c r="A88">
        <v>153</v>
      </c>
      <c r="B88" t="s">
        <v>1310</v>
      </c>
      <c r="C88" s="22">
        <v>1037.1643909812001</v>
      </c>
      <c r="D88" s="22">
        <v>0</v>
      </c>
      <c r="E88" s="22">
        <v>0</v>
      </c>
      <c r="F88" s="22">
        <v>404.49411248266802</v>
      </c>
      <c r="G88" s="22">
        <v>39</v>
      </c>
      <c r="H88" s="22">
        <v>404.49411248266802</v>
      </c>
      <c r="I88" t="s">
        <v>1438</v>
      </c>
      <c r="J88" s="26">
        <v>37.627719879150398</v>
      </c>
      <c r="K88" s="26">
        <v>0</v>
      </c>
      <c r="L88" s="26">
        <v>68.866937909807504</v>
      </c>
      <c r="M88" s="26">
        <v>2.0239861825947001</v>
      </c>
      <c r="N88" s="26">
        <v>53.247328894478898</v>
      </c>
      <c r="O88" s="26">
        <v>2.0239861825947001</v>
      </c>
      <c r="P88" s="26">
        <v>108.365254941194</v>
      </c>
      <c r="Q88" s="26">
        <v>9.0027074057854204</v>
      </c>
      <c r="R88" s="26">
        <v>59.391547327456301</v>
      </c>
      <c r="S88" s="26">
        <v>4.3265411219268</v>
      </c>
      <c r="T88" s="26">
        <v>83.878401134325102</v>
      </c>
      <c r="U88" s="26">
        <v>9.9883781823631104</v>
      </c>
      <c r="V88">
        <v>1157</v>
      </c>
      <c r="W88" s="26">
        <v>150.39557711865399</v>
      </c>
      <c r="X88" s="26">
        <v>11.1740976390276</v>
      </c>
      <c r="Y88" s="26">
        <v>37.627719879150398</v>
      </c>
      <c r="Z88" s="26">
        <v>2.0239861825947001</v>
      </c>
      <c r="AA88" s="26">
        <v>108.365254941194</v>
      </c>
      <c r="AB88" s="26">
        <v>9.9883781823631104</v>
      </c>
      <c r="AC88" s="20">
        <v>43833107621.396301</v>
      </c>
      <c r="AD88" s="20">
        <v>4.3833107621396299E-2</v>
      </c>
      <c r="AE88" s="20">
        <v>6.6865083912764E-3</v>
      </c>
      <c r="AF88" s="20">
        <v>4.1363672792874902E-2</v>
      </c>
      <c r="AG88" s="20">
        <v>4.70880872625099E-3</v>
      </c>
      <c r="AH88" s="20">
        <v>5.6860485416684398E-2</v>
      </c>
      <c r="AI88" s="20">
        <f t="shared" si="1"/>
        <v>6.0834125487928596E-2</v>
      </c>
      <c r="AJ88" s="43"/>
      <c r="AK88" s="43">
        <v>404.49411248266802</v>
      </c>
      <c r="AL88" s="26">
        <v>150.39557711865399</v>
      </c>
      <c r="AM88" s="26">
        <v>72.053485226962238</v>
      </c>
      <c r="AN88" s="12">
        <v>108.365254941194</v>
      </c>
      <c r="AO88" s="20">
        <v>4.3833107621396299E-2</v>
      </c>
      <c r="AP88" t="s">
        <v>1967</v>
      </c>
    </row>
    <row r="89" spans="1:42" x14ac:dyDescent="0.45">
      <c r="A89">
        <v>72</v>
      </c>
      <c r="B89" t="s">
        <v>1312</v>
      </c>
      <c r="C89" s="22">
        <v>145.22558379173299</v>
      </c>
      <c r="D89" s="22">
        <v>0</v>
      </c>
      <c r="E89" s="22">
        <v>0</v>
      </c>
      <c r="F89" s="22">
        <v>98.753396978378404</v>
      </c>
      <c r="G89" s="22">
        <v>68</v>
      </c>
      <c r="H89" s="22">
        <v>98.753396978378404</v>
      </c>
      <c r="I89" t="s">
        <v>1489</v>
      </c>
      <c r="J89" s="26">
        <v>37.627719879150398</v>
      </c>
      <c r="K89" s="26">
        <v>0</v>
      </c>
      <c r="L89" s="26">
        <v>70.772359212239607</v>
      </c>
      <c r="M89" s="26">
        <v>6.9169535868307902E-2</v>
      </c>
      <c r="N89" s="26">
        <v>54.200039545694999</v>
      </c>
      <c r="O89" s="26">
        <v>6.9169535868307902E-2</v>
      </c>
      <c r="P89" s="26">
        <v>430.62767028808599</v>
      </c>
      <c r="Q89" s="26">
        <v>8.6149938639148491</v>
      </c>
      <c r="R89" s="26">
        <v>229.05406188964801</v>
      </c>
      <c r="S89" s="26">
        <v>4.3909760146911898</v>
      </c>
      <c r="T89" s="26">
        <v>329.84086608886702</v>
      </c>
      <c r="U89" s="26">
        <v>9.6694772163175404</v>
      </c>
      <c r="V89">
        <v>19312</v>
      </c>
      <c r="W89" s="26">
        <v>598.72087836236096</v>
      </c>
      <c r="X89" s="26">
        <v>60.008779923611897</v>
      </c>
      <c r="Y89" s="26">
        <v>37.627719879150398</v>
      </c>
      <c r="Z89" s="26">
        <v>6.9169535868307902E-2</v>
      </c>
      <c r="AA89" s="26">
        <v>430.62767028808599</v>
      </c>
      <c r="AB89" s="26">
        <v>9.6694772163175404</v>
      </c>
      <c r="AC89" s="20">
        <v>42525945273.833603</v>
      </c>
      <c r="AD89" s="20">
        <v>4.2525945273833597E-2</v>
      </c>
      <c r="AE89" s="20">
        <v>6.2958242130361896E-3</v>
      </c>
      <c r="AF89" s="20">
        <v>3.8946844363133899E-2</v>
      </c>
      <c r="AG89" s="20">
        <v>4.4336790232649198E-3</v>
      </c>
      <c r="AH89" s="20">
        <v>5.3538197321716503E-2</v>
      </c>
      <c r="AI89" s="20">
        <f t="shared" si="1"/>
        <v>5.9125720580161641E-2</v>
      </c>
      <c r="AJ89" s="43"/>
      <c r="AK89" s="43">
        <v>98.753396978378404</v>
      </c>
      <c r="AL89" s="26">
        <v>598.72087836236096</v>
      </c>
      <c r="AM89" s="26">
        <v>71.924612261050839</v>
      </c>
      <c r="AN89" s="12">
        <v>430.62767028808599</v>
      </c>
      <c r="AO89" s="20">
        <v>4.2525945273833597E-2</v>
      </c>
      <c r="AP89" t="s">
        <v>1968</v>
      </c>
    </row>
    <row r="90" spans="1:42" x14ac:dyDescent="0.45">
      <c r="A90">
        <v>84</v>
      </c>
      <c r="B90" t="s">
        <v>1313</v>
      </c>
      <c r="C90" s="22">
        <v>1022.30048346519</v>
      </c>
      <c r="D90" s="22">
        <v>665.86625775754499</v>
      </c>
      <c r="E90" s="22">
        <v>0</v>
      </c>
      <c r="F90" s="22">
        <v>162.19713384925899</v>
      </c>
      <c r="G90" s="22">
        <v>81</v>
      </c>
      <c r="H90" s="22">
        <v>828.06339160680398</v>
      </c>
      <c r="I90" t="s">
        <v>1490</v>
      </c>
      <c r="J90" s="26">
        <v>37.010175366671596</v>
      </c>
      <c r="K90" s="26">
        <v>1.5314047397377399</v>
      </c>
      <c r="L90" s="26">
        <v>50.867404323254</v>
      </c>
      <c r="M90" s="26">
        <v>15.985291063928299</v>
      </c>
      <c r="N90" s="26">
        <v>43.938789844962798</v>
      </c>
      <c r="O90" s="26">
        <v>16.058478473236399</v>
      </c>
      <c r="P90" s="26">
        <v>58.257231992833802</v>
      </c>
      <c r="Q90" s="26">
        <v>8.1562185933919196</v>
      </c>
      <c r="R90" s="26">
        <v>40.579222847433599</v>
      </c>
      <c r="S90" s="26">
        <v>2.22919315623367</v>
      </c>
      <c r="T90" s="26">
        <v>49.418227420133697</v>
      </c>
      <c r="U90" s="26">
        <v>8.4553653895612992</v>
      </c>
      <c r="V90">
        <v>15628</v>
      </c>
      <c r="W90" s="26">
        <v>104.93787414775601</v>
      </c>
      <c r="X90" s="26">
        <v>7.7788579483490397</v>
      </c>
      <c r="Y90" s="26">
        <v>37.010175366671596</v>
      </c>
      <c r="Z90" s="26">
        <v>1.5314047397377399</v>
      </c>
      <c r="AA90" s="26">
        <v>58.257231992833802</v>
      </c>
      <c r="AB90" s="26">
        <v>8.1562185933919196</v>
      </c>
      <c r="AC90" s="20">
        <v>42355086212.484703</v>
      </c>
      <c r="AD90" s="20">
        <v>4.2355086212484697E-2</v>
      </c>
      <c r="AE90" s="20">
        <v>2.3427236855597899E-2</v>
      </c>
      <c r="AF90" s="20">
        <v>5.9219422111270799E-2</v>
      </c>
      <c r="AG90" s="20">
        <v>1.64980541236605E-2</v>
      </c>
      <c r="AH90" s="20">
        <v>8.1405853493803207E-2</v>
      </c>
      <c r="AI90" s="20">
        <f t="shared" si="1"/>
        <v>8.6895211974798783E-2</v>
      </c>
      <c r="AJ90" s="43"/>
      <c r="AK90" s="43">
        <v>828.06339160680398</v>
      </c>
      <c r="AL90" s="26">
        <v>104.93787414775601</v>
      </c>
      <c r="AM90" s="26">
        <v>48.742715795167697</v>
      </c>
      <c r="AN90" s="12">
        <v>58.257231992833802</v>
      </c>
      <c r="AO90" s="20">
        <v>4.2355086212484697E-2</v>
      </c>
      <c r="AP90" t="s">
        <v>1969</v>
      </c>
    </row>
    <row r="91" spans="1:42" x14ac:dyDescent="0.45">
      <c r="A91">
        <v>129</v>
      </c>
      <c r="B91" t="s">
        <v>1314</v>
      </c>
      <c r="C91" s="22">
        <v>252.47496587038</v>
      </c>
      <c r="D91" s="22">
        <v>0</v>
      </c>
      <c r="E91" s="22">
        <v>0</v>
      </c>
      <c r="F91" s="22">
        <v>214.60372098982299</v>
      </c>
      <c r="G91" s="22">
        <v>85</v>
      </c>
      <c r="H91" s="22">
        <v>214.60372098982299</v>
      </c>
      <c r="I91" t="s">
        <v>1491</v>
      </c>
      <c r="J91" s="26">
        <v>37.627719879150398</v>
      </c>
      <c r="K91" s="26">
        <v>0</v>
      </c>
      <c r="L91" s="26">
        <v>68.353378295898395</v>
      </c>
      <c r="M91" s="26">
        <v>1.68336838124389</v>
      </c>
      <c r="N91" s="26">
        <v>52.9905490875244</v>
      </c>
      <c r="O91" s="26">
        <v>1.68336838124389</v>
      </c>
      <c r="P91" s="26">
        <v>197.326410929362</v>
      </c>
      <c r="Q91" s="26">
        <v>8.7894328244702091</v>
      </c>
      <c r="R91" s="26">
        <v>107.933687845866</v>
      </c>
      <c r="S91" s="26">
        <v>4.7542220222656901</v>
      </c>
      <c r="T91" s="26">
        <v>152.63004938761401</v>
      </c>
      <c r="U91" s="26">
        <v>9.9928352539642304</v>
      </c>
      <c r="V91">
        <v>1570</v>
      </c>
      <c r="W91" s="26">
        <v>283.12926300079198</v>
      </c>
      <c r="X91" s="26">
        <v>10.0063141780705</v>
      </c>
      <c r="Y91" s="26">
        <v>37.627719879150398</v>
      </c>
      <c r="Z91" s="26">
        <v>1.68336838124389</v>
      </c>
      <c r="AA91" s="26">
        <v>197.326410929362</v>
      </c>
      <c r="AB91" s="26">
        <v>9.9928352539642304</v>
      </c>
      <c r="AC91" s="20">
        <v>42346982035.008003</v>
      </c>
      <c r="AD91" s="20">
        <v>4.2346982035008002E-2</v>
      </c>
      <c r="AE91" s="20">
        <v>6.4469871408961597E-3</v>
      </c>
      <c r="AF91" s="20">
        <v>3.9881961272032203E-2</v>
      </c>
      <c r="AG91" s="20">
        <v>4.5401317893634897E-3</v>
      </c>
      <c r="AH91" s="20">
        <v>5.4823653804934397E-2</v>
      </c>
      <c r="AI91" s="20">
        <f t="shared" si="1"/>
        <v>6.0760593361076178E-2</v>
      </c>
      <c r="AJ91" s="43"/>
      <c r="AK91" s="43">
        <v>214.60372098982299</v>
      </c>
      <c r="AL91" s="26">
        <v>283.12926300079198</v>
      </c>
      <c r="AM91" s="26">
        <v>69.694813188140927</v>
      </c>
      <c r="AN91" s="12">
        <v>197.326410929362</v>
      </c>
      <c r="AO91" s="20">
        <v>4.2346982035008002E-2</v>
      </c>
      <c r="AP91" t="s">
        <v>1970</v>
      </c>
    </row>
    <row r="92" spans="1:42" x14ac:dyDescent="0.45">
      <c r="A92">
        <v>46</v>
      </c>
      <c r="B92" t="s">
        <v>1315</v>
      </c>
      <c r="C92" s="22">
        <v>885.85722750425305</v>
      </c>
      <c r="D92" s="22">
        <v>0</v>
      </c>
      <c r="E92" s="22">
        <v>0</v>
      </c>
      <c r="F92" s="22">
        <v>566.94862560272202</v>
      </c>
      <c r="G92" s="22">
        <v>64</v>
      </c>
      <c r="H92" s="22">
        <v>566.94862560272202</v>
      </c>
      <c r="I92" t="s">
        <v>1047</v>
      </c>
      <c r="J92" s="26">
        <v>37.627719879150398</v>
      </c>
      <c r="K92" s="26">
        <v>0</v>
      </c>
      <c r="L92" s="26">
        <v>60.023823928833004</v>
      </c>
      <c r="M92" s="26">
        <v>7.9455597399766003</v>
      </c>
      <c r="N92" s="26">
        <v>48.825771903991701</v>
      </c>
      <c r="O92" s="26">
        <v>7.9455597399766003</v>
      </c>
      <c r="P92" s="26">
        <v>72.159705352783206</v>
      </c>
      <c r="Q92" s="26">
        <v>11.5929695805518</v>
      </c>
      <c r="R92" s="26">
        <v>45.291904067993201</v>
      </c>
      <c r="S92" s="26">
        <v>4.3458442746046799</v>
      </c>
      <c r="T92" s="26">
        <v>58.725804710388203</v>
      </c>
      <c r="U92" s="26">
        <v>12.3807635529766</v>
      </c>
      <c r="V92">
        <v>1114</v>
      </c>
      <c r="W92" s="26">
        <v>114.23647979467501</v>
      </c>
      <c r="X92" s="26">
        <v>12.1867480306739</v>
      </c>
      <c r="Y92" s="26">
        <v>37.627719879150398</v>
      </c>
      <c r="Z92" s="26">
        <v>7.9455597399766003</v>
      </c>
      <c r="AA92" s="26">
        <v>72.159705352783206</v>
      </c>
      <c r="AB92" s="26">
        <v>12.3807635529766</v>
      </c>
      <c r="AC92" s="20">
        <v>40910845773.657799</v>
      </c>
      <c r="AD92" s="20">
        <v>4.0910845773657799E-2</v>
      </c>
      <c r="AE92" s="20">
        <v>7.1470502614720301E-3</v>
      </c>
      <c r="AF92" s="20">
        <v>4.4212648906471003E-2</v>
      </c>
      <c r="AG92" s="20">
        <v>5.0331339869521298E-3</v>
      </c>
      <c r="AH92" s="20">
        <v>6.0776824412275603E-2</v>
      </c>
      <c r="AI92" s="20">
        <f t="shared" si="1"/>
        <v>6.4766215213284115E-2</v>
      </c>
      <c r="AJ92" s="43"/>
      <c r="AK92" s="43">
        <v>566.94862560272202</v>
      </c>
      <c r="AL92" s="26">
        <v>114.23647979467501</v>
      </c>
      <c r="AM92" s="26">
        <v>63.16695462122145</v>
      </c>
      <c r="AN92" s="12">
        <v>72.159705352783206</v>
      </c>
      <c r="AO92" s="20">
        <v>4.0910845773657799E-2</v>
      </c>
      <c r="AP92" t="s">
        <v>1971</v>
      </c>
    </row>
    <row r="93" spans="1:42" x14ac:dyDescent="0.45">
      <c r="A93">
        <v>151</v>
      </c>
      <c r="B93" t="s">
        <v>1333</v>
      </c>
      <c r="C93" s="22">
        <v>8187.4778432846097</v>
      </c>
      <c r="D93" s="22">
        <v>0</v>
      </c>
      <c r="E93" s="22">
        <v>4.2807500874996096</v>
      </c>
      <c r="F93" s="22">
        <v>1469.46526170373</v>
      </c>
      <c r="G93" s="22">
        <v>18</v>
      </c>
      <c r="H93" s="22">
        <v>1473.7460117912301</v>
      </c>
      <c r="I93" t="s">
        <v>1492</v>
      </c>
      <c r="J93" s="26">
        <v>19.222940253800399</v>
      </c>
      <c r="K93" s="26">
        <v>10.0153820676123</v>
      </c>
      <c r="L93" s="26">
        <v>15.366790882390699</v>
      </c>
      <c r="M93" s="26">
        <v>15.683936581067201</v>
      </c>
      <c r="N93" s="26">
        <v>17.294865568095499</v>
      </c>
      <c r="O93" s="26">
        <v>18.6089694674152</v>
      </c>
      <c r="P93" s="26">
        <v>27.752226106380999</v>
      </c>
      <c r="Q93" s="26">
        <v>66.505640777180304</v>
      </c>
      <c r="R93" s="26">
        <v>25.9120778059999</v>
      </c>
      <c r="S93" s="26">
        <v>50.314066397344199</v>
      </c>
      <c r="T93" s="26">
        <v>26.832151956190401</v>
      </c>
      <c r="U93" s="26">
        <v>83.393678013502296</v>
      </c>
      <c r="V93">
        <v>1439</v>
      </c>
      <c r="W93" s="26">
        <v>168.628655483046</v>
      </c>
      <c r="X93" s="26">
        <v>194.95295373956401</v>
      </c>
      <c r="Y93" s="26">
        <v>19.211739401260601</v>
      </c>
      <c r="Z93" s="26">
        <v>18.6089694674152</v>
      </c>
      <c r="AA93" s="26">
        <v>27.746881077498902</v>
      </c>
      <c r="AB93" s="26">
        <v>83.393678013502296</v>
      </c>
      <c r="AC93" s="20">
        <v>40891855327.609497</v>
      </c>
      <c r="AD93" s="20">
        <v>4.08918553276095E-2</v>
      </c>
      <c r="AE93" s="20">
        <v>8.2023635205297103E-3</v>
      </c>
      <c r="AF93" s="20">
        <v>7.3426767930731704E-2</v>
      </c>
      <c r="AG93" s="20">
        <v>5.7763123384012103E-3</v>
      </c>
      <c r="AH93" s="20">
        <v>0.10093595140900601</v>
      </c>
      <c r="AI93" s="20">
        <f t="shared" si="1"/>
        <v>0.24851580849185639</v>
      </c>
      <c r="AJ93" s="43"/>
      <c r="AK93" s="43">
        <v>1473.7460117912301</v>
      </c>
      <c r="AL93" s="26">
        <v>168.628655483046</v>
      </c>
      <c r="AM93" s="26">
        <v>16.454428221595201</v>
      </c>
      <c r="AN93" s="12">
        <v>27.746881077498902</v>
      </c>
      <c r="AO93" s="20">
        <v>4.08918553276095E-2</v>
      </c>
      <c r="AP93" t="s">
        <v>1972</v>
      </c>
    </row>
    <row r="94" spans="1:42" x14ac:dyDescent="0.45">
      <c r="A94">
        <v>36</v>
      </c>
      <c r="B94" t="s">
        <v>1297</v>
      </c>
      <c r="C94" s="22">
        <v>462.68563470244402</v>
      </c>
      <c r="D94" s="22">
        <v>229.88503008067599</v>
      </c>
      <c r="E94" s="22">
        <v>56.980063434839003</v>
      </c>
      <c r="F94" s="22">
        <v>0</v>
      </c>
      <c r="G94" s="22">
        <v>62</v>
      </c>
      <c r="H94" s="22">
        <v>286.86509351551501</v>
      </c>
      <c r="I94" t="s">
        <v>1431</v>
      </c>
      <c r="J94" s="26">
        <v>28.300453543663</v>
      </c>
      <c r="K94" s="26">
        <v>5.7143546578794204</v>
      </c>
      <c r="L94" s="26">
        <v>28.0918081190644</v>
      </c>
      <c r="M94" s="26">
        <v>12.1448585766378</v>
      </c>
      <c r="N94" s="26">
        <v>28.1961308313637</v>
      </c>
      <c r="O94" s="26">
        <v>13.4220504768296</v>
      </c>
      <c r="P94" s="26">
        <v>136.696515701577</v>
      </c>
      <c r="Q94" s="26">
        <v>64.313023438300405</v>
      </c>
      <c r="R94" s="26">
        <v>144.57687199223199</v>
      </c>
      <c r="S94" s="26">
        <v>52.185711259009402</v>
      </c>
      <c r="T94" s="26">
        <v>140.636693846904</v>
      </c>
      <c r="U94" s="26">
        <v>82.822179658495301</v>
      </c>
      <c r="V94">
        <v>6685</v>
      </c>
      <c r="W94" s="26">
        <v>575.08493647350804</v>
      </c>
      <c r="X94" s="26">
        <v>245.14318665489</v>
      </c>
      <c r="Y94" s="26">
        <v>28.0918081190644</v>
      </c>
      <c r="Z94" s="26">
        <v>12.1448585766378</v>
      </c>
      <c r="AA94" s="26">
        <v>144.57687199223199</v>
      </c>
      <c r="AB94" s="26">
        <v>52.185711259009402</v>
      </c>
      <c r="AC94" s="20">
        <v>40568269932.770401</v>
      </c>
      <c r="AD94" s="20">
        <v>4.05682699327704E-2</v>
      </c>
      <c r="AE94" s="20">
        <v>1.0370469695803601E-2</v>
      </c>
      <c r="AF94" s="20">
        <v>8.8305750486044304E-2</v>
      </c>
      <c r="AG94" s="20">
        <v>7.3031476731011298E-3</v>
      </c>
      <c r="AH94" s="20">
        <v>0.121389313344196</v>
      </c>
      <c r="AI94" s="20">
        <f t="shared" si="1"/>
        <v>0.16497179408083687</v>
      </c>
      <c r="AJ94" s="43"/>
      <c r="AK94" s="43">
        <v>286.86509351551501</v>
      </c>
      <c r="AL94" s="26">
        <v>575.08493647350804</v>
      </c>
      <c r="AM94" s="26">
        <v>24.591033975718162</v>
      </c>
      <c r="AN94" s="12">
        <v>144.57687199223199</v>
      </c>
      <c r="AO94" s="20">
        <v>4.05682699327704E-2</v>
      </c>
      <c r="AP94" t="s">
        <v>1973</v>
      </c>
    </row>
    <row r="95" spans="1:42" x14ac:dyDescent="0.45">
      <c r="A95">
        <v>144</v>
      </c>
      <c r="B95" t="s">
        <v>1311</v>
      </c>
      <c r="C95" s="22">
        <v>1821.12688042223</v>
      </c>
      <c r="D95" s="22">
        <v>89.8967956855913</v>
      </c>
      <c r="E95" s="22">
        <v>320.03273501664199</v>
      </c>
      <c r="F95" s="22">
        <v>646.32405994266003</v>
      </c>
      <c r="G95" s="22">
        <v>58</v>
      </c>
      <c r="H95" s="22">
        <v>1056.25359064489</v>
      </c>
      <c r="I95" t="s">
        <v>1446</v>
      </c>
      <c r="J95" s="26">
        <v>18.892675986300599</v>
      </c>
      <c r="K95" s="26">
        <v>6.5416730694713197</v>
      </c>
      <c r="L95" s="26">
        <v>13.2082738164142</v>
      </c>
      <c r="M95" s="26">
        <v>11.356104617071001</v>
      </c>
      <c r="N95" s="26">
        <v>16.050474901357401</v>
      </c>
      <c r="O95" s="26">
        <v>13.1055178692682</v>
      </c>
      <c r="P95" s="26">
        <v>33.3411413521277</v>
      </c>
      <c r="Q95" s="26">
        <v>37.402649024401398</v>
      </c>
      <c r="R95" s="26">
        <v>42.312653678646399</v>
      </c>
      <c r="S95" s="26">
        <v>29.3378647463642</v>
      </c>
      <c r="T95" s="26">
        <v>37.826897515387103</v>
      </c>
      <c r="U95" s="26">
        <v>47.535970190146699</v>
      </c>
      <c r="V95">
        <v>47078</v>
      </c>
      <c r="W95" s="26">
        <v>179.83745724359599</v>
      </c>
      <c r="X95" s="26">
        <v>85.512291383713205</v>
      </c>
      <c r="Y95" s="26">
        <v>16.9284700778245</v>
      </c>
      <c r="Z95" s="26">
        <v>8.9373963947762292</v>
      </c>
      <c r="AA95" s="26">
        <v>36.441185471642598</v>
      </c>
      <c r="AB95" s="26">
        <v>36.181894731789697</v>
      </c>
      <c r="AC95" s="20">
        <v>38491133001.778999</v>
      </c>
      <c r="AD95" s="20">
        <v>3.8491133001778997E-2</v>
      </c>
      <c r="AE95" s="20">
        <v>7.3777417308159704E-3</v>
      </c>
      <c r="AF95" s="20">
        <v>9.5164537641280494E-2</v>
      </c>
      <c r="AG95" s="20">
        <v>5.1955927681802596E-3</v>
      </c>
      <c r="AH95" s="20">
        <v>0.13081773061674601</v>
      </c>
      <c r="AI95" s="20">
        <f t="shared" si="1"/>
        <v>0.18995395994599515</v>
      </c>
      <c r="AJ95" s="43"/>
      <c r="AK95" s="43">
        <v>1056.25359064489</v>
      </c>
      <c r="AL95" s="26">
        <v>179.83745724359599</v>
      </c>
      <c r="AM95" s="26">
        <v>20.263401201387019</v>
      </c>
      <c r="AN95" s="12">
        <v>36.441185471642598</v>
      </c>
      <c r="AO95" s="20">
        <v>3.8491133001778997E-2</v>
      </c>
      <c r="AP95" t="s">
        <v>1974</v>
      </c>
    </row>
    <row r="96" spans="1:42" x14ac:dyDescent="0.45">
      <c r="A96">
        <v>149</v>
      </c>
      <c r="B96" t="s">
        <v>1316</v>
      </c>
      <c r="C96" s="22">
        <v>1447.03848689795</v>
      </c>
      <c r="D96" s="22">
        <v>332.39557571052802</v>
      </c>
      <c r="E96" s="22">
        <v>710.88219434023301</v>
      </c>
      <c r="F96" s="22">
        <v>85.412249729640706</v>
      </c>
      <c r="G96" s="22">
        <v>78</v>
      </c>
      <c r="H96" s="22">
        <v>1128.6900197804</v>
      </c>
      <c r="I96" t="s">
        <v>1493</v>
      </c>
      <c r="J96" s="26">
        <v>37.627719879150398</v>
      </c>
      <c r="K96" s="26">
        <v>0</v>
      </c>
      <c r="L96" s="26">
        <v>66.198574200011095</v>
      </c>
      <c r="M96" s="26">
        <v>3.8891388705789298</v>
      </c>
      <c r="N96" s="26">
        <v>51.913147039580799</v>
      </c>
      <c r="O96" s="26">
        <v>3.8891388705789298</v>
      </c>
      <c r="P96" s="26">
        <v>46.9954038702923</v>
      </c>
      <c r="Q96" s="26">
        <v>19.077802960529901</v>
      </c>
      <c r="R96" s="26">
        <v>25.977571155713999</v>
      </c>
      <c r="S96" s="26">
        <v>10.467060329666401</v>
      </c>
      <c r="T96" s="26">
        <v>36.486487513003098</v>
      </c>
      <c r="U96" s="26">
        <v>21.760558764555601</v>
      </c>
      <c r="V96">
        <v>8295</v>
      </c>
      <c r="W96" s="26">
        <v>70.150654373200396</v>
      </c>
      <c r="X96" s="26">
        <v>31.336827945354301</v>
      </c>
      <c r="Y96" s="26">
        <v>59.829497125241502</v>
      </c>
      <c r="Z96" s="26">
        <v>3.7390914335113501</v>
      </c>
      <c r="AA96" s="26">
        <v>30.6629122029372</v>
      </c>
      <c r="AB96" s="26">
        <v>15.362187681180901</v>
      </c>
      <c r="AC96" s="20">
        <v>34608922980.857903</v>
      </c>
      <c r="AD96" s="20">
        <v>3.4608922980857902E-2</v>
      </c>
      <c r="AE96" s="20">
        <v>4.2818783946483897E-2</v>
      </c>
      <c r="AF96" s="20">
        <v>5.4058315485203401E-2</v>
      </c>
      <c r="AG96" s="20">
        <v>3.0154073201749201E-2</v>
      </c>
      <c r="AH96" s="20">
        <v>7.4311149174026106E-2</v>
      </c>
      <c r="AI96" s="20">
        <f t="shared" si="1"/>
        <v>7.9178343472095555E-2</v>
      </c>
      <c r="AJ96" s="43"/>
      <c r="AK96" s="43">
        <v>1128.6900197804</v>
      </c>
      <c r="AL96" s="26">
        <v>70.150654373200396</v>
      </c>
      <c r="AM96" s="26">
        <v>43.71008720718558</v>
      </c>
      <c r="AN96" s="12">
        <v>30.6629122029372</v>
      </c>
      <c r="AO96" s="20">
        <v>3.4608922980857902E-2</v>
      </c>
      <c r="AP96" t="s">
        <v>1975</v>
      </c>
    </row>
    <row r="97" spans="1:42" x14ac:dyDescent="0.45">
      <c r="A97">
        <v>14</v>
      </c>
      <c r="B97" t="s">
        <v>1318</v>
      </c>
      <c r="C97" s="22">
        <v>6812.86908936501</v>
      </c>
      <c r="D97" s="22">
        <v>0</v>
      </c>
      <c r="E97" s="22">
        <v>0</v>
      </c>
      <c r="F97" s="22">
        <v>545.02952714920104</v>
      </c>
      <c r="G97" s="22">
        <v>8</v>
      </c>
      <c r="H97" s="22">
        <v>545.02952714920104</v>
      </c>
      <c r="I97" t="s">
        <v>1494</v>
      </c>
      <c r="J97" s="26">
        <v>31.513658900593601</v>
      </c>
      <c r="K97" s="26">
        <v>5.8934976087384001</v>
      </c>
      <c r="L97" s="26">
        <v>33.153726098149299</v>
      </c>
      <c r="M97" s="26">
        <v>12.6222410793529</v>
      </c>
      <c r="N97" s="26">
        <v>32.333692499371502</v>
      </c>
      <c r="O97" s="26">
        <v>13.930336820389901</v>
      </c>
      <c r="P97" s="26">
        <v>59.659921025357598</v>
      </c>
      <c r="Q97" s="26">
        <v>27.4358920182124</v>
      </c>
      <c r="R97" s="26">
        <v>56.376783847808802</v>
      </c>
      <c r="S97" s="26">
        <v>18.041921292191901</v>
      </c>
      <c r="T97" s="26">
        <v>58.0183524365832</v>
      </c>
      <c r="U97" s="26">
        <v>32.836551200585298</v>
      </c>
      <c r="V97">
        <v>422</v>
      </c>
      <c r="W97" s="26">
        <v>153.33338755813699</v>
      </c>
      <c r="X97" s="26">
        <v>44.018203847075704</v>
      </c>
      <c r="Y97" s="26">
        <v>31.513658900593601</v>
      </c>
      <c r="Z97" s="26">
        <v>13.930336820389901</v>
      </c>
      <c r="AA97" s="26">
        <v>59.659921025357598</v>
      </c>
      <c r="AB97" s="26">
        <v>32.836551200585298</v>
      </c>
      <c r="AC97" s="20">
        <v>32516418546.209301</v>
      </c>
      <c r="AD97" s="20">
        <v>3.2516418546209298E-2</v>
      </c>
      <c r="AE97" s="20">
        <v>5.9453142259539796E-3</v>
      </c>
      <c r="AF97" s="20">
        <v>5.8803190802461699E-2</v>
      </c>
      <c r="AG97" s="20">
        <v>4.1868410041929396E-3</v>
      </c>
      <c r="AH97" s="20">
        <v>8.0833682004510701E-2</v>
      </c>
      <c r="AI97" s="20">
        <f t="shared" si="1"/>
        <v>8.3571223716996601E-2</v>
      </c>
      <c r="AJ97" s="43"/>
      <c r="AK97" s="43">
        <v>545.02952714920104</v>
      </c>
      <c r="AL97" s="26">
        <v>153.33338755813699</v>
      </c>
      <c r="AM97" s="26">
        <v>38.908630387323328</v>
      </c>
      <c r="AN97" s="12">
        <v>59.659921025357598</v>
      </c>
      <c r="AO97" s="20">
        <v>3.2516418546209298E-2</v>
      </c>
      <c r="AP97" t="s">
        <v>1976</v>
      </c>
    </row>
    <row r="98" spans="1:42" x14ac:dyDescent="0.45">
      <c r="A98">
        <v>23</v>
      </c>
      <c r="B98" t="s">
        <v>1317</v>
      </c>
      <c r="C98" s="22">
        <v>786.18046718835797</v>
      </c>
      <c r="D98" s="22">
        <v>0</v>
      </c>
      <c r="E98" s="22">
        <v>0</v>
      </c>
      <c r="F98" s="22">
        <v>259.43955417215801</v>
      </c>
      <c r="G98" s="22">
        <v>33</v>
      </c>
      <c r="H98" s="22">
        <v>259.43955417215801</v>
      </c>
      <c r="I98" t="s">
        <v>1495</v>
      </c>
      <c r="J98" s="26">
        <v>37.627719879150398</v>
      </c>
      <c r="K98" s="26">
        <v>0</v>
      </c>
      <c r="L98" s="26">
        <v>68.959334564209001</v>
      </c>
      <c r="M98" s="26">
        <v>1.4841019774986799</v>
      </c>
      <c r="N98" s="26">
        <v>53.293527221679703</v>
      </c>
      <c r="O98" s="26">
        <v>1.4841019774986799</v>
      </c>
      <c r="P98" s="26">
        <v>123.657846069336</v>
      </c>
      <c r="Q98" s="26">
        <v>5.4967255126868801</v>
      </c>
      <c r="R98" s="26">
        <v>67.4907638549805</v>
      </c>
      <c r="S98" s="26">
        <v>3.0987747846210598</v>
      </c>
      <c r="T98" s="26">
        <v>95.574304962158195</v>
      </c>
      <c r="U98" s="26">
        <v>6.3100234965985802</v>
      </c>
      <c r="V98">
        <v>20</v>
      </c>
      <c r="W98" s="26">
        <v>172.88986046757699</v>
      </c>
      <c r="X98" s="26">
        <v>17.5592992357764</v>
      </c>
      <c r="Y98" s="26">
        <v>37.627719879150398</v>
      </c>
      <c r="Z98" s="26">
        <v>1.4841019774986799</v>
      </c>
      <c r="AA98" s="26">
        <v>123.657846069336</v>
      </c>
      <c r="AB98" s="26">
        <v>6.3100234965985802</v>
      </c>
      <c r="AC98" s="20">
        <v>32081736454.117901</v>
      </c>
      <c r="AD98" s="20">
        <v>3.2081736454117903E-2</v>
      </c>
      <c r="AE98" s="20">
        <v>4.8735238374412902E-3</v>
      </c>
      <c r="AF98" s="20">
        <v>3.0148296786296699E-2</v>
      </c>
      <c r="AG98" s="20">
        <v>3.4320590404516098E-3</v>
      </c>
      <c r="AH98" s="20">
        <v>4.1443292483697998E-2</v>
      </c>
      <c r="AI98" s="20">
        <f t="shared" si="1"/>
        <v>4.4854468320594781E-2</v>
      </c>
      <c r="AJ98" s="43"/>
      <c r="AK98" s="43">
        <v>259.43955417215801</v>
      </c>
      <c r="AL98" s="26">
        <v>172.88986046757699</v>
      </c>
      <c r="AM98" s="26">
        <v>71.524059152402614</v>
      </c>
      <c r="AN98" s="12">
        <v>123.657846069336</v>
      </c>
      <c r="AO98" s="20">
        <v>3.2081736454117903E-2</v>
      </c>
      <c r="AP98" t="s">
        <v>1977</v>
      </c>
    </row>
    <row r="99" spans="1:42" x14ac:dyDescent="0.45">
      <c r="A99">
        <v>96</v>
      </c>
      <c r="B99" t="s">
        <v>1327</v>
      </c>
      <c r="C99" s="22">
        <v>15676.2815068364</v>
      </c>
      <c r="D99" s="22">
        <v>11160.980175905301</v>
      </c>
      <c r="E99" s="22">
        <v>119.58498833652</v>
      </c>
      <c r="F99" s="22">
        <v>6.3575206804079096</v>
      </c>
      <c r="G99" s="22">
        <v>72</v>
      </c>
      <c r="H99" s="22">
        <v>11286.9226849222</v>
      </c>
      <c r="I99" t="s">
        <v>1496</v>
      </c>
      <c r="J99" s="26">
        <v>4.8903510567779396</v>
      </c>
      <c r="K99" s="26">
        <v>6.6018345443510098</v>
      </c>
      <c r="L99" s="26">
        <v>4.3296524233073201</v>
      </c>
      <c r="M99" s="26">
        <v>7.5945100546910203</v>
      </c>
      <c r="N99" s="26">
        <v>4.6100017400426303</v>
      </c>
      <c r="O99" s="26">
        <v>10.0628426561181</v>
      </c>
      <c r="P99" s="26">
        <v>2.7030414009232802</v>
      </c>
      <c r="Q99" s="26">
        <v>4.6943997666558799</v>
      </c>
      <c r="R99" s="26">
        <v>2.95734340570904</v>
      </c>
      <c r="S99" s="26">
        <v>4.5673930353893404</v>
      </c>
      <c r="T99" s="26">
        <v>2.8301924033161598</v>
      </c>
      <c r="U99" s="26">
        <v>6.5496922300900398</v>
      </c>
      <c r="V99">
        <v>1725</v>
      </c>
      <c r="W99" s="26">
        <v>54.791973028075901</v>
      </c>
      <c r="X99" s="26">
        <v>44.0772823214146</v>
      </c>
      <c r="Y99" s="26">
        <v>4.6071893487399498</v>
      </c>
      <c r="Z99" s="26">
        <v>10.038253841837999</v>
      </c>
      <c r="AA99" s="26">
        <v>2.83146794904397</v>
      </c>
      <c r="AB99" s="26">
        <v>6.5309441726611501</v>
      </c>
      <c r="AC99" s="20">
        <v>31958559825.6945</v>
      </c>
      <c r="AD99" s="20">
        <v>3.1958559825694503E-2</v>
      </c>
      <c r="AE99" s="20">
        <v>7.3721955820522705E-4</v>
      </c>
      <c r="AF99" s="20">
        <v>9.8703787244527705E-2</v>
      </c>
      <c r="AG99" s="20">
        <v>5.1916870296142797E-4</v>
      </c>
      <c r="AH99" s="20">
        <v>0.13568295260656199</v>
      </c>
      <c r="AI99" s="20">
        <f t="shared" si="1"/>
        <v>0.61843276332223518</v>
      </c>
      <c r="AJ99" s="43"/>
      <c r="AK99" s="43">
        <v>11286.9226849222</v>
      </c>
      <c r="AL99" s="26">
        <v>54.791973028075901</v>
      </c>
      <c r="AM99" s="26">
        <v>5.1676692635125567</v>
      </c>
      <c r="AN99" s="12">
        <v>2.83146794904397</v>
      </c>
      <c r="AO99" s="20">
        <v>3.1958559825694503E-2</v>
      </c>
      <c r="AP99" t="s">
        <v>1978</v>
      </c>
    </row>
    <row r="100" spans="1:42" x14ac:dyDescent="0.45">
      <c r="A100">
        <v>135</v>
      </c>
      <c r="B100" t="s">
        <v>1325</v>
      </c>
      <c r="C100" s="22">
        <v>200.786843061447</v>
      </c>
      <c r="D100" s="22">
        <v>15.9064309161902</v>
      </c>
      <c r="E100" s="22">
        <v>0</v>
      </c>
      <c r="F100" s="22">
        <v>98.542069628834597</v>
      </c>
      <c r="G100" s="22">
        <v>57</v>
      </c>
      <c r="H100" s="22">
        <v>114.448500545025</v>
      </c>
      <c r="I100" t="s">
        <v>1497</v>
      </c>
      <c r="J100" s="26">
        <v>37.601161831027902</v>
      </c>
      <c r="K100" s="26">
        <v>0.19617573296929999</v>
      </c>
      <c r="L100" s="26">
        <v>64.736271344698395</v>
      </c>
      <c r="M100" s="26">
        <v>9.3037367548899592</v>
      </c>
      <c r="N100" s="26">
        <v>51.168716587863102</v>
      </c>
      <c r="O100" s="26">
        <v>9.3058047756492606</v>
      </c>
      <c r="P100" s="26">
        <v>270.78668212890602</v>
      </c>
      <c r="Q100" s="26">
        <v>37.052058503762098</v>
      </c>
      <c r="R100" s="26">
        <v>153.01933479309099</v>
      </c>
      <c r="S100" s="26">
        <v>24.161930775779499</v>
      </c>
      <c r="T100" s="26">
        <v>211.90300846099899</v>
      </c>
      <c r="U100" s="26">
        <v>44.234081183853803</v>
      </c>
      <c r="V100">
        <v>19085</v>
      </c>
      <c r="W100" s="26">
        <v>401.80324852282803</v>
      </c>
      <c r="X100" s="26">
        <v>49.525909793155698</v>
      </c>
      <c r="Y100" s="26">
        <v>37.601161831027902</v>
      </c>
      <c r="Z100" s="26">
        <v>0.19617573296929999</v>
      </c>
      <c r="AA100" s="26">
        <v>270.78668212890602</v>
      </c>
      <c r="AB100" s="26">
        <v>37.052058503762098</v>
      </c>
      <c r="AC100" s="20">
        <v>30054500649.925499</v>
      </c>
      <c r="AD100" s="20">
        <v>3.00545006499255E-2</v>
      </c>
      <c r="AE100" s="20">
        <v>6.6636183334077897E-3</v>
      </c>
      <c r="AF100" s="20">
        <v>3.0337571534681401E-2</v>
      </c>
      <c r="AG100" s="20">
        <v>4.6926889671885796E-3</v>
      </c>
      <c r="AH100" s="20">
        <v>4.1703478616688799E-2</v>
      </c>
      <c r="AI100" s="20">
        <f t="shared" si="1"/>
        <v>4.5985779307557699E-2</v>
      </c>
      <c r="AJ100" s="43"/>
      <c r="AK100" s="43">
        <v>114.448500545025</v>
      </c>
      <c r="AL100" s="26">
        <v>401.80324852282803</v>
      </c>
      <c r="AM100" s="26">
        <v>65.356075513949335</v>
      </c>
      <c r="AN100" s="12">
        <v>270.78668212890602</v>
      </c>
      <c r="AO100" s="20">
        <v>3.00545006499255E-2</v>
      </c>
      <c r="AP100" t="s">
        <v>1979</v>
      </c>
    </row>
    <row r="101" spans="1:42" x14ac:dyDescent="0.45">
      <c r="A101">
        <v>161</v>
      </c>
      <c r="B101" t="s">
        <v>1320</v>
      </c>
      <c r="C101" s="22">
        <v>598.181427061558</v>
      </c>
      <c r="D101" s="22">
        <v>0</v>
      </c>
      <c r="E101" s="22">
        <v>0</v>
      </c>
      <c r="F101" s="22">
        <v>496.49058446109302</v>
      </c>
      <c r="G101" s="22">
        <v>83</v>
      </c>
      <c r="H101" s="22">
        <v>496.49058446109302</v>
      </c>
      <c r="I101" t="s">
        <v>1413</v>
      </c>
      <c r="J101" s="26">
        <v>37.627719879150398</v>
      </c>
      <c r="K101" s="26">
        <v>0</v>
      </c>
      <c r="L101" s="26">
        <v>55.215211391449003</v>
      </c>
      <c r="M101" s="26">
        <v>7.3482166963206703</v>
      </c>
      <c r="N101" s="26">
        <v>46.421465635299697</v>
      </c>
      <c r="O101" s="26">
        <v>7.3482166963206703</v>
      </c>
      <c r="P101" s="26">
        <v>59.174472570419297</v>
      </c>
      <c r="Q101" s="26">
        <v>7.3246136491579303</v>
      </c>
      <c r="R101" s="26">
        <v>40.403967142105103</v>
      </c>
      <c r="S101" s="26">
        <v>1.3521687996021301</v>
      </c>
      <c r="T101" s="26">
        <v>49.7892198562622</v>
      </c>
      <c r="U101" s="26">
        <v>7.4483773784662697</v>
      </c>
      <c r="V101">
        <v>466</v>
      </c>
      <c r="W101" s="26">
        <v>105.681350037049</v>
      </c>
      <c r="X101" s="26">
        <v>8.3187827810451402</v>
      </c>
      <c r="Y101" s="26">
        <v>37.627719879150398</v>
      </c>
      <c r="Z101" s="26">
        <v>7.3482166963206703</v>
      </c>
      <c r="AA101" s="26">
        <v>59.174472570419297</v>
      </c>
      <c r="AB101" s="26">
        <v>7.4483773784662697</v>
      </c>
      <c r="AC101" s="20">
        <v>29379568471.664398</v>
      </c>
      <c r="AD101" s="20">
        <v>2.93795684716644E-2</v>
      </c>
      <c r="AE101" s="20">
        <v>5.5833847583893004E-3</v>
      </c>
      <c r="AF101" s="20">
        <v>3.4539595533587E-2</v>
      </c>
      <c r="AG101" s="20">
        <v>3.93196109745725E-3</v>
      </c>
      <c r="AH101" s="20">
        <v>4.7479782029268898E-2</v>
      </c>
      <c r="AI101" s="20">
        <f t="shared" si="1"/>
        <v>5.2469795246531815E-2</v>
      </c>
      <c r="AJ101" s="43"/>
      <c r="AK101" s="43">
        <v>496.49058446109302</v>
      </c>
      <c r="AL101" s="26">
        <v>105.681350037049</v>
      </c>
      <c r="AM101" s="26">
        <v>55.993297350643559</v>
      </c>
      <c r="AN101" s="12">
        <v>59.174472570419297</v>
      </c>
      <c r="AO101" s="20">
        <v>2.93795684716644E-2</v>
      </c>
      <c r="AP101" t="s">
        <v>1980</v>
      </c>
    </row>
    <row r="102" spans="1:42" x14ac:dyDescent="0.45">
      <c r="A102">
        <v>127</v>
      </c>
      <c r="B102" t="s">
        <v>1323</v>
      </c>
      <c r="C102" s="22">
        <v>210.809809505939</v>
      </c>
      <c r="D102" s="22">
        <v>0</v>
      </c>
      <c r="E102" s="22">
        <v>0</v>
      </c>
      <c r="F102" s="22">
        <v>177.08023998498899</v>
      </c>
      <c r="G102" s="22">
        <v>84</v>
      </c>
      <c r="H102" s="22">
        <v>177.08023998498899</v>
      </c>
      <c r="I102" t="s">
        <v>1498</v>
      </c>
      <c r="J102" s="26">
        <v>37.627719879150398</v>
      </c>
      <c r="K102" s="26">
        <v>0</v>
      </c>
      <c r="L102" s="26">
        <v>70.596577962239607</v>
      </c>
      <c r="M102" s="26">
        <v>0.65474320436294897</v>
      </c>
      <c r="N102" s="26">
        <v>54.112148920694999</v>
      </c>
      <c r="O102" s="26">
        <v>0.65474320436294897</v>
      </c>
      <c r="P102" s="26">
        <v>162.279362996419</v>
      </c>
      <c r="Q102" s="26">
        <v>1.7310787343990801</v>
      </c>
      <c r="R102" s="26">
        <v>86.504865010579394</v>
      </c>
      <c r="S102" s="26">
        <v>1.72093598544213</v>
      </c>
      <c r="T102" s="26">
        <v>124.392114003499</v>
      </c>
      <c r="U102" s="26">
        <v>2.4409535535684399</v>
      </c>
      <c r="V102">
        <v>188</v>
      </c>
      <c r="W102" s="26">
        <v>203.28954764144601</v>
      </c>
      <c r="X102" s="26">
        <v>26.011155104618801</v>
      </c>
      <c r="Y102" s="26">
        <v>37.627719879150398</v>
      </c>
      <c r="Z102" s="26">
        <v>0.65474320436294897</v>
      </c>
      <c r="AA102" s="26">
        <v>162.279362996419</v>
      </c>
      <c r="AB102" s="26">
        <v>2.4409535535684399</v>
      </c>
      <c r="AC102" s="20">
        <v>28736468544.016998</v>
      </c>
      <c r="AD102" s="20">
        <v>2.8736468544016999E-2</v>
      </c>
      <c r="AE102" s="20">
        <v>4.2635679715027396E-3</v>
      </c>
      <c r="AF102" s="20">
        <v>2.6375025797406498E-2</v>
      </c>
      <c r="AG102" s="20">
        <v>3.0025126559878402E-3</v>
      </c>
      <c r="AH102" s="20">
        <v>3.62563734905193E-2</v>
      </c>
      <c r="AI102" s="20">
        <f t="shared" si="1"/>
        <v>3.599856188278712E-2</v>
      </c>
      <c r="AJ102" s="43"/>
      <c r="AK102" s="43">
        <v>177.08023998498899</v>
      </c>
      <c r="AL102" s="26">
        <v>203.28954764144601</v>
      </c>
      <c r="AM102" s="26">
        <v>79.826712626977127</v>
      </c>
      <c r="AN102" s="12">
        <v>162.279362996419</v>
      </c>
      <c r="AO102" s="20">
        <v>2.8736468544016999E-2</v>
      </c>
      <c r="AP102" t="s">
        <v>1981</v>
      </c>
    </row>
    <row r="103" spans="1:42" x14ac:dyDescent="0.45">
      <c r="A103">
        <v>33</v>
      </c>
      <c r="B103" t="s">
        <v>1322</v>
      </c>
      <c r="C103" s="22">
        <v>2548.5720177292801</v>
      </c>
      <c r="D103" s="22">
        <v>0</v>
      </c>
      <c r="E103" s="22">
        <v>0</v>
      </c>
      <c r="F103" s="22">
        <v>713.60016496419803</v>
      </c>
      <c r="G103" s="22">
        <v>28</v>
      </c>
      <c r="H103" s="22">
        <v>713.60016496419803</v>
      </c>
      <c r="I103" t="s">
        <v>1499</v>
      </c>
      <c r="J103" s="26">
        <v>30.5701649024052</v>
      </c>
      <c r="K103" s="26">
        <v>7.2647960447960296</v>
      </c>
      <c r="L103" s="26">
        <v>34.012047413760001</v>
      </c>
      <c r="M103" s="26">
        <v>11.770632893174501</v>
      </c>
      <c r="N103" s="26">
        <v>32.291106158082599</v>
      </c>
      <c r="O103" s="26">
        <v>13.8320302298096</v>
      </c>
      <c r="P103" s="26">
        <v>39.893349258988003</v>
      </c>
      <c r="Q103" s="26">
        <v>11.9779331981353</v>
      </c>
      <c r="R103" s="26">
        <v>39.893349258988003</v>
      </c>
      <c r="S103" s="26">
        <v>11.9779331981353</v>
      </c>
      <c r="T103" s="26">
        <v>39.893349258988003</v>
      </c>
      <c r="U103" s="26">
        <v>16.939355578001901</v>
      </c>
      <c r="V103">
        <v>1131</v>
      </c>
      <c r="W103" s="26">
        <v>176.41299942899201</v>
      </c>
      <c r="X103" s="26">
        <v>59.016627362346803</v>
      </c>
      <c r="Y103" s="26">
        <v>30.5701649024052</v>
      </c>
      <c r="Z103" s="26">
        <v>13.8320302298096</v>
      </c>
      <c r="AA103" s="26">
        <v>39.893349258988003</v>
      </c>
      <c r="AB103" s="26">
        <v>16.939355578001901</v>
      </c>
      <c r="AC103" s="20">
        <v>28467900612.188202</v>
      </c>
      <c r="AD103" s="20">
        <v>2.84679006121882E-2</v>
      </c>
      <c r="AE103" s="20">
        <v>1.5445549895172299E-3</v>
      </c>
      <c r="AF103" s="20">
        <v>6.8964120926868197E-2</v>
      </c>
      <c r="AG103" s="20">
        <v>1.08771478135016E-3</v>
      </c>
      <c r="AH103" s="20">
        <v>9.4801383133272299E-2</v>
      </c>
      <c r="AI103" s="20">
        <f t="shared" si="1"/>
        <v>0.12588834549435768</v>
      </c>
      <c r="AJ103" s="43"/>
      <c r="AK103" s="43">
        <v>713.60016496419803</v>
      </c>
      <c r="AL103" s="26">
        <v>176.41299942899201</v>
      </c>
      <c r="AM103" s="26">
        <v>22.613610894953045</v>
      </c>
      <c r="AN103" s="12">
        <v>39.893349258988003</v>
      </c>
      <c r="AO103" s="20">
        <v>2.84679006121882E-2</v>
      </c>
      <c r="AP103" t="s">
        <v>1982</v>
      </c>
    </row>
    <row r="104" spans="1:42" x14ac:dyDescent="0.45">
      <c r="A104">
        <v>82</v>
      </c>
      <c r="B104" t="s">
        <v>1321</v>
      </c>
      <c r="C104" s="22">
        <v>364.746092379093</v>
      </c>
      <c r="D104" s="22">
        <v>0</v>
      </c>
      <c r="E104" s="22">
        <v>0</v>
      </c>
      <c r="F104" s="22">
        <v>258.96972558915598</v>
      </c>
      <c r="G104" s="22">
        <v>71</v>
      </c>
      <c r="H104" s="22">
        <v>258.96972558915598</v>
      </c>
      <c r="I104" t="s">
        <v>1047</v>
      </c>
      <c r="J104" s="26">
        <v>37.627719879150398</v>
      </c>
      <c r="K104" s="26">
        <v>0</v>
      </c>
      <c r="L104" s="26">
        <v>65.420178413391099</v>
      </c>
      <c r="M104" s="26">
        <v>5.0412928093666496</v>
      </c>
      <c r="N104" s="26">
        <v>51.523949146270802</v>
      </c>
      <c r="O104" s="26">
        <v>5.0412928093666496</v>
      </c>
      <c r="P104" s="26">
        <v>99.242000579833999</v>
      </c>
      <c r="Q104" s="26">
        <v>20.290111714001299</v>
      </c>
      <c r="R104" s="26">
        <v>57.060417175292997</v>
      </c>
      <c r="S104" s="26">
        <v>10.654897197492</v>
      </c>
      <c r="T104" s="26">
        <v>78.151208877563505</v>
      </c>
      <c r="U104" s="26">
        <v>22.917579882172902</v>
      </c>
      <c r="V104">
        <v>579</v>
      </c>
      <c r="W104" s="26">
        <v>155.35941065890799</v>
      </c>
      <c r="X104" s="26">
        <v>30.4718859543921</v>
      </c>
      <c r="Y104" s="26">
        <v>37.627719879150398</v>
      </c>
      <c r="Z104" s="26">
        <v>5.0412928093666496</v>
      </c>
      <c r="AA104" s="26">
        <v>99.242000579833999</v>
      </c>
      <c r="AB104" s="26">
        <v>22.917579882172902</v>
      </c>
      <c r="AC104" s="20">
        <v>25700673657.078499</v>
      </c>
      <c r="AD104" s="20">
        <v>2.57006736570785E-2</v>
      </c>
      <c r="AE104" s="20">
        <v>4.1128842860633204E-3</v>
      </c>
      <c r="AF104" s="20">
        <v>2.5442875076393201E-2</v>
      </c>
      <c r="AG104" s="20">
        <v>2.8963973845516299E-3</v>
      </c>
      <c r="AH104" s="20">
        <v>3.4974994471210899E-2</v>
      </c>
      <c r="AI104" s="20">
        <f t="shared" si="1"/>
        <v>4.0233383946030404E-2</v>
      </c>
      <c r="AJ104" s="43"/>
      <c r="AK104" s="43">
        <v>258.96972558915598</v>
      </c>
      <c r="AL104" s="26">
        <v>155.35941065890799</v>
      </c>
      <c r="AM104" s="26">
        <v>63.878975955772752</v>
      </c>
      <c r="AN104" s="12">
        <v>99.242000579833999</v>
      </c>
      <c r="AO104" s="20">
        <v>2.57006736570785E-2</v>
      </c>
      <c r="AP104" t="s">
        <v>1983</v>
      </c>
    </row>
    <row r="105" spans="1:42" x14ac:dyDescent="0.45">
      <c r="A105">
        <v>32</v>
      </c>
      <c r="B105" t="s">
        <v>1324</v>
      </c>
      <c r="C105" s="22">
        <v>10240.418424665901</v>
      </c>
      <c r="D105" s="22">
        <v>1003.37936614752</v>
      </c>
      <c r="E105" s="22">
        <v>0</v>
      </c>
      <c r="F105" s="22">
        <v>4526.44658317208</v>
      </c>
      <c r="G105" s="22">
        <v>54</v>
      </c>
      <c r="H105" s="22">
        <v>5529.8259493196001</v>
      </c>
      <c r="I105" t="s">
        <v>1500</v>
      </c>
      <c r="J105" s="26">
        <v>26.981104313048199</v>
      </c>
      <c r="K105" s="26">
        <v>11.5612632606137</v>
      </c>
      <c r="L105" s="26">
        <v>31.3539579615672</v>
      </c>
      <c r="M105" s="26">
        <v>17.859944190611301</v>
      </c>
      <c r="N105" s="26">
        <v>29.167531137307702</v>
      </c>
      <c r="O105" s="26">
        <v>21.275347580544199</v>
      </c>
      <c r="P105" s="26">
        <v>4.6033446759140002</v>
      </c>
      <c r="Q105" s="26">
        <v>9.4498465320249192</v>
      </c>
      <c r="R105" s="26">
        <v>3.9594089423315002</v>
      </c>
      <c r="S105" s="26">
        <v>7.5355070373768802</v>
      </c>
      <c r="T105" s="26">
        <v>4.28137680912275</v>
      </c>
      <c r="U105" s="26">
        <v>12.086499319041099</v>
      </c>
      <c r="V105">
        <v>3304</v>
      </c>
      <c r="W105" s="26">
        <v>30.993726808717099</v>
      </c>
      <c r="X105" s="26">
        <v>38.3708491085887</v>
      </c>
      <c r="Y105" s="26">
        <v>26.981104313048199</v>
      </c>
      <c r="Z105" s="26">
        <v>11.5612632606137</v>
      </c>
      <c r="AA105" s="26">
        <v>4.6033446759140002</v>
      </c>
      <c r="AB105" s="26">
        <v>9.4498465320249192</v>
      </c>
      <c r="AC105" s="20">
        <v>25132638928.430599</v>
      </c>
      <c r="AD105" s="20">
        <v>2.5132638928430599E-2</v>
      </c>
      <c r="AE105" s="20">
        <v>4.7536257867406501E-3</v>
      </c>
      <c r="AF105" s="20">
        <v>4.6945407225531699E-2</v>
      </c>
      <c r="AG105" s="20">
        <v>3.3476237934793301E-3</v>
      </c>
      <c r="AH105" s="20">
        <v>6.4533404862139293E-2</v>
      </c>
      <c r="AI105" s="20">
        <f t="shared" si="1"/>
        <v>0.17138991477296636</v>
      </c>
      <c r="AJ105" s="43"/>
      <c r="AK105" s="43">
        <v>5529.8259493196001</v>
      </c>
      <c r="AL105" s="26">
        <v>30.993726808717099</v>
      </c>
      <c r="AM105" s="26">
        <v>14.66401273477663</v>
      </c>
      <c r="AN105" s="12">
        <v>4.6033446759140002</v>
      </c>
      <c r="AO105" s="20">
        <v>2.5132638928430599E-2</v>
      </c>
      <c r="AP105" t="s">
        <v>1984</v>
      </c>
    </row>
    <row r="106" spans="1:42" x14ac:dyDescent="0.45">
      <c r="A106">
        <v>126</v>
      </c>
      <c r="B106" t="s">
        <v>1326</v>
      </c>
      <c r="C106" s="22">
        <v>343.03048586845398</v>
      </c>
      <c r="D106" s="22">
        <v>0</v>
      </c>
      <c r="E106" s="22">
        <v>0</v>
      </c>
      <c r="F106" s="22">
        <v>281.28499841213198</v>
      </c>
      <c r="G106" s="22">
        <v>82</v>
      </c>
      <c r="H106" s="22">
        <v>281.28499841213198</v>
      </c>
      <c r="I106" t="s">
        <v>1501</v>
      </c>
      <c r="J106" s="26">
        <v>37.627719879150398</v>
      </c>
      <c r="K106" s="26">
        <v>0</v>
      </c>
      <c r="L106" s="26">
        <v>69.834053039550795</v>
      </c>
      <c r="M106" s="26">
        <v>1.4544193978534901</v>
      </c>
      <c r="N106" s="26">
        <v>53.7308864593506</v>
      </c>
      <c r="O106" s="26">
        <v>1.4544193978534901</v>
      </c>
      <c r="P106" s="26">
        <v>86.997912089029995</v>
      </c>
      <c r="Q106" s="26">
        <v>9.0206563380449403</v>
      </c>
      <c r="R106" s="26">
        <v>46.852109909057603</v>
      </c>
      <c r="S106" s="26">
        <v>4.4874797466633103</v>
      </c>
      <c r="T106" s="26">
        <v>66.925010999043806</v>
      </c>
      <c r="U106" s="26">
        <v>10.0752029878223</v>
      </c>
      <c r="V106">
        <v>115</v>
      </c>
      <c r="W106" s="26">
        <v>115.610855974852</v>
      </c>
      <c r="X106" s="26">
        <v>13.5938015293493</v>
      </c>
      <c r="Y106" s="26">
        <v>37.627719879150398</v>
      </c>
      <c r="Z106" s="26">
        <v>1.4544193978534901</v>
      </c>
      <c r="AA106" s="26">
        <v>86.997912089029995</v>
      </c>
      <c r="AB106" s="26">
        <v>10.0752029878223</v>
      </c>
      <c r="AC106" s="20">
        <v>24471207563.821602</v>
      </c>
      <c r="AD106" s="20">
        <v>2.4471207563821599E-2</v>
      </c>
      <c r="AE106" s="20">
        <v>3.6680756075908598E-3</v>
      </c>
      <c r="AF106" s="20">
        <v>2.2691226327983201E-2</v>
      </c>
      <c r="AG106" s="20">
        <v>2.58315183633159E-3</v>
      </c>
      <c r="AH106" s="20">
        <v>3.11924463325516E-2</v>
      </c>
      <c r="AI106" s="20">
        <f t="shared" si="1"/>
        <v>3.2519599439311465E-2</v>
      </c>
      <c r="AJ106" s="43"/>
      <c r="AK106" s="43">
        <v>281.28499841213198</v>
      </c>
      <c r="AL106" s="26">
        <v>115.610855974852</v>
      </c>
      <c r="AM106" s="26">
        <v>75.250642645491723</v>
      </c>
      <c r="AN106" s="12">
        <v>86.997912089029995</v>
      </c>
      <c r="AO106" s="20">
        <v>2.4471207563821599E-2</v>
      </c>
      <c r="AP106" t="s">
        <v>1985</v>
      </c>
    </row>
    <row r="107" spans="1:42" x14ac:dyDescent="0.45">
      <c r="A107">
        <v>25</v>
      </c>
      <c r="B107" t="s">
        <v>1343</v>
      </c>
      <c r="C107" s="22">
        <v>3302.2633752822899</v>
      </c>
      <c r="D107" s="22">
        <v>1086.3081622469399</v>
      </c>
      <c r="E107" s="22">
        <v>0</v>
      </c>
      <c r="F107" s="22">
        <v>1324.34410170913</v>
      </c>
      <c r="G107" s="22">
        <v>73</v>
      </c>
      <c r="H107" s="22">
        <v>2410.6522639560699</v>
      </c>
      <c r="I107" t="s">
        <v>1502</v>
      </c>
      <c r="J107" s="26">
        <v>5.1124079956110604</v>
      </c>
      <c r="K107" s="26">
        <v>1.5905448933489501</v>
      </c>
      <c r="L107" s="26">
        <v>1.68075520013548</v>
      </c>
      <c r="M107" s="26">
        <v>3.09939174567551</v>
      </c>
      <c r="N107" s="26">
        <v>3.3965815978732699</v>
      </c>
      <c r="O107" s="26">
        <v>3.4836851538162699</v>
      </c>
      <c r="P107" s="26">
        <v>7.1735083899292196</v>
      </c>
      <c r="Q107" s="26">
        <v>15.9328852251397</v>
      </c>
      <c r="R107" s="26">
        <v>14.020322190520201</v>
      </c>
      <c r="S107" s="26">
        <v>13.871305870270399</v>
      </c>
      <c r="T107" s="26">
        <v>10.5969152902247</v>
      </c>
      <c r="U107" s="26">
        <v>21.125102559374099</v>
      </c>
      <c r="V107">
        <v>896</v>
      </c>
      <c r="W107" s="26">
        <v>291.30221764383202</v>
      </c>
      <c r="X107" s="26">
        <v>152.648671458249</v>
      </c>
      <c r="Y107" s="26">
        <v>5.1124079956110604</v>
      </c>
      <c r="Z107" s="26">
        <v>1.5905448933489501</v>
      </c>
      <c r="AA107" s="26">
        <v>7.1735083899292196</v>
      </c>
      <c r="AB107" s="26">
        <v>15.9328852251397</v>
      </c>
      <c r="AC107" s="20">
        <v>21011709099.174301</v>
      </c>
      <c r="AD107" s="20">
        <v>2.1011709099174301E-2</v>
      </c>
      <c r="AE107" s="20">
        <v>8.1016951360947796E-6</v>
      </c>
      <c r="AF107" s="20">
        <v>9.8970952134596599E-2</v>
      </c>
      <c r="AG107" s="20">
        <v>5.7054191099259004E-6</v>
      </c>
      <c r="AH107" s="20">
        <v>0.136050210258262</v>
      </c>
      <c r="AI107" s="20">
        <f t="shared" si="1"/>
        <v>0.70222835045852749</v>
      </c>
      <c r="AJ107" s="43"/>
      <c r="AK107" s="43">
        <v>2410.6522639560699</v>
      </c>
      <c r="AL107" s="26">
        <v>291.30221764383202</v>
      </c>
      <c r="AM107" s="26">
        <v>2.9921476518933594</v>
      </c>
      <c r="AN107" s="12">
        <v>7.1735083899292196</v>
      </c>
      <c r="AO107" s="20">
        <v>2.1011709099174301E-2</v>
      </c>
      <c r="AP107" t="s">
        <v>1986</v>
      </c>
    </row>
    <row r="108" spans="1:42" x14ac:dyDescent="0.45">
      <c r="A108">
        <v>4</v>
      </c>
      <c r="B108" t="s">
        <v>1328</v>
      </c>
      <c r="C108" s="22">
        <v>505.88849925994901</v>
      </c>
      <c r="D108" s="22">
        <v>0</v>
      </c>
      <c r="E108" s="22">
        <v>0</v>
      </c>
      <c r="F108" s="22">
        <v>344.004179496765</v>
      </c>
      <c r="G108" s="22">
        <v>68</v>
      </c>
      <c r="H108" s="22">
        <v>344.004179496765</v>
      </c>
      <c r="I108" t="s">
        <v>1438</v>
      </c>
      <c r="J108" s="26">
        <v>37.627719879150398</v>
      </c>
      <c r="K108" s="26">
        <v>0</v>
      </c>
      <c r="L108" s="26">
        <v>55.997122596291902</v>
      </c>
      <c r="M108" s="26">
        <v>8.0483779453921898</v>
      </c>
      <c r="N108" s="26">
        <v>46.812421237721203</v>
      </c>
      <c r="O108" s="26">
        <v>8.0483779453921898</v>
      </c>
      <c r="P108" s="26">
        <v>60.849976707907302</v>
      </c>
      <c r="Q108" s="26">
        <v>10.497980675764699</v>
      </c>
      <c r="R108" s="26">
        <v>40.7810220157399</v>
      </c>
      <c r="S108" s="26">
        <v>2.0725286742137898</v>
      </c>
      <c r="T108" s="26">
        <v>50.815499361823598</v>
      </c>
      <c r="U108" s="26">
        <v>10.700606215264999</v>
      </c>
      <c r="V108">
        <v>1119</v>
      </c>
      <c r="W108" s="26">
        <v>107.421539342397</v>
      </c>
      <c r="X108" s="26">
        <v>5.0227278230380703</v>
      </c>
      <c r="Y108" s="26">
        <v>37.627719879150398</v>
      </c>
      <c r="Z108" s="26">
        <v>8.0483779453921898</v>
      </c>
      <c r="AA108" s="26">
        <v>60.849976707907302</v>
      </c>
      <c r="AB108" s="26">
        <v>10.700606215264999</v>
      </c>
      <c r="AC108" s="20">
        <v>20932646309.8009</v>
      </c>
      <c r="AD108" s="20">
        <v>2.0932646309800899E-2</v>
      </c>
      <c r="AE108" s="20">
        <v>3.9046702108653198E-3</v>
      </c>
      <c r="AF108" s="20">
        <v>2.4154833771570499E-2</v>
      </c>
      <c r="AG108" s="20">
        <v>2.74976775413051E-3</v>
      </c>
      <c r="AH108" s="20">
        <v>3.32043912127504E-2</v>
      </c>
      <c r="AI108" s="20">
        <f t="shared" si="1"/>
        <v>3.6953458501760732E-2</v>
      </c>
      <c r="AJ108" s="43"/>
      <c r="AK108" s="43">
        <v>344.004179496765</v>
      </c>
      <c r="AL108" s="26">
        <v>107.421539342397</v>
      </c>
      <c r="AM108" s="26">
        <v>56.645973498809369</v>
      </c>
      <c r="AN108" s="12">
        <v>60.849976707907302</v>
      </c>
      <c r="AO108" s="20">
        <v>2.0932646309800899E-2</v>
      </c>
      <c r="AP108" t="s">
        <v>1987</v>
      </c>
    </row>
    <row r="109" spans="1:42" x14ac:dyDescent="0.45">
      <c r="A109">
        <v>102</v>
      </c>
      <c r="B109" t="s">
        <v>1199</v>
      </c>
      <c r="C109" s="22">
        <v>3697.7416935563101</v>
      </c>
      <c r="D109" s="22">
        <v>1979.4461706483401</v>
      </c>
      <c r="E109" s="22">
        <v>87.664086486698807</v>
      </c>
      <c r="F109" s="22">
        <v>40.602508192062601</v>
      </c>
      <c r="G109" s="22">
        <v>57</v>
      </c>
      <c r="H109" s="22">
        <v>2107.7127653271</v>
      </c>
      <c r="I109" t="s">
        <v>239</v>
      </c>
      <c r="J109" s="26">
        <v>15.055772959531</v>
      </c>
      <c r="K109" s="26">
        <v>4.3975367855195904</v>
      </c>
      <c r="L109" s="26">
        <v>14.039007299068</v>
      </c>
      <c r="M109" s="26">
        <v>5.9542148336939498</v>
      </c>
      <c r="N109" s="26">
        <v>14.547390129299499</v>
      </c>
      <c r="O109" s="26">
        <v>7.40209457287457</v>
      </c>
      <c r="P109" s="26">
        <v>8.9746019420530896</v>
      </c>
      <c r="Q109" s="26">
        <v>4.9494330127352102</v>
      </c>
      <c r="R109" s="26">
        <v>10.224702911244499</v>
      </c>
      <c r="S109" s="26">
        <v>4.2230207041156103</v>
      </c>
      <c r="T109" s="26">
        <v>9.5996524266488006</v>
      </c>
      <c r="U109" s="26">
        <v>6.5062117253392797</v>
      </c>
      <c r="V109">
        <v>3441</v>
      </c>
      <c r="W109" s="26">
        <v>80.229331168812607</v>
      </c>
      <c r="X109" s="26">
        <v>34.515220500873603</v>
      </c>
      <c r="Y109" s="26">
        <v>14.5360388205433</v>
      </c>
      <c r="Z109" s="26">
        <v>7.3009404160770099</v>
      </c>
      <c r="AA109" s="26">
        <v>9.6136087222137405</v>
      </c>
      <c r="AB109" s="26">
        <v>6.4006536394843998</v>
      </c>
      <c r="AC109" s="20">
        <v>20262725824.6698</v>
      </c>
      <c r="AD109" s="20">
        <v>2.02627258246698E-2</v>
      </c>
      <c r="AE109" s="20">
        <v>1.1574447148408E-4</v>
      </c>
      <c r="AF109" s="20">
        <v>6.1924446223703702E-2</v>
      </c>
      <c r="AG109" s="20">
        <v>8.1510191185971796E-5</v>
      </c>
      <c r="AH109" s="20">
        <v>8.5124309175119497E-2</v>
      </c>
      <c r="AI109" s="20">
        <f t="shared" si="1"/>
        <v>0.16910038545816172</v>
      </c>
      <c r="AJ109" s="43"/>
      <c r="AK109" s="43">
        <v>2107.7127653271</v>
      </c>
      <c r="AL109" s="26">
        <v>80.229331168812607</v>
      </c>
      <c r="AM109" s="26">
        <v>11.982660932303515</v>
      </c>
      <c r="AN109" s="12">
        <v>9.6136087222137405</v>
      </c>
      <c r="AO109" s="20">
        <v>2.02627258246698E-2</v>
      </c>
      <c r="AP109" t="s">
        <v>1988</v>
      </c>
    </row>
    <row r="110" spans="1:42" x14ac:dyDescent="0.45">
      <c r="A110">
        <v>1</v>
      </c>
      <c r="B110" t="s">
        <v>1331</v>
      </c>
      <c r="C110" s="22">
        <v>684.28291606903099</v>
      </c>
      <c r="D110" s="22">
        <v>0</v>
      </c>
      <c r="E110" s="22">
        <v>0</v>
      </c>
      <c r="F110" s="22">
        <v>321.61297055244501</v>
      </c>
      <c r="G110" s="22">
        <v>47</v>
      </c>
      <c r="H110" s="22">
        <v>321.61297055244501</v>
      </c>
      <c r="I110" t="s">
        <v>1503</v>
      </c>
      <c r="J110" s="26">
        <v>12.086345538497</v>
      </c>
      <c r="K110" s="26">
        <v>2.8153462321965499</v>
      </c>
      <c r="L110" s="26">
        <v>11.218288323318101</v>
      </c>
      <c r="M110" s="26">
        <v>3.8433782257121898</v>
      </c>
      <c r="N110" s="26">
        <v>11.652316930907499</v>
      </c>
      <c r="O110" s="26">
        <v>4.7642135335249103</v>
      </c>
      <c r="P110" s="26">
        <v>58.2039687322685</v>
      </c>
      <c r="Q110" s="26">
        <v>40.092007192091003</v>
      </c>
      <c r="R110" s="26">
        <v>63.338300496339798</v>
      </c>
      <c r="S110" s="26">
        <v>41.710873271597201</v>
      </c>
      <c r="T110" s="26">
        <v>60.771134614304202</v>
      </c>
      <c r="U110" s="26">
        <v>57.854697214400097</v>
      </c>
      <c r="V110">
        <v>189</v>
      </c>
      <c r="W110" s="26">
        <v>572.94582012967396</v>
      </c>
      <c r="X110" s="26">
        <v>210.04908329494401</v>
      </c>
      <c r="Y110" s="26">
        <v>12.086345538497</v>
      </c>
      <c r="Z110" s="26">
        <v>4.7642135335249103</v>
      </c>
      <c r="AA110" s="26">
        <v>58.2039687322685</v>
      </c>
      <c r="AB110" s="26">
        <v>57.854697214400097</v>
      </c>
      <c r="AC110" s="20">
        <v>18719151281.926498</v>
      </c>
      <c r="AD110" s="20">
        <v>1.8719151281926499E-2</v>
      </c>
      <c r="AE110" s="20">
        <v>1.2417392739058099E-4</v>
      </c>
      <c r="AF110" s="20">
        <v>6.1719427754548001E-2</v>
      </c>
      <c r="AG110" s="20">
        <v>8.7446427739845797E-5</v>
      </c>
      <c r="AH110" s="20">
        <v>8.4842480969632206E-2</v>
      </c>
      <c r="AI110" s="20">
        <f t="shared" si="1"/>
        <v>0.18426680717751126</v>
      </c>
      <c r="AJ110" s="43"/>
      <c r="AK110" s="43">
        <v>321.61297055244501</v>
      </c>
      <c r="AL110" s="26">
        <v>572.94582012967396</v>
      </c>
      <c r="AM110" s="26">
        <v>10.158721241581848</v>
      </c>
      <c r="AN110" s="12">
        <v>58.2039687322685</v>
      </c>
      <c r="AO110" s="20">
        <v>1.8719151281926499E-2</v>
      </c>
      <c r="AP110" t="s">
        <v>1989</v>
      </c>
    </row>
    <row r="111" spans="1:42" x14ac:dyDescent="0.45">
      <c r="A111">
        <v>65</v>
      </c>
      <c r="B111" t="s">
        <v>1196</v>
      </c>
      <c r="C111" s="22">
        <v>3626.9077865481399</v>
      </c>
      <c r="D111" s="22">
        <v>1958.5302047360001</v>
      </c>
      <c r="E111" s="22">
        <v>0</v>
      </c>
      <c r="F111" s="22">
        <v>0</v>
      </c>
      <c r="G111" s="22">
        <v>54</v>
      </c>
      <c r="H111" s="22">
        <v>1958.5302047360001</v>
      </c>
      <c r="I111" t="s">
        <v>1448</v>
      </c>
      <c r="J111" s="26">
        <v>12.9393507866632</v>
      </c>
      <c r="K111" s="26">
        <v>0.50227866206194305</v>
      </c>
      <c r="L111" s="26">
        <v>12.9393507866632</v>
      </c>
      <c r="M111" s="26">
        <v>0.50227866206194305</v>
      </c>
      <c r="N111" s="26">
        <v>12.9393507866632</v>
      </c>
      <c r="O111" s="26">
        <v>0.71032929597861305</v>
      </c>
      <c r="P111" s="26">
        <v>9.4448754787445104</v>
      </c>
      <c r="Q111" s="26">
        <v>2.1124712968102699</v>
      </c>
      <c r="R111" s="26">
        <v>9.4448754787445104</v>
      </c>
      <c r="S111" s="26">
        <v>2.1124712968102699</v>
      </c>
      <c r="T111" s="26">
        <v>9.4448754787445104</v>
      </c>
      <c r="U111" s="26">
        <v>2.9874855580729598</v>
      </c>
      <c r="V111">
        <v>42</v>
      </c>
      <c r="W111" s="26">
        <v>73.285066122397694</v>
      </c>
      <c r="X111" s="26">
        <v>17.766587815599902</v>
      </c>
      <c r="Y111" s="26">
        <v>12.9393507866632</v>
      </c>
      <c r="Z111" s="26">
        <v>0.50227866206194305</v>
      </c>
      <c r="AA111" s="26">
        <v>9.4448754787445104</v>
      </c>
      <c r="AB111" s="26">
        <v>2.1124712968102699</v>
      </c>
      <c r="AC111" s="20">
        <v>18498073905.091499</v>
      </c>
      <c r="AD111" s="20">
        <v>1.8498073905091499E-2</v>
      </c>
      <c r="AE111" s="20">
        <v>6.9551220244839997E-5</v>
      </c>
      <c r="AF111" s="20">
        <v>5.7204621166692601E-2</v>
      </c>
      <c r="AG111" s="20">
        <v>4.8979732566788697E-5</v>
      </c>
      <c r="AH111" s="20">
        <v>7.8636211631960495E-2</v>
      </c>
      <c r="AI111" s="20">
        <f t="shared" si="1"/>
        <v>0.14353101555679088</v>
      </c>
      <c r="AJ111" s="43"/>
      <c r="AK111" s="43">
        <v>1958.5302047360001</v>
      </c>
      <c r="AL111" s="26">
        <v>73.285066122397694</v>
      </c>
      <c r="AM111" s="26">
        <v>12.887858302495165</v>
      </c>
      <c r="AN111" s="12">
        <v>9.4448754787445104</v>
      </c>
      <c r="AO111" s="20">
        <v>1.8498073905091499E-2</v>
      </c>
      <c r="AP111" t="s">
        <v>1990</v>
      </c>
    </row>
    <row r="112" spans="1:42" x14ac:dyDescent="0.45">
      <c r="A112">
        <v>108</v>
      </c>
      <c r="B112" t="s">
        <v>1329</v>
      </c>
      <c r="C112" s="22">
        <v>3433.9274848699602</v>
      </c>
      <c r="D112" s="22">
        <v>0</v>
      </c>
      <c r="E112" s="22">
        <v>0</v>
      </c>
      <c r="F112" s="22">
        <v>652.44622212529202</v>
      </c>
      <c r="G112" s="22">
        <v>19</v>
      </c>
      <c r="H112" s="22">
        <v>652.44622212529202</v>
      </c>
      <c r="I112" t="s">
        <v>1504</v>
      </c>
      <c r="J112" s="26">
        <v>16.7503464714719</v>
      </c>
      <c r="K112" s="26">
        <v>5.2519990078815999</v>
      </c>
      <c r="L112" s="26">
        <v>16.753875529943802</v>
      </c>
      <c r="M112" s="26">
        <v>5.8268495635342896</v>
      </c>
      <c r="N112" s="26">
        <v>16.752111000707899</v>
      </c>
      <c r="O112" s="26">
        <v>7.8444674398488701</v>
      </c>
      <c r="P112" s="26">
        <v>27.869062975252199</v>
      </c>
      <c r="Q112" s="26">
        <v>16.019908716662901</v>
      </c>
      <c r="R112" s="26">
        <v>28.762080235914802</v>
      </c>
      <c r="S112" s="26">
        <v>15.807869399596999</v>
      </c>
      <c r="T112" s="26">
        <v>28.3155716055835</v>
      </c>
      <c r="U112" s="26">
        <v>22.5061371684465</v>
      </c>
      <c r="V112">
        <v>2867</v>
      </c>
      <c r="W112" s="26">
        <v>237.879080051633</v>
      </c>
      <c r="X112" s="26">
        <v>134.686115374118</v>
      </c>
      <c r="Y112" s="26">
        <v>16.7503464714719</v>
      </c>
      <c r="Z112" s="26">
        <v>7.8444674398488701</v>
      </c>
      <c r="AA112" s="26">
        <v>27.869062975252199</v>
      </c>
      <c r="AB112" s="26">
        <v>22.5061371684465</v>
      </c>
      <c r="AC112" s="20">
        <v>18183064852.375198</v>
      </c>
      <c r="AD112" s="20">
        <v>1.81830648523752E-2</v>
      </c>
      <c r="AE112" s="20">
        <v>6.0230838825231603E-6</v>
      </c>
      <c r="AF112" s="20">
        <v>5.7964583376155301E-2</v>
      </c>
      <c r="AG112" s="20">
        <v>4.2416083679740597E-6</v>
      </c>
      <c r="AH112" s="20">
        <v>7.9680892077644505E-2</v>
      </c>
      <c r="AI112" s="20">
        <f t="shared" si="1"/>
        <v>0.15520330710232788</v>
      </c>
      <c r="AJ112" s="43"/>
      <c r="AK112" s="43">
        <v>652.44622212529202</v>
      </c>
      <c r="AL112" s="26">
        <v>237.879080051633</v>
      </c>
      <c r="AM112" s="26">
        <v>11.71564265727072</v>
      </c>
      <c r="AN112" s="12">
        <v>27.869062975252199</v>
      </c>
      <c r="AO112" s="20">
        <v>1.81830648523752E-2</v>
      </c>
      <c r="AP112" t="s">
        <v>1991</v>
      </c>
    </row>
    <row r="113" spans="1:42" x14ac:dyDescent="0.45">
      <c r="A113">
        <v>42</v>
      </c>
      <c r="B113" t="s">
        <v>1334</v>
      </c>
      <c r="C113" s="22">
        <v>31636.173075169299</v>
      </c>
      <c r="D113" s="22">
        <v>5065.3679220962604</v>
      </c>
      <c r="E113" s="22">
        <v>310.05719031541599</v>
      </c>
      <c r="F113" s="22">
        <v>2.72431036710244</v>
      </c>
      <c r="G113" s="22">
        <v>17</v>
      </c>
      <c r="H113" s="22">
        <v>5378.1494227787798</v>
      </c>
      <c r="I113" t="s">
        <v>1505</v>
      </c>
      <c r="J113" s="26">
        <v>1.88421973643215</v>
      </c>
      <c r="K113" s="26">
        <v>1.2071781835227999</v>
      </c>
      <c r="L113" s="26">
        <v>1.87685945514723</v>
      </c>
      <c r="M113" s="26">
        <v>1.2053068494492101</v>
      </c>
      <c r="N113" s="26">
        <v>1.88053959578969</v>
      </c>
      <c r="O113" s="26">
        <v>1.7058850395330201</v>
      </c>
      <c r="P113" s="26">
        <v>3.21550663442309</v>
      </c>
      <c r="Q113" s="26">
        <v>3.9530382827796</v>
      </c>
      <c r="R113" s="26">
        <v>3.2350765544272901</v>
      </c>
      <c r="S113" s="26">
        <v>3.9821452463112998</v>
      </c>
      <c r="T113" s="26">
        <v>3.2252915944251899</v>
      </c>
      <c r="U113" s="26">
        <v>5.6110598310694204</v>
      </c>
      <c r="V113">
        <v>1142</v>
      </c>
      <c r="W113" s="26">
        <v>118.440996255474</v>
      </c>
      <c r="X113" s="26">
        <v>104.083738750118</v>
      </c>
      <c r="Y113" s="26">
        <v>1.8803292951577499</v>
      </c>
      <c r="Z113" s="26">
        <v>1.68086104740763</v>
      </c>
      <c r="AA113" s="26">
        <v>3.2258507532921601</v>
      </c>
      <c r="AB113" s="26">
        <v>5.5294729783876901</v>
      </c>
      <c r="AC113" s="20">
        <v>17349107366.7887</v>
      </c>
      <c r="AD113" s="20">
        <v>1.7349107366788699E-2</v>
      </c>
      <c r="AE113" s="20">
        <v>8.7515894708774406E-11</v>
      </c>
      <c r="AF113" s="20">
        <v>5.7804088559139002E-2</v>
      </c>
      <c r="AG113" s="20">
        <v>6.1630911766742494E-11</v>
      </c>
      <c r="AH113" s="20">
        <v>7.9460268216506605E-2</v>
      </c>
      <c r="AI113" s="20">
        <f t="shared" si="1"/>
        <v>0.63699337564472103</v>
      </c>
      <c r="AJ113" s="43"/>
      <c r="AK113" s="43">
        <v>5378.1494227787798</v>
      </c>
      <c r="AL113" s="26">
        <v>118.440996255474</v>
      </c>
      <c r="AM113" s="26">
        <v>2.7235930592259492</v>
      </c>
      <c r="AN113" s="12">
        <v>3.2258507532921601</v>
      </c>
      <c r="AO113" s="20">
        <v>1.7349107366788699E-2</v>
      </c>
      <c r="AP113" t="s">
        <v>1992</v>
      </c>
    </row>
    <row r="114" spans="1:42" x14ac:dyDescent="0.45">
      <c r="A114">
        <v>28</v>
      </c>
      <c r="B114" t="s">
        <v>1330</v>
      </c>
      <c r="C114" s="22">
        <v>689.95764404535305</v>
      </c>
      <c r="D114" s="22">
        <v>268.32475741803597</v>
      </c>
      <c r="E114" s="22">
        <v>7.3896444519050397E-14</v>
      </c>
      <c r="F114" s="22">
        <v>180.14771121144301</v>
      </c>
      <c r="G114" s="22">
        <v>65</v>
      </c>
      <c r="H114" s="22">
        <v>448.47246862947901</v>
      </c>
      <c r="I114" t="s">
        <v>1506</v>
      </c>
      <c r="J114" s="26">
        <v>37.627719879150398</v>
      </c>
      <c r="K114" s="26">
        <v>0</v>
      </c>
      <c r="L114" s="26">
        <v>61.692837578909703</v>
      </c>
      <c r="M114" s="26">
        <v>5.3903034427078103</v>
      </c>
      <c r="N114" s="26">
        <v>49.660278729030097</v>
      </c>
      <c r="O114" s="26">
        <v>5.3903034427078103</v>
      </c>
      <c r="P114" s="26">
        <v>40.501213709513301</v>
      </c>
      <c r="Q114" s="26">
        <v>5.9784487221711196</v>
      </c>
      <c r="R114" s="26">
        <v>24.847013791402201</v>
      </c>
      <c r="S114" s="26">
        <v>2.1240975589478599</v>
      </c>
      <c r="T114" s="26">
        <v>32.674113750457799</v>
      </c>
      <c r="U114" s="26">
        <v>6.3445756015321999</v>
      </c>
      <c r="V114">
        <v>90</v>
      </c>
      <c r="W114" s="26">
        <v>68.152969801609402</v>
      </c>
      <c r="X114" s="26">
        <v>9.6283315825086397</v>
      </c>
      <c r="Y114" s="26">
        <v>44.826898558677399</v>
      </c>
      <c r="Z114" s="26">
        <v>4.1694204600687703</v>
      </c>
      <c r="AA114" s="26">
        <v>35.818195587534802</v>
      </c>
      <c r="AB114" s="26">
        <v>6.2001040604385302</v>
      </c>
      <c r="AC114" s="20">
        <v>16063474596.9953</v>
      </c>
      <c r="AD114" s="20">
        <v>1.6063474596995302E-2</v>
      </c>
      <c r="AE114" s="20">
        <v>7.4508440994076799E-3</v>
      </c>
      <c r="AF114" s="20">
        <v>1.9634426136598999E-2</v>
      </c>
      <c r="AG114" s="20">
        <v>5.2470733094420298E-3</v>
      </c>
      <c r="AH114" s="20">
        <v>2.6990422407493799E-2</v>
      </c>
      <c r="AI114" s="20">
        <f t="shared" si="1"/>
        <v>3.0564730611358101E-2</v>
      </c>
      <c r="AJ114" s="43"/>
      <c r="AK114" s="43">
        <v>448.47246862947901</v>
      </c>
      <c r="AL114" s="26">
        <v>68.152969801609402</v>
      </c>
      <c r="AM114" s="26">
        <v>52.55559030193443</v>
      </c>
      <c r="AN114" s="12">
        <v>35.818195587534802</v>
      </c>
      <c r="AO114" s="20">
        <v>1.6063474596995302E-2</v>
      </c>
      <c r="AP114" t="s">
        <v>1993</v>
      </c>
    </row>
    <row r="115" spans="1:42" x14ac:dyDescent="0.45">
      <c r="A115">
        <v>18</v>
      </c>
      <c r="B115" t="s">
        <v>1337</v>
      </c>
      <c r="C115" s="22">
        <v>2953.3632237911202</v>
      </c>
      <c r="D115" s="22">
        <v>1068.06814626813</v>
      </c>
      <c r="E115" s="22">
        <v>0</v>
      </c>
      <c r="F115" s="22">
        <v>142.81077548623</v>
      </c>
      <c r="G115" s="22">
        <v>41</v>
      </c>
      <c r="H115" s="22">
        <v>1210.8789217543599</v>
      </c>
      <c r="I115" t="s">
        <v>1508</v>
      </c>
      <c r="J115" s="26">
        <v>14.9056008108731</v>
      </c>
      <c r="K115" s="26">
        <v>1.0647860804788101</v>
      </c>
      <c r="L115" s="26">
        <v>14.9056008108731</v>
      </c>
      <c r="M115" s="26">
        <v>1.0647860804788101</v>
      </c>
      <c r="N115" s="26">
        <v>14.9056008108731</v>
      </c>
      <c r="O115" s="26">
        <v>1.5058349160392299</v>
      </c>
      <c r="P115" s="26">
        <v>12.670805224056901</v>
      </c>
      <c r="Q115" s="26">
        <v>5.05457371318687</v>
      </c>
      <c r="R115" s="26">
        <v>12.670805224056901</v>
      </c>
      <c r="S115" s="26">
        <v>5.05457371318687</v>
      </c>
      <c r="T115" s="26">
        <v>12.670805224056901</v>
      </c>
      <c r="U115" s="26">
        <v>7.14824669720341</v>
      </c>
      <c r="V115">
        <v>503</v>
      </c>
      <c r="W115" s="26">
        <v>91.297837563379005</v>
      </c>
      <c r="X115" s="26">
        <v>36.154598249781699</v>
      </c>
      <c r="Y115" s="26">
        <v>14.9056008108731</v>
      </c>
      <c r="Z115" s="26">
        <v>1.0647860804788101</v>
      </c>
      <c r="AA115" s="26">
        <v>12.670805224056901</v>
      </c>
      <c r="AB115" s="26">
        <v>5.05457371318687</v>
      </c>
      <c r="AC115" s="20">
        <v>15342810967.4655</v>
      </c>
      <c r="AD115" s="20">
        <v>1.53428109674655E-2</v>
      </c>
      <c r="AE115" s="20">
        <v>1.8971651292006499E-4</v>
      </c>
      <c r="AF115" s="20">
        <v>4.5415138978172398E-2</v>
      </c>
      <c r="AG115" s="20">
        <v>1.3360317811272199E-4</v>
      </c>
      <c r="AH115" s="20">
        <v>6.2429824848867999E-2</v>
      </c>
      <c r="AI115" s="20">
        <f t="shared" si="1"/>
        <v>0.11055062710724907</v>
      </c>
      <c r="AJ115" s="43"/>
      <c r="AK115" s="43">
        <v>1210.8789217543599</v>
      </c>
      <c r="AL115" s="26">
        <v>91.297837563379005</v>
      </c>
      <c r="AM115" s="26">
        <v>13.878538158432061</v>
      </c>
      <c r="AN115" s="12">
        <v>12.670805224056901</v>
      </c>
      <c r="AO115" s="20">
        <v>1.53428109674655E-2</v>
      </c>
      <c r="AP115" t="s">
        <v>1994</v>
      </c>
    </row>
    <row r="116" spans="1:42" x14ac:dyDescent="0.45">
      <c r="A116">
        <v>123</v>
      </c>
      <c r="B116" t="s">
        <v>1332</v>
      </c>
      <c r="C116" s="22">
        <v>256.29775214195303</v>
      </c>
      <c r="D116" s="22">
        <v>0</v>
      </c>
      <c r="E116" s="22">
        <v>0</v>
      </c>
      <c r="F116" s="22">
        <v>212.72713427782099</v>
      </c>
      <c r="G116" s="22">
        <v>83</v>
      </c>
      <c r="H116" s="22">
        <v>212.72713427782099</v>
      </c>
      <c r="I116" t="s">
        <v>1047</v>
      </c>
      <c r="J116" s="26">
        <v>37.627719879150398</v>
      </c>
      <c r="K116" s="26">
        <v>0</v>
      </c>
      <c r="L116" s="26">
        <v>63.948696899414102</v>
      </c>
      <c r="M116" s="26">
        <v>6.0483164005791101</v>
      </c>
      <c r="N116" s="26">
        <v>50.788208389282197</v>
      </c>
      <c r="O116" s="26">
        <v>6.0483164005791101</v>
      </c>
      <c r="P116" s="26">
        <v>69.708469136556005</v>
      </c>
      <c r="Q116" s="26">
        <v>7.12164050937713</v>
      </c>
      <c r="R116" s="26">
        <v>41.034087880452503</v>
      </c>
      <c r="S116" s="26">
        <v>2.1242142033365501</v>
      </c>
      <c r="T116" s="26">
        <v>55.371278508504197</v>
      </c>
      <c r="U116" s="26">
        <v>7.4316922384109798</v>
      </c>
      <c r="V116">
        <v>51</v>
      </c>
      <c r="W116" s="26">
        <v>107.79612568704999</v>
      </c>
      <c r="X116" s="26">
        <v>4.8612430367644803</v>
      </c>
      <c r="Y116" s="26">
        <v>37.627719879150398</v>
      </c>
      <c r="Z116" s="26">
        <v>6.0483164005791101</v>
      </c>
      <c r="AA116" s="26">
        <v>69.708469136556005</v>
      </c>
      <c r="AB116" s="26">
        <v>7.4316922384109798</v>
      </c>
      <c r="AC116" s="20">
        <v>14828882874.313499</v>
      </c>
      <c r="AD116" s="20">
        <v>1.48288828743135E-2</v>
      </c>
      <c r="AE116" s="20">
        <v>2.4295744338828302E-3</v>
      </c>
      <c r="AF116" s="20">
        <v>1.5029685980152399E-2</v>
      </c>
      <c r="AG116" s="20">
        <v>1.7109679111850899E-3</v>
      </c>
      <c r="AH116" s="20">
        <v>2.0660526079758799E-2</v>
      </c>
      <c r="AI116" s="20">
        <f t="shared" si="1"/>
        <v>2.2931160903657957E-2</v>
      </c>
      <c r="AJ116" s="43"/>
      <c r="AK116" s="43">
        <v>212.72713427782099</v>
      </c>
      <c r="AL116" s="26">
        <v>107.79612568704999</v>
      </c>
      <c r="AM116" s="26">
        <v>64.666952260354222</v>
      </c>
      <c r="AN116" s="12">
        <v>69.708469136556005</v>
      </c>
      <c r="AO116" s="20">
        <v>1.48288828743135E-2</v>
      </c>
      <c r="AP116" t="s">
        <v>1995</v>
      </c>
    </row>
    <row r="117" spans="1:42" x14ac:dyDescent="0.45">
      <c r="A117">
        <v>107</v>
      </c>
      <c r="B117" t="s">
        <v>1203</v>
      </c>
      <c r="C117" s="22">
        <v>1946.27401459217</v>
      </c>
      <c r="D117" s="22">
        <v>0</v>
      </c>
      <c r="E117" s="22">
        <v>0</v>
      </c>
      <c r="F117" s="22">
        <v>875.82330656647696</v>
      </c>
      <c r="G117" s="22">
        <v>45</v>
      </c>
      <c r="H117" s="22">
        <v>875.82330656647696</v>
      </c>
      <c r="I117" t="s">
        <v>1510</v>
      </c>
      <c r="J117" s="26">
        <v>32.007703283558698</v>
      </c>
      <c r="K117" s="26">
        <v>5.5664680848416603</v>
      </c>
      <c r="L117" s="26">
        <v>34.776739369268</v>
      </c>
      <c r="M117" s="26">
        <v>9.66206689300747</v>
      </c>
      <c r="N117" s="26">
        <v>33.392221326413399</v>
      </c>
      <c r="O117" s="26">
        <v>11.150834210251301</v>
      </c>
      <c r="P117" s="26">
        <v>15.407398760318801</v>
      </c>
      <c r="Q117" s="26">
        <v>6.1789293346752503</v>
      </c>
      <c r="R117" s="26">
        <v>14.7022197842598</v>
      </c>
      <c r="S117" s="26">
        <v>4.9833699576799502</v>
      </c>
      <c r="T117" s="26">
        <v>15.054809272289299</v>
      </c>
      <c r="U117" s="26">
        <v>7.9380818752402202</v>
      </c>
      <c r="V117">
        <v>246</v>
      </c>
      <c r="W117" s="26">
        <v>48.406231862391103</v>
      </c>
      <c r="X117" s="26">
        <v>10.6093642179379</v>
      </c>
      <c r="Y117" s="26">
        <v>32.007703283558698</v>
      </c>
      <c r="Z117" s="26">
        <v>11.150834210251301</v>
      </c>
      <c r="AA117" s="26">
        <v>15.407398760318801</v>
      </c>
      <c r="AB117" s="26">
        <v>7.9380818752402202</v>
      </c>
      <c r="AC117" s="20">
        <v>13494158927.850599</v>
      </c>
      <c r="AD117" s="20">
        <v>1.3494158927850599E-2</v>
      </c>
      <c r="AE117" s="20">
        <v>2.1979619062148202E-3</v>
      </c>
      <c r="AF117" s="20">
        <v>2.56216336715425E-2</v>
      </c>
      <c r="AG117" s="20">
        <v>1.5478604973343799E-3</v>
      </c>
      <c r="AH117" s="20">
        <v>3.5220724596373897E-2</v>
      </c>
      <c r="AI117" s="20">
        <f t="shared" si="1"/>
        <v>4.2395306048142921E-2</v>
      </c>
      <c r="AJ117" s="43"/>
      <c r="AK117" s="43">
        <v>875.82330656647696</v>
      </c>
      <c r="AL117" s="26">
        <v>48.406231862391103</v>
      </c>
      <c r="AM117" s="26">
        <v>31.829370243316585</v>
      </c>
      <c r="AN117" s="12">
        <v>15.407398760318801</v>
      </c>
      <c r="AO117" s="20">
        <v>1.3494158927850599E-2</v>
      </c>
      <c r="AP117" t="s">
        <v>1996</v>
      </c>
    </row>
    <row r="118" spans="1:42" x14ac:dyDescent="0.45">
      <c r="A118">
        <v>63</v>
      </c>
      <c r="B118" t="s">
        <v>1335</v>
      </c>
      <c r="C118" s="22">
        <v>1571.0818250775301</v>
      </c>
      <c r="D118" s="22">
        <v>1097.4072093308</v>
      </c>
      <c r="E118" s="22">
        <v>2.35006822347514</v>
      </c>
      <c r="F118" s="22">
        <v>0</v>
      </c>
      <c r="G118" s="22">
        <v>70</v>
      </c>
      <c r="H118" s="22">
        <v>1099.7572775542701</v>
      </c>
      <c r="I118" t="s">
        <v>1438</v>
      </c>
      <c r="J118" s="26">
        <v>3.0018089256788598</v>
      </c>
      <c r="K118" s="26">
        <v>0.104653143096685</v>
      </c>
      <c r="L118" s="26">
        <v>2.91690002242103</v>
      </c>
      <c r="M118" s="26">
        <v>0.49356003044786301</v>
      </c>
      <c r="N118" s="26">
        <v>2.95935447404994</v>
      </c>
      <c r="O118" s="26">
        <v>0.50453323380696202</v>
      </c>
      <c r="P118" s="26">
        <v>11.979719604120399</v>
      </c>
      <c r="Q118" s="26">
        <v>4.0078513935503102</v>
      </c>
      <c r="R118" s="26">
        <v>12.212002026407299</v>
      </c>
      <c r="S118" s="26">
        <v>3.5232439041061299</v>
      </c>
      <c r="T118" s="26">
        <v>12.095860815263899</v>
      </c>
      <c r="U118" s="26">
        <v>5.3363021279350598</v>
      </c>
      <c r="V118">
        <v>39</v>
      </c>
      <c r="W118" s="26">
        <v>409.16983441133698</v>
      </c>
      <c r="X118" s="26">
        <v>122.63543943767699</v>
      </c>
      <c r="Y118" s="26">
        <v>2.91690002242103</v>
      </c>
      <c r="Z118" s="26">
        <v>0.49356003044786301</v>
      </c>
      <c r="AA118" s="26">
        <v>12.212002026407299</v>
      </c>
      <c r="AB118" s="26">
        <v>3.5232439041061299</v>
      </c>
      <c r="AC118" s="20">
        <v>13302783899.6397</v>
      </c>
      <c r="AD118" s="20">
        <v>1.33027838996397E-2</v>
      </c>
      <c r="AE118" s="20">
        <v>9.1988015703115895E-17</v>
      </c>
      <c r="AF118" s="20">
        <v>4.43405633347436E-2</v>
      </c>
      <c r="AG118" s="20">
        <v>6.4780292748673201E-17</v>
      </c>
      <c r="AH118" s="20">
        <v>6.0952661710858801E-2</v>
      </c>
      <c r="AI118" s="20">
        <f t="shared" si="1"/>
        <v>0.44998750314954344</v>
      </c>
      <c r="AJ118" s="43"/>
      <c r="AK118" s="43">
        <v>1099.7572775542701</v>
      </c>
      <c r="AL118" s="26">
        <v>409.16983441133698</v>
      </c>
      <c r="AM118" s="26">
        <v>2.9562562974596234</v>
      </c>
      <c r="AN118" s="12">
        <v>12.212002026407299</v>
      </c>
      <c r="AO118" s="20">
        <v>1.33027838996397E-2</v>
      </c>
      <c r="AP118" t="s">
        <v>1997</v>
      </c>
    </row>
    <row r="119" spans="1:42" x14ac:dyDescent="0.45">
      <c r="A119">
        <v>97</v>
      </c>
      <c r="B119" t="s">
        <v>1336</v>
      </c>
      <c r="C119" s="22">
        <v>65.984121859073596</v>
      </c>
      <c r="D119" s="22">
        <v>0</v>
      </c>
      <c r="E119" s="22">
        <v>0</v>
      </c>
      <c r="F119" s="22">
        <v>60.045550891757003</v>
      </c>
      <c r="G119" s="22">
        <v>91</v>
      </c>
      <c r="H119" s="22">
        <v>60.045550891757003</v>
      </c>
      <c r="I119" t="s">
        <v>1413</v>
      </c>
      <c r="J119" s="26">
        <v>37.627719879150398</v>
      </c>
      <c r="K119" s="26" t="s">
        <v>202</v>
      </c>
      <c r="L119" s="26">
        <v>70.545211791992202</v>
      </c>
      <c r="M119" s="26" t="s">
        <v>202</v>
      </c>
      <c r="N119" s="26">
        <v>54.086465835571303</v>
      </c>
      <c r="O119" s="26" t="s">
        <v>202</v>
      </c>
      <c r="P119" s="26">
        <v>221.057205200195</v>
      </c>
      <c r="Q119" s="26" t="s">
        <v>202</v>
      </c>
      <c r="R119" s="26">
        <v>117.908493041992</v>
      </c>
      <c r="S119" s="26" t="s">
        <v>202</v>
      </c>
      <c r="T119" s="26">
        <v>169.48284912109401</v>
      </c>
      <c r="U119" s="26" t="s">
        <v>202</v>
      </c>
      <c r="V119">
        <v>9403</v>
      </c>
      <c r="W119" s="26">
        <v>246.39788635701299</v>
      </c>
      <c r="X119" s="26">
        <v>41.247292014482902</v>
      </c>
      <c r="Y119" s="26">
        <v>37.627719879150398</v>
      </c>
      <c r="Z119" s="26" t="s">
        <v>202</v>
      </c>
      <c r="AA119" s="26">
        <v>221.057205200195</v>
      </c>
      <c r="AB119" s="26" t="s">
        <v>202</v>
      </c>
      <c r="AC119" s="20">
        <v>13273501664.8379</v>
      </c>
      <c r="AD119" s="20">
        <v>1.32735016648379E-2</v>
      </c>
      <c r="AE119" s="20">
        <v>1.97055455086095E-3</v>
      </c>
      <c r="AF119" s="20">
        <v>1.2190124572081301E-2</v>
      </c>
      <c r="AG119" s="20">
        <v>1.38771447243729E-3</v>
      </c>
      <c r="AH119" s="20">
        <v>1.67571289892273E-2</v>
      </c>
      <c r="AI119" s="20">
        <f t="shared" si="1"/>
        <v>1.4795096824871382E-2</v>
      </c>
      <c r="AJ119" s="43"/>
      <c r="AK119" s="43">
        <v>60.045550891757003</v>
      </c>
      <c r="AL119" s="26">
        <v>246.39788635701299</v>
      </c>
      <c r="AM119" s="26">
        <v>89.715544426342689</v>
      </c>
      <c r="AN119" s="12">
        <v>221.057205200195</v>
      </c>
      <c r="AO119" s="20">
        <v>1.32735016648379E-2</v>
      </c>
      <c r="AP119" t="s">
        <v>1998</v>
      </c>
    </row>
    <row r="120" spans="1:42" x14ac:dyDescent="0.45">
      <c r="A120">
        <v>142</v>
      </c>
      <c r="B120" t="s">
        <v>1338</v>
      </c>
      <c r="C120" s="22">
        <v>3358.2980098724402</v>
      </c>
      <c r="D120" s="22">
        <v>0</v>
      </c>
      <c r="E120" s="22">
        <v>0</v>
      </c>
      <c r="F120" s="22">
        <v>1208.98728355408</v>
      </c>
      <c r="G120" s="22">
        <v>36</v>
      </c>
      <c r="H120" s="22">
        <v>1208.98728355408</v>
      </c>
      <c r="I120" t="s">
        <v>1510</v>
      </c>
      <c r="J120" s="26">
        <v>19.654136932257501</v>
      </c>
      <c r="K120" s="26">
        <v>5.2097399625668404</v>
      </c>
      <c r="L120" s="26">
        <v>18.992175904208501</v>
      </c>
      <c r="M120" s="26">
        <v>6.5051941791499699</v>
      </c>
      <c r="N120" s="26">
        <v>19.323156418233001</v>
      </c>
      <c r="O120" s="26">
        <v>8.3342031284348099</v>
      </c>
      <c r="P120" s="26">
        <v>9.8107167661937904</v>
      </c>
      <c r="Q120" s="26">
        <v>6.0500920428264804</v>
      </c>
      <c r="R120" s="26">
        <v>10.375291470325401</v>
      </c>
      <c r="S120" s="26">
        <v>5.5415299545615602</v>
      </c>
      <c r="T120" s="26">
        <v>10.0930041182596</v>
      </c>
      <c r="U120" s="26">
        <v>8.2043993054930802</v>
      </c>
      <c r="V120">
        <v>780</v>
      </c>
      <c r="W120" s="26">
        <v>58.514326448431</v>
      </c>
      <c r="X120" s="26">
        <v>18.181868507595102</v>
      </c>
      <c r="Y120" s="26">
        <v>19.654136932257501</v>
      </c>
      <c r="Z120" s="26">
        <v>8.3342031284348099</v>
      </c>
      <c r="AA120" s="26">
        <v>9.8107167661937904</v>
      </c>
      <c r="AB120" s="26">
        <v>8.2043993054930802</v>
      </c>
      <c r="AC120" s="20">
        <v>11861031812.879101</v>
      </c>
      <c r="AD120" s="20">
        <v>1.18610318128791E-2</v>
      </c>
      <c r="AE120" s="20">
        <v>2.3980389961225301E-4</v>
      </c>
      <c r="AF120" s="20">
        <v>3.4490692360584399E-2</v>
      </c>
      <c r="AG120" s="20">
        <v>1.6887598564243201E-4</v>
      </c>
      <c r="AH120" s="20">
        <v>4.74125573858174E-2</v>
      </c>
      <c r="AI120" s="20">
        <f t="shared" si="1"/>
        <v>7.074307658188525E-2</v>
      </c>
      <c r="AJ120" s="43"/>
      <c r="AK120" s="43">
        <v>1208.98728355408</v>
      </c>
      <c r="AL120" s="26">
        <v>58.514326448431</v>
      </c>
      <c r="AM120" s="26">
        <v>16.76634998924585</v>
      </c>
      <c r="AN120" s="12">
        <v>9.8107167661937904</v>
      </c>
      <c r="AO120" s="20">
        <v>1.18610318128791E-2</v>
      </c>
      <c r="AP120" t="s">
        <v>1999</v>
      </c>
    </row>
    <row r="121" spans="1:42" x14ac:dyDescent="0.45">
      <c r="A121">
        <v>124</v>
      </c>
      <c r="B121" t="s">
        <v>1340</v>
      </c>
      <c r="C121" s="22">
        <v>223.486713111401</v>
      </c>
      <c r="D121" s="22">
        <v>0</v>
      </c>
      <c r="E121" s="22">
        <v>0</v>
      </c>
      <c r="F121" s="22">
        <v>145.26636352241101</v>
      </c>
      <c r="G121" s="22">
        <v>65</v>
      </c>
      <c r="H121" s="22">
        <v>145.26636352241101</v>
      </c>
      <c r="I121" t="s">
        <v>1047</v>
      </c>
      <c r="J121" s="26">
        <v>37.627719879150398</v>
      </c>
      <c r="K121" s="26">
        <v>0</v>
      </c>
      <c r="L121" s="26">
        <v>53.8430474599202</v>
      </c>
      <c r="M121" s="26">
        <v>8.2344393555915705</v>
      </c>
      <c r="N121" s="26">
        <v>45.735383669535302</v>
      </c>
      <c r="O121" s="26">
        <v>8.2344393555915705</v>
      </c>
      <c r="P121" s="26">
        <v>60.011847813924199</v>
      </c>
      <c r="Q121" s="26">
        <v>11.1958847438865</v>
      </c>
      <c r="R121" s="26">
        <v>41.7955226898193</v>
      </c>
      <c r="S121" s="26">
        <v>2.1981746196553802</v>
      </c>
      <c r="T121" s="26">
        <v>50.9036852518717</v>
      </c>
      <c r="U121" s="26">
        <v>11.4096365786509</v>
      </c>
      <c r="V121">
        <v>14</v>
      </c>
      <c r="W121" s="26">
        <v>109.78362709375</v>
      </c>
      <c r="X121" s="26">
        <v>6.33552770524728</v>
      </c>
      <c r="Y121" s="26">
        <v>37.627719879150398</v>
      </c>
      <c r="Z121" s="26">
        <v>8.2344393555915705</v>
      </c>
      <c r="AA121" s="26">
        <v>60.011847813924199</v>
      </c>
      <c r="AB121" s="26">
        <v>11.4096365786509</v>
      </c>
      <c r="AC121" s="20">
        <v>8717702900.1890907</v>
      </c>
      <c r="AD121" s="20">
        <v>8.7177029001890907E-3</v>
      </c>
      <c r="AE121" s="20">
        <v>1.68988580848303E-3</v>
      </c>
      <c r="AF121" s="20">
        <v>1.04538690740088E-2</v>
      </c>
      <c r="AG121" s="20">
        <v>1.1900604285091799E-3</v>
      </c>
      <c r="AH121" s="20">
        <v>1.43703890369473E-2</v>
      </c>
      <c r="AI121" s="20">
        <f t="shared" si="1"/>
        <v>1.5947868282209499E-2</v>
      </c>
      <c r="AJ121" s="43"/>
      <c r="AK121" s="43">
        <v>145.26636352241101</v>
      </c>
      <c r="AL121" s="26">
        <v>109.78362709375</v>
      </c>
      <c r="AM121" s="26">
        <v>54.663750326518844</v>
      </c>
      <c r="AN121" s="12">
        <v>60.011847813924199</v>
      </c>
      <c r="AO121" s="20">
        <v>8.7177029001890907E-3</v>
      </c>
      <c r="AP121" t="s">
        <v>2000</v>
      </c>
    </row>
    <row r="122" spans="1:42" x14ac:dyDescent="0.45">
      <c r="A122">
        <v>55</v>
      </c>
      <c r="B122" t="s">
        <v>1339</v>
      </c>
      <c r="C122" s="22">
        <v>22597.7265289426</v>
      </c>
      <c r="D122" s="22">
        <v>2868.5949276083702</v>
      </c>
      <c r="E122" s="22">
        <v>6.0026650317013297E-13</v>
      </c>
      <c r="F122" s="22">
        <v>4588.6548269426903</v>
      </c>
      <c r="G122" s="22">
        <v>33</v>
      </c>
      <c r="H122" s="22">
        <v>7457.2497545510596</v>
      </c>
      <c r="I122" t="s">
        <v>1511</v>
      </c>
      <c r="J122" s="26">
        <v>5.1518493601316901</v>
      </c>
      <c r="K122" s="26">
        <v>5.3407554572417997</v>
      </c>
      <c r="L122" s="26">
        <v>4.8342157602371998</v>
      </c>
      <c r="M122" s="26">
        <v>5.5406915373228696</v>
      </c>
      <c r="N122" s="26">
        <v>4.9930325601844503</v>
      </c>
      <c r="O122" s="26">
        <v>7.69564367456156</v>
      </c>
      <c r="P122" s="26">
        <v>1.03189233922847</v>
      </c>
      <c r="Q122" s="26">
        <v>1.6175339310577399</v>
      </c>
      <c r="R122" s="26">
        <v>1.0675339707506299</v>
      </c>
      <c r="S122" s="26">
        <v>1.6193243485739399</v>
      </c>
      <c r="T122" s="26">
        <v>1.04971315498955</v>
      </c>
      <c r="U122" s="26">
        <v>2.2888047894059298</v>
      </c>
      <c r="V122">
        <v>2042</v>
      </c>
      <c r="W122" s="26">
        <v>22.6035371530274</v>
      </c>
      <c r="X122" s="26">
        <v>26.929484454528499</v>
      </c>
      <c r="Y122" s="26">
        <v>5.0907569893860796</v>
      </c>
      <c r="Z122" s="26">
        <v>6.3508121221499998</v>
      </c>
      <c r="AA122" s="26">
        <v>1.03874750747155</v>
      </c>
      <c r="AB122" s="26">
        <v>1.9039714317888401</v>
      </c>
      <c r="AC122" s="20">
        <v>7746199595.13272</v>
      </c>
      <c r="AD122" s="20">
        <v>7.7461995951327196E-3</v>
      </c>
      <c r="AE122" s="20">
        <v>9.0291311177027905E-5</v>
      </c>
      <c r="AF122" s="20">
        <v>2.5285490125902099E-2</v>
      </c>
      <c r="AG122" s="20">
        <v>6.3585430406357698E-5</v>
      </c>
      <c r="AH122" s="20">
        <v>3.4758645581521801E-2</v>
      </c>
      <c r="AI122" s="20">
        <f t="shared" si="1"/>
        <v>0.16856022188639935</v>
      </c>
      <c r="AJ122" s="43"/>
      <c r="AK122" s="43">
        <v>7457.2497545510596</v>
      </c>
      <c r="AL122" s="26">
        <v>22.6035371530274</v>
      </c>
      <c r="AM122" s="26">
        <v>4.5955086606098847</v>
      </c>
      <c r="AN122" s="12">
        <v>1.03874750747155</v>
      </c>
      <c r="AO122" s="20">
        <v>7.7461995951327196E-3</v>
      </c>
      <c r="AP122" t="s">
        <v>2001</v>
      </c>
    </row>
    <row r="123" spans="1:42" x14ac:dyDescent="0.45">
      <c r="A123">
        <v>87</v>
      </c>
      <c r="B123" t="s">
        <v>1342</v>
      </c>
      <c r="C123" s="22">
        <v>156.32658725976901</v>
      </c>
      <c r="D123" s="22">
        <v>0</v>
      </c>
      <c r="E123" s="22">
        <v>0</v>
      </c>
      <c r="F123" s="22">
        <v>121.93473806262</v>
      </c>
      <c r="G123" s="22">
        <v>78</v>
      </c>
      <c r="H123" s="22">
        <v>121.93473806262</v>
      </c>
      <c r="I123" t="s">
        <v>1512</v>
      </c>
      <c r="J123" s="26">
        <v>13.650530874729199</v>
      </c>
      <c r="K123" s="26">
        <v>0.81899137916724996</v>
      </c>
      <c r="L123" s="26">
        <v>13.650530874729199</v>
      </c>
      <c r="M123" s="26">
        <v>0.81899137916724996</v>
      </c>
      <c r="N123" s="26">
        <v>13.650530874729199</v>
      </c>
      <c r="O123" s="26">
        <v>1.15822871588497</v>
      </c>
      <c r="P123" s="26">
        <v>60.582734704017597</v>
      </c>
      <c r="Q123" s="26">
        <v>16.774022915901199</v>
      </c>
      <c r="R123" s="26">
        <v>60.582734704017597</v>
      </c>
      <c r="S123" s="26">
        <v>16.774022915901199</v>
      </c>
      <c r="T123" s="26">
        <v>60.582734704017597</v>
      </c>
      <c r="U123" s="26">
        <v>23.7220507032245</v>
      </c>
      <c r="V123">
        <v>99</v>
      </c>
      <c r="W123" s="26">
        <v>579.64276126309301</v>
      </c>
      <c r="X123" s="26">
        <v>248.09748799559901</v>
      </c>
      <c r="Y123" s="26">
        <v>13.650530874729199</v>
      </c>
      <c r="Z123" s="26">
        <v>1.15822871588497</v>
      </c>
      <c r="AA123" s="26">
        <v>60.582734704017597</v>
      </c>
      <c r="AB123" s="26">
        <v>23.7220507032245</v>
      </c>
      <c r="AC123" s="20">
        <v>7387139887.2515802</v>
      </c>
      <c r="AD123" s="20">
        <v>7.3871398872515804E-3</v>
      </c>
      <c r="AE123" s="20">
        <v>2.9179942266968302E-6</v>
      </c>
      <c r="AF123" s="20">
        <v>2.2525150103598599E-2</v>
      </c>
      <c r="AG123" s="20">
        <v>2.0549255117583299E-6</v>
      </c>
      <c r="AH123" s="20">
        <v>3.09641500015665E-2</v>
      </c>
      <c r="AI123" s="20">
        <f t="shared" si="1"/>
        <v>7.0678588264509026E-2</v>
      </c>
      <c r="AJ123" s="43"/>
      <c r="AK123" s="43">
        <v>121.93473806262</v>
      </c>
      <c r="AL123" s="26">
        <v>579.64276126309301</v>
      </c>
      <c r="AM123" s="26">
        <v>10.451736613082584</v>
      </c>
      <c r="AN123" s="12">
        <v>60.582734704017597</v>
      </c>
      <c r="AO123" s="20">
        <v>7.3871398872515804E-3</v>
      </c>
      <c r="AP123" t="s">
        <v>2002</v>
      </c>
    </row>
    <row r="124" spans="1:42" x14ac:dyDescent="0.45">
      <c r="A124">
        <v>73</v>
      </c>
      <c r="B124" t="s">
        <v>1341</v>
      </c>
      <c r="C124" s="22">
        <v>7756.6470507979402</v>
      </c>
      <c r="D124" s="22">
        <v>417.20767861545102</v>
      </c>
      <c r="E124" s="22">
        <v>0</v>
      </c>
      <c r="F124" s="22">
        <v>1056.5552610361599</v>
      </c>
      <c r="G124" s="22">
        <v>19</v>
      </c>
      <c r="H124" s="22">
        <v>1473.7629396516099</v>
      </c>
      <c r="I124" t="s">
        <v>1513</v>
      </c>
      <c r="J124" s="26">
        <v>5.3561382382663298</v>
      </c>
      <c r="K124" s="26">
        <v>3.18654668217048</v>
      </c>
      <c r="L124" s="26">
        <v>5.2923036472204696</v>
      </c>
      <c r="M124" s="26">
        <v>3.24992643494262</v>
      </c>
      <c r="N124" s="26">
        <v>5.3242209427434002</v>
      </c>
      <c r="O124" s="26">
        <v>4.5514944348192499</v>
      </c>
      <c r="P124" s="26">
        <v>4.5312604706136996</v>
      </c>
      <c r="Q124" s="26">
        <v>1.7151237815068201</v>
      </c>
      <c r="R124" s="26">
        <v>4.5885785233299696</v>
      </c>
      <c r="S124" s="26">
        <v>1.6096265917852399</v>
      </c>
      <c r="T124" s="26">
        <v>4.5599194969718297</v>
      </c>
      <c r="U124" s="26">
        <v>2.3521367627908898</v>
      </c>
      <c r="V124">
        <v>151</v>
      </c>
      <c r="W124" s="26">
        <v>86.920831860735504</v>
      </c>
      <c r="X124" s="26">
        <v>29.990797576953799</v>
      </c>
      <c r="Y124" s="26">
        <v>5.3561382382663298</v>
      </c>
      <c r="Z124" s="26">
        <v>3.18654668217048</v>
      </c>
      <c r="AA124" s="26">
        <v>4.5312604706136996</v>
      </c>
      <c r="AB124" s="26">
        <v>1.7151237815068201</v>
      </c>
      <c r="AC124" s="20">
        <v>6689960517.3570299</v>
      </c>
      <c r="AD124" s="20">
        <v>6.6899605173570296E-3</v>
      </c>
      <c r="AE124" s="20">
        <v>6.7827005351385003E-6</v>
      </c>
      <c r="AF124" s="20">
        <v>2.2056080024264901E-2</v>
      </c>
      <c r="AG124" s="20">
        <v>4.7765496726327502E-6</v>
      </c>
      <c r="AH124" s="20">
        <v>3.03193438080036E-2</v>
      </c>
      <c r="AI124" s="20">
        <f t="shared" si="1"/>
        <v>0.12810070068004087</v>
      </c>
      <c r="AJ124" s="43"/>
      <c r="AK124" s="43">
        <v>1473.7629396516099</v>
      </c>
      <c r="AL124" s="26">
        <v>86.920831860735504</v>
      </c>
      <c r="AM124" s="26">
        <v>5.2224230483068537</v>
      </c>
      <c r="AN124" s="12">
        <v>4.5312604706136996</v>
      </c>
      <c r="AO124" s="20">
        <v>6.6899605173570296E-3</v>
      </c>
      <c r="AP124" t="s">
        <v>2003</v>
      </c>
    </row>
    <row r="125" spans="1:42" x14ac:dyDescent="0.45">
      <c r="A125">
        <v>133</v>
      </c>
      <c r="B125" t="s">
        <v>1365</v>
      </c>
      <c r="C125" s="22">
        <v>91.887205779552502</v>
      </c>
      <c r="D125" s="22">
        <v>0</v>
      </c>
      <c r="E125" s="22">
        <v>0</v>
      </c>
      <c r="F125" s="22">
        <v>59.7266837567091</v>
      </c>
      <c r="G125" s="22">
        <v>65</v>
      </c>
      <c r="H125" s="22">
        <v>59.7266837567091</v>
      </c>
      <c r="I125" t="s">
        <v>1482</v>
      </c>
      <c r="J125" s="26">
        <v>37.627719879150398</v>
      </c>
      <c r="K125" s="26">
        <v>0</v>
      </c>
      <c r="L125" s="26">
        <v>70.810573577880902</v>
      </c>
      <c r="M125" s="26">
        <v>9.0902322868296193E-3</v>
      </c>
      <c r="N125" s="26">
        <v>54.219146728515597</v>
      </c>
      <c r="O125" s="26">
        <v>9.0902322868296193E-3</v>
      </c>
      <c r="P125" s="26">
        <v>83.794769287109403</v>
      </c>
      <c r="Q125" s="26">
        <v>7.0575268723758997</v>
      </c>
      <c r="R125" s="26">
        <v>44.527095794677699</v>
      </c>
      <c r="S125" s="26">
        <v>3.7445499057671201</v>
      </c>
      <c r="T125" s="26">
        <v>64.160932540893597</v>
      </c>
      <c r="U125" s="26">
        <v>7.9893891851059804</v>
      </c>
      <c r="V125">
        <v>6</v>
      </c>
      <c r="W125" s="26">
        <v>110.209273794908</v>
      </c>
      <c r="X125" s="26">
        <v>15.736653778013499</v>
      </c>
      <c r="Y125" s="26">
        <v>37.627719879150398</v>
      </c>
      <c r="Z125" s="26">
        <v>9.0902322868296193E-3</v>
      </c>
      <c r="AA125" s="26">
        <v>83.794769287109403</v>
      </c>
      <c r="AB125" s="26">
        <v>7.9893891851059804</v>
      </c>
      <c r="AC125" s="20">
        <v>5004783685.6775904</v>
      </c>
      <c r="AD125" s="20">
        <v>5.0047836856775899E-3</v>
      </c>
      <c r="AE125" s="20">
        <v>7.4021062773433699E-4</v>
      </c>
      <c r="AF125" s="20">
        <v>4.5790462863058703E-3</v>
      </c>
      <c r="AG125" s="20">
        <v>5.2127508995375796E-4</v>
      </c>
      <c r="AH125" s="20">
        <v>6.2945763034289101E-3</v>
      </c>
      <c r="AI125" s="20">
        <f t="shared" si="1"/>
        <v>6.582434443005037E-3</v>
      </c>
      <c r="AJ125" s="43"/>
      <c r="AK125" s="43">
        <v>59.7266837567091</v>
      </c>
      <c r="AL125" s="26">
        <v>110.209273794908</v>
      </c>
      <c r="AM125" s="26">
        <v>76.032412157116568</v>
      </c>
      <c r="AN125" s="12">
        <v>83.794769287109403</v>
      </c>
      <c r="AO125" s="20">
        <v>5.0047836856775899E-3</v>
      </c>
      <c r="AP125" t="s">
        <v>2004</v>
      </c>
    </row>
    <row r="126" spans="1:42" x14ac:dyDescent="0.45">
      <c r="A126">
        <v>154</v>
      </c>
      <c r="B126" t="s">
        <v>1347</v>
      </c>
      <c r="C126" s="22">
        <v>37710.045816898302</v>
      </c>
      <c r="D126" s="22">
        <v>8723.0120322334897</v>
      </c>
      <c r="E126" s="22">
        <v>0</v>
      </c>
      <c r="F126" s="22">
        <v>1081.5998801600699</v>
      </c>
      <c r="G126" s="22">
        <v>26</v>
      </c>
      <c r="H126" s="22">
        <v>9804.6119123935605</v>
      </c>
      <c r="I126" t="s">
        <v>1514</v>
      </c>
      <c r="J126" s="26">
        <v>2.5900663624757301</v>
      </c>
      <c r="K126" s="26">
        <v>2.1391320239676199</v>
      </c>
      <c r="L126" s="26">
        <v>2.5683225365401099</v>
      </c>
      <c r="M126" s="26">
        <v>2.1552723668985001</v>
      </c>
      <c r="N126" s="26">
        <v>2.57919444950792</v>
      </c>
      <c r="O126" s="26">
        <v>3.0366239134077899</v>
      </c>
      <c r="P126" s="26">
        <v>0.45185652428676498</v>
      </c>
      <c r="Q126" s="26">
        <v>0.68254419725005</v>
      </c>
      <c r="R126" s="26">
        <v>0.45569853636709301</v>
      </c>
      <c r="S126" s="26">
        <v>0.68109178719183405</v>
      </c>
      <c r="T126" s="26">
        <v>0.45377753032692902</v>
      </c>
      <c r="U126" s="26">
        <v>0.96423679860285505</v>
      </c>
      <c r="V126">
        <v>659</v>
      </c>
      <c r="W126" s="26">
        <v>16.0627955917466</v>
      </c>
      <c r="X126" s="26">
        <v>5.8425631770434103</v>
      </c>
      <c r="Y126" s="26">
        <v>2.5900663624757301</v>
      </c>
      <c r="Z126" s="26">
        <v>2.1391320239676199</v>
      </c>
      <c r="AA126" s="26">
        <v>0.45185652428676498</v>
      </c>
      <c r="AB126" s="26">
        <v>0.68254419725005</v>
      </c>
      <c r="AC126" s="20">
        <v>4447034819.5171099</v>
      </c>
      <c r="AD126" s="20">
        <v>4.4470348195171103E-3</v>
      </c>
      <c r="AE126" s="20">
        <v>8.7896099625619894E-6</v>
      </c>
      <c r="AF126" s="20">
        <v>1.44746287085215E-2</v>
      </c>
      <c r="AG126" s="20">
        <v>6.1898661708182996E-6</v>
      </c>
      <c r="AH126" s="20">
        <v>1.9897517773967598E-2</v>
      </c>
      <c r="AI126" s="20">
        <f t="shared" si="1"/>
        <v>0.15748947700518148</v>
      </c>
      <c r="AJ126" s="43"/>
      <c r="AK126" s="43">
        <v>9804.6119123935605</v>
      </c>
      <c r="AL126" s="26">
        <v>16.0627955917466</v>
      </c>
      <c r="AM126" s="26">
        <v>2.8237028302346832</v>
      </c>
      <c r="AN126" s="12">
        <v>0.45185652428676498</v>
      </c>
      <c r="AO126" s="20">
        <v>4.4470348195171103E-3</v>
      </c>
      <c r="AP126" t="s">
        <v>2005</v>
      </c>
    </row>
    <row r="127" spans="1:42" x14ac:dyDescent="0.45">
      <c r="A127">
        <v>125</v>
      </c>
      <c r="B127" t="s">
        <v>1344</v>
      </c>
      <c r="C127" s="22">
        <v>497.98364144563698</v>
      </c>
      <c r="D127" s="22">
        <v>255.29425060153</v>
      </c>
      <c r="E127" s="22">
        <v>33.536261436939199</v>
      </c>
      <c r="F127" s="22">
        <v>0</v>
      </c>
      <c r="G127" s="22">
        <v>58</v>
      </c>
      <c r="H127" s="22">
        <v>288.83051203846901</v>
      </c>
      <c r="I127" t="s">
        <v>1047</v>
      </c>
      <c r="J127" s="26">
        <v>9.9826276478014506</v>
      </c>
      <c r="K127" s="26">
        <v>0.27497471158635001</v>
      </c>
      <c r="L127" s="26">
        <v>9.7799312310587396</v>
      </c>
      <c r="M127" s="26">
        <v>1.4651657599318999</v>
      </c>
      <c r="N127" s="26">
        <v>9.8812794394301005</v>
      </c>
      <c r="O127" s="26">
        <v>1.4907453827159101</v>
      </c>
      <c r="P127" s="26">
        <v>14.251733313099701</v>
      </c>
      <c r="Q127" s="26">
        <v>3.7497560351674202</v>
      </c>
      <c r="R127" s="26">
        <v>14.9171743392944</v>
      </c>
      <c r="S127" s="26">
        <v>3.4508768958984799</v>
      </c>
      <c r="T127" s="26">
        <v>14.5844538261971</v>
      </c>
      <c r="U127" s="26">
        <v>5.0960005567033102</v>
      </c>
      <c r="V127">
        <v>207</v>
      </c>
      <c r="W127" s="26">
        <v>156.409317800846</v>
      </c>
      <c r="X127" s="26">
        <v>53.090670284505698</v>
      </c>
      <c r="Y127" s="26">
        <v>9.7799312310587396</v>
      </c>
      <c r="Z127" s="26">
        <v>1.4651657599318999</v>
      </c>
      <c r="AA127" s="26">
        <v>14.9171743392944</v>
      </c>
      <c r="AB127" s="26">
        <v>3.4508768958984799</v>
      </c>
      <c r="AC127" s="20">
        <v>4223593468.5345802</v>
      </c>
      <c r="AD127" s="20">
        <v>4.2235934685345804E-3</v>
      </c>
      <c r="AE127" s="20">
        <v>1.1554093413624999E-6</v>
      </c>
      <c r="AF127" s="20">
        <v>1.35994622314934E-2</v>
      </c>
      <c r="AG127" s="20">
        <v>8.1366855025528195E-7</v>
      </c>
      <c r="AH127" s="20">
        <v>1.8694472025264201E-2</v>
      </c>
      <c r="AI127" s="20">
        <f t="shared" si="1"/>
        <v>4.5175783348005982E-2</v>
      </c>
      <c r="AJ127" s="43"/>
      <c r="AK127" s="43">
        <v>288.83051203846901</v>
      </c>
      <c r="AL127" s="26">
        <v>156.409317800846</v>
      </c>
      <c r="AM127" s="26">
        <v>9.3492423495983612</v>
      </c>
      <c r="AN127" s="12">
        <v>14.9171743392944</v>
      </c>
      <c r="AO127" s="20">
        <v>4.2235934685345804E-3</v>
      </c>
      <c r="AP127" t="s">
        <v>2006</v>
      </c>
    </row>
    <row r="128" spans="1:42" x14ac:dyDescent="0.45">
      <c r="A128">
        <v>118</v>
      </c>
      <c r="B128" t="s">
        <v>1364</v>
      </c>
      <c r="C128" s="22">
        <v>49.1774429678917</v>
      </c>
      <c r="D128" s="22">
        <v>0</v>
      </c>
      <c r="E128" s="22">
        <v>0</v>
      </c>
      <c r="F128" s="22">
        <v>26.064044772982601</v>
      </c>
      <c r="G128" s="22">
        <v>53</v>
      </c>
      <c r="H128" s="22">
        <v>26.064044772982601</v>
      </c>
      <c r="I128" t="s">
        <v>1018</v>
      </c>
      <c r="J128" s="26">
        <v>37.627719879150398</v>
      </c>
      <c r="K128" s="26" t="s">
        <v>202</v>
      </c>
      <c r="L128" s="26">
        <v>70.977737426757798</v>
      </c>
      <c r="M128" s="26" t="s">
        <v>202</v>
      </c>
      <c r="N128" s="26">
        <v>54.302728652954102</v>
      </c>
      <c r="O128" s="26" t="s">
        <v>202</v>
      </c>
      <c r="P128" s="26">
        <v>146.74092102050801</v>
      </c>
      <c r="Q128" s="26" t="s">
        <v>202</v>
      </c>
      <c r="R128" s="26">
        <v>77.792366027832003</v>
      </c>
      <c r="S128" s="26" t="s">
        <v>202</v>
      </c>
      <c r="T128" s="26">
        <v>112.26664352416999</v>
      </c>
      <c r="U128" s="26" t="s">
        <v>202</v>
      </c>
      <c r="V128">
        <v>6303</v>
      </c>
      <c r="W128" s="26">
        <v>196.138198847198</v>
      </c>
      <c r="X128" s="26">
        <v>47.510455584976</v>
      </c>
      <c r="Y128" s="26">
        <v>37.627719879150398</v>
      </c>
      <c r="Z128" s="26" t="s">
        <v>202</v>
      </c>
      <c r="AA128" s="26">
        <v>146.74092102050801</v>
      </c>
      <c r="AB128" s="26" t="s">
        <v>202</v>
      </c>
      <c r="AC128" s="20">
        <v>3824661935.5072198</v>
      </c>
      <c r="AD128" s="20">
        <v>3.8246619355072199E-3</v>
      </c>
      <c r="AE128" s="20">
        <v>5.6434064737596705E-4</v>
      </c>
      <c r="AF128" s="20">
        <v>3.4910898075632499E-3</v>
      </c>
      <c r="AG128" s="20">
        <v>3.97422991109836E-4</v>
      </c>
      <c r="AH128" s="20">
        <v>4.7990192284249698E-3</v>
      </c>
      <c r="AI128" s="20">
        <f t="shared" si="1"/>
        <v>5.1121547964455326E-3</v>
      </c>
      <c r="AJ128" s="43"/>
      <c r="AK128" s="43">
        <v>26.064044772982601</v>
      </c>
      <c r="AL128" s="26">
        <v>196.138198847198</v>
      </c>
      <c r="AM128" s="26">
        <v>74.815065032195378</v>
      </c>
      <c r="AN128" s="12">
        <v>146.74092102050801</v>
      </c>
      <c r="AO128" s="20">
        <v>3.8246619355072199E-3</v>
      </c>
      <c r="AP128" t="s">
        <v>2007</v>
      </c>
    </row>
    <row r="129" spans="1:42" x14ac:dyDescent="0.45">
      <c r="A129">
        <v>19</v>
      </c>
      <c r="B129" t="s">
        <v>1348</v>
      </c>
      <c r="C129" s="22">
        <v>9291.8208846449907</v>
      </c>
      <c r="D129" s="22">
        <v>2769.90545042753</v>
      </c>
      <c r="E129" s="22">
        <v>0</v>
      </c>
      <c r="F129" s="22">
        <v>110.559023812414</v>
      </c>
      <c r="G129" s="22">
        <v>31</v>
      </c>
      <c r="H129" s="22">
        <v>2880.4644742399501</v>
      </c>
      <c r="I129" t="s">
        <v>1516</v>
      </c>
      <c r="J129" s="26">
        <v>3.5644783351366698</v>
      </c>
      <c r="K129" s="26">
        <v>0.29605575870897</v>
      </c>
      <c r="L129" s="26">
        <v>3.5590501110820099</v>
      </c>
      <c r="M129" s="26">
        <v>0.33093328019645601</v>
      </c>
      <c r="N129" s="26">
        <v>3.56176422310934</v>
      </c>
      <c r="O129" s="26">
        <v>0.44403361157273902</v>
      </c>
      <c r="P129" s="26">
        <v>1.30397993527851</v>
      </c>
      <c r="Q129" s="26">
        <v>0.58421243924914501</v>
      </c>
      <c r="R129" s="26">
        <v>1.30482880616104</v>
      </c>
      <c r="S129" s="26">
        <v>0.582664776295447</v>
      </c>
      <c r="T129" s="26">
        <v>1.3044043707197699</v>
      </c>
      <c r="U129" s="26">
        <v>0.82510751766594603</v>
      </c>
      <c r="V129">
        <v>575</v>
      </c>
      <c r="W129" s="26">
        <v>35.3210791698761</v>
      </c>
      <c r="X129" s="26">
        <v>14.215588379485499</v>
      </c>
      <c r="Y129" s="26">
        <v>3.5644783351366698</v>
      </c>
      <c r="Z129" s="26">
        <v>0.29605575870897</v>
      </c>
      <c r="AA129" s="26">
        <v>1.30397993527851</v>
      </c>
      <c r="AB129" s="26">
        <v>0.58421243924914501</v>
      </c>
      <c r="AC129" s="20">
        <v>3757243524.7335601</v>
      </c>
      <c r="AD129" s="20">
        <v>3.7572435247335599E-3</v>
      </c>
      <c r="AE129" s="20">
        <v>5.5310680916989799E-14</v>
      </c>
      <c r="AF129" s="20">
        <v>1.25238291871884E-2</v>
      </c>
      <c r="AG129" s="20">
        <v>3.8951183744358998E-14</v>
      </c>
      <c r="AH129" s="20">
        <v>1.72158553333745E-2</v>
      </c>
      <c r="AI129" s="20">
        <f t="shared" si="1"/>
        <v>0.1017411137406448</v>
      </c>
      <c r="AJ129" s="43"/>
      <c r="AK129" s="43">
        <v>2880.4644742399501</v>
      </c>
      <c r="AL129" s="26">
        <v>35.3210791698761</v>
      </c>
      <c r="AM129" s="26">
        <v>3.6929451493045424</v>
      </c>
      <c r="AN129" s="12">
        <v>1.30397993527851</v>
      </c>
      <c r="AO129" s="20">
        <v>3.7572435247335599E-3</v>
      </c>
      <c r="AP129" t="s">
        <v>2008</v>
      </c>
    </row>
    <row r="130" spans="1:42" x14ac:dyDescent="0.45">
      <c r="A130">
        <v>120</v>
      </c>
      <c r="B130" t="s">
        <v>1346</v>
      </c>
      <c r="C130" s="22">
        <v>19672.136539161202</v>
      </c>
      <c r="D130" s="22">
        <v>5224.3117054295399</v>
      </c>
      <c r="E130" s="22">
        <v>6.54836185276508E-13</v>
      </c>
      <c r="F130" s="22">
        <v>1857.6574486684899</v>
      </c>
      <c r="G130" s="22">
        <v>36</v>
      </c>
      <c r="H130" s="22">
        <v>7081.9691540980302</v>
      </c>
      <c r="I130" t="s">
        <v>1517</v>
      </c>
      <c r="J130" s="26">
        <v>2.7478318905049699</v>
      </c>
      <c r="K130" s="26">
        <v>0.81902783546862101</v>
      </c>
      <c r="L130" s="26">
        <v>2.6854777298633099</v>
      </c>
      <c r="M130" s="26">
        <v>0.92493342564543801</v>
      </c>
      <c r="N130" s="26">
        <v>2.7166548101841399</v>
      </c>
      <c r="O130" s="26">
        <v>1.23543856065311</v>
      </c>
      <c r="P130" s="26">
        <v>0.50667336483380598</v>
      </c>
      <c r="Q130" s="26">
        <v>0.295811022078248</v>
      </c>
      <c r="R130" s="26">
        <v>0.515500037373541</v>
      </c>
      <c r="S130" s="26">
        <v>0.28732123974603602</v>
      </c>
      <c r="T130" s="26">
        <v>0.51108670110367405</v>
      </c>
      <c r="U130" s="26">
        <v>0.41238047431004399</v>
      </c>
      <c r="V130">
        <v>411</v>
      </c>
      <c r="W130" s="26">
        <v>16.973071824403402</v>
      </c>
      <c r="X130" s="26">
        <v>7.2809477469907797</v>
      </c>
      <c r="Y130" s="26">
        <v>2.7248328090182898</v>
      </c>
      <c r="Z130" s="26">
        <v>1.1410098271826099</v>
      </c>
      <c r="AA130" s="26">
        <v>0.509929047516542</v>
      </c>
      <c r="AB130" s="26">
        <v>0.38523137225257698</v>
      </c>
      <c r="AC130" s="20">
        <v>3611301785.29074</v>
      </c>
      <c r="AD130" s="20">
        <v>3.6113017852907399E-3</v>
      </c>
      <c r="AE130" s="20">
        <v>3.18930719856803E-15</v>
      </c>
      <c r="AF130" s="20">
        <v>1.20921042991057E-2</v>
      </c>
      <c r="AG130" s="20">
        <v>2.2459909849070598E-15</v>
      </c>
      <c r="AH130" s="20">
        <v>1.6622385628066401E-2</v>
      </c>
      <c r="AI130" s="20">
        <f t="shared" si="1"/>
        <v>0.12020277111071527</v>
      </c>
      <c r="AJ130" s="43"/>
      <c r="AK130" s="43">
        <v>7081.9691540980302</v>
      </c>
      <c r="AL130" s="26">
        <v>16.973071824403402</v>
      </c>
      <c r="AM130" s="26">
        <v>3.0043415404828524</v>
      </c>
      <c r="AN130" s="12">
        <v>0.509929047516542</v>
      </c>
      <c r="AO130" s="20">
        <v>3.6113017852907399E-3</v>
      </c>
      <c r="AP130" t="s">
        <v>2009</v>
      </c>
    </row>
    <row r="131" spans="1:42" x14ac:dyDescent="0.45">
      <c r="A131">
        <v>81</v>
      </c>
      <c r="B131" t="s">
        <v>1362</v>
      </c>
      <c r="C131" s="22">
        <v>27.714677929878199</v>
      </c>
      <c r="D131" s="22">
        <v>0</v>
      </c>
      <c r="E131" s="22">
        <v>24.111769798994001</v>
      </c>
      <c r="F131" s="22">
        <v>0</v>
      </c>
      <c r="G131" s="22">
        <v>87</v>
      </c>
      <c r="H131" s="22">
        <v>24.111769798994001</v>
      </c>
      <c r="I131" t="s">
        <v>1518</v>
      </c>
      <c r="J131" s="26">
        <v>29.820867252349899</v>
      </c>
      <c r="K131" s="26">
        <v>2.9624398134769501</v>
      </c>
      <c r="L131" s="26">
        <v>25.2134228385985</v>
      </c>
      <c r="M131" s="26">
        <v>11.0521985999577</v>
      </c>
      <c r="N131" s="26">
        <v>27.517145045474201</v>
      </c>
      <c r="O131" s="26">
        <v>11.442339950437599</v>
      </c>
      <c r="P131" s="26">
        <v>120.57942675650099</v>
      </c>
      <c r="Q131" s="26">
        <v>52.4559614595005</v>
      </c>
      <c r="R131" s="26">
        <v>143.84563598632801</v>
      </c>
      <c r="S131" s="26">
        <v>16.3671808569913</v>
      </c>
      <c r="T131" s="26">
        <v>132.212531371415</v>
      </c>
      <c r="U131" s="26">
        <v>54.9500910085331</v>
      </c>
      <c r="V131">
        <v>753</v>
      </c>
      <c r="W131" s="26">
        <v>474.65867473129498</v>
      </c>
      <c r="X131" s="26">
        <v>48.259234258511498</v>
      </c>
      <c r="Y131" s="26">
        <v>25.2134228385985</v>
      </c>
      <c r="Z131" s="26">
        <v>11.442339950437599</v>
      </c>
      <c r="AA131" s="26">
        <v>143.84563598632801</v>
      </c>
      <c r="AB131" s="26">
        <v>54.9500910085331</v>
      </c>
      <c r="AC131" s="20">
        <v>3468372861.49224</v>
      </c>
      <c r="AD131" s="20">
        <v>3.4683728614922399E-3</v>
      </c>
      <c r="AE131" s="20">
        <v>1.3054482789770299E-3</v>
      </c>
      <c r="AF131" s="20">
        <v>6.0066486385335202E-3</v>
      </c>
      <c r="AG131" s="20">
        <v>9.1932977392748599E-4</v>
      </c>
      <c r="AH131" s="20">
        <v>8.2570268608573496E-3</v>
      </c>
      <c r="AI131" s="20">
        <f t="shared" ref="AI131:AI150" si="2">W131*H131*1000*1000/1000000000000</f>
        <v>1.1444860698216557E-2</v>
      </c>
      <c r="AJ131" s="43"/>
      <c r="AK131" s="43">
        <v>24.111769798994001</v>
      </c>
      <c r="AL131" s="26">
        <v>474.65867473129498</v>
      </c>
      <c r="AM131" s="26">
        <v>30.305068387880979</v>
      </c>
      <c r="AN131" s="12">
        <v>143.84563598632801</v>
      </c>
      <c r="AO131" s="20">
        <v>3.4683728614922399E-3</v>
      </c>
      <c r="AP131" t="s">
        <v>2010</v>
      </c>
    </row>
    <row r="132" spans="1:42" x14ac:dyDescent="0.45">
      <c r="A132">
        <v>117</v>
      </c>
      <c r="B132" t="s">
        <v>1363</v>
      </c>
      <c r="C132" s="22">
        <v>42.959262371063197</v>
      </c>
      <c r="D132" s="22">
        <v>16.759618889689499</v>
      </c>
      <c r="E132" s="22">
        <v>1.7714705228805101</v>
      </c>
      <c r="F132" s="22">
        <v>4.2373196440934899</v>
      </c>
      <c r="G132" s="22">
        <v>53</v>
      </c>
      <c r="H132" s="22">
        <v>22.768409056663501</v>
      </c>
      <c r="I132" t="s">
        <v>1018</v>
      </c>
      <c r="J132" s="26">
        <v>37.627719879150398</v>
      </c>
      <c r="K132" s="26">
        <v>0</v>
      </c>
      <c r="L132" s="26">
        <v>70.8108317057292</v>
      </c>
      <c r="M132" s="26">
        <v>0.279661824255309</v>
      </c>
      <c r="N132" s="26">
        <v>54.219275792439802</v>
      </c>
      <c r="O132" s="26">
        <v>0.279661824255309</v>
      </c>
      <c r="P132" s="26">
        <v>188.680305480957</v>
      </c>
      <c r="Q132" s="26">
        <v>88.282059365520198</v>
      </c>
      <c r="R132" s="26">
        <v>100.490585327148</v>
      </c>
      <c r="S132" s="26">
        <v>47.452372025996198</v>
      </c>
      <c r="T132" s="26">
        <v>144.58544540405299</v>
      </c>
      <c r="U132" s="26">
        <v>100.226990460209</v>
      </c>
      <c r="V132">
        <v>14283</v>
      </c>
      <c r="W132" s="26">
        <v>281.79739908529001</v>
      </c>
      <c r="X132" s="26">
        <v>57.831680026905303</v>
      </c>
      <c r="Y132" s="26">
        <v>52.422388119413398</v>
      </c>
      <c r="Z132" s="26">
        <v>0.25230003999447398</v>
      </c>
      <c r="AA132" s="26">
        <v>149.36097766456501</v>
      </c>
      <c r="AB132" s="26">
        <v>94.973730949574403</v>
      </c>
      <c r="AC132" s="20">
        <v>3400711836.5700002</v>
      </c>
      <c r="AD132" s="20">
        <v>3.4007118365700002E-3</v>
      </c>
      <c r="AE132" s="20">
        <v>2.2674129074948799E-3</v>
      </c>
      <c r="AF132" s="20">
        <v>4.1069839221864798E-3</v>
      </c>
      <c r="AG132" s="20">
        <v>1.59676965316541E-3</v>
      </c>
      <c r="AH132" s="20">
        <v>5.6456567719070502E-3</v>
      </c>
      <c r="AI132" s="20">
        <f t="shared" si="2"/>
        <v>6.4160784534777358E-3</v>
      </c>
      <c r="AJ132" s="43"/>
      <c r="AK132" s="43">
        <v>22.768409056663501</v>
      </c>
      <c r="AL132" s="26">
        <v>281.79739908529001</v>
      </c>
      <c r="AM132" s="26">
        <v>53.002965303934168</v>
      </c>
      <c r="AN132" s="12">
        <v>149.36097766456501</v>
      </c>
      <c r="AO132" s="20">
        <v>3.4007118365700002E-3</v>
      </c>
      <c r="AP132" t="s">
        <v>2011</v>
      </c>
    </row>
    <row r="133" spans="1:42" x14ac:dyDescent="0.45">
      <c r="A133">
        <v>48</v>
      </c>
      <c r="B133" t="s">
        <v>1345</v>
      </c>
      <c r="C133" s="22">
        <v>715.71701896190598</v>
      </c>
      <c r="D133" s="22">
        <v>325.02858173131898</v>
      </c>
      <c r="E133" s="22">
        <v>61.458608508109798</v>
      </c>
      <c r="F133" s="22">
        <v>6.1390892369672698E-14</v>
      </c>
      <c r="G133" s="22">
        <v>54</v>
      </c>
      <c r="H133" s="22">
        <v>386.48719023942903</v>
      </c>
      <c r="I133" t="s">
        <v>1438</v>
      </c>
      <c r="J133" s="26">
        <v>3.1098828843209598</v>
      </c>
      <c r="K133" s="26">
        <v>0.124993498523219</v>
      </c>
      <c r="L133" s="26">
        <v>2.0695539678867299</v>
      </c>
      <c r="M133" s="26">
        <v>1.4442612864003701</v>
      </c>
      <c r="N133" s="26">
        <v>2.5897184261038402</v>
      </c>
      <c r="O133" s="26">
        <v>1.44965997325853</v>
      </c>
      <c r="P133" s="26">
        <v>5.9800773985618001</v>
      </c>
      <c r="Q133" s="26">
        <v>4.3705708098751197</v>
      </c>
      <c r="R133" s="26">
        <v>8.8774850052014909</v>
      </c>
      <c r="S133" s="26">
        <v>1.43717995858109</v>
      </c>
      <c r="T133" s="26">
        <v>7.4287812018816402</v>
      </c>
      <c r="U133" s="26">
        <v>4.6008016081417402</v>
      </c>
      <c r="V133">
        <v>113</v>
      </c>
      <c r="W133" s="26">
        <v>285.78523632453499</v>
      </c>
      <c r="X133" s="26">
        <v>48.019812090989603</v>
      </c>
      <c r="Y133" s="26">
        <v>2.5070026606017701</v>
      </c>
      <c r="Z133" s="26">
        <v>1.4488028273904601</v>
      </c>
      <c r="AA133" s="26">
        <v>7.6591518898138604</v>
      </c>
      <c r="AB133" s="26">
        <v>4.25791285772564</v>
      </c>
      <c r="AC133" s="20">
        <v>2960164093.5111699</v>
      </c>
      <c r="AD133" s="20">
        <v>2.9601640935111701E-3</v>
      </c>
      <c r="AE133" s="20">
        <v>4.1163151766671802E-17</v>
      </c>
      <c r="AF133" s="20">
        <v>9.2735754622194199E-3</v>
      </c>
      <c r="AG133" s="20">
        <v>2.8988135046951997E-17</v>
      </c>
      <c r="AH133" s="20">
        <v>1.27479009170791E-2</v>
      </c>
      <c r="AI133" s="20">
        <f t="shared" si="2"/>
        <v>0.11045233299898075</v>
      </c>
      <c r="AJ133" s="43"/>
      <c r="AK133" s="43">
        <v>386.48719023942903</v>
      </c>
      <c r="AL133" s="26">
        <v>285.78523632453499</v>
      </c>
      <c r="AM133" s="26">
        <v>2.6800376353648288</v>
      </c>
      <c r="AN133" s="12">
        <v>7.6591518898138604</v>
      </c>
      <c r="AO133" s="20">
        <v>2.9601640935111701E-3</v>
      </c>
      <c r="AP133" t="s">
        <v>2012</v>
      </c>
    </row>
    <row r="134" spans="1:42" x14ac:dyDescent="0.45">
      <c r="A134">
        <v>132</v>
      </c>
      <c r="B134" t="s">
        <v>1349</v>
      </c>
      <c r="C134" s="22">
        <v>458.02789270877798</v>
      </c>
      <c r="D134" s="22">
        <v>183.29801950335499</v>
      </c>
      <c r="E134" s="22">
        <v>0</v>
      </c>
      <c r="F134" s="22">
        <v>173.96373680949199</v>
      </c>
      <c r="G134" s="22">
        <v>78</v>
      </c>
      <c r="H134" s="22">
        <v>357.26175631284701</v>
      </c>
      <c r="I134" t="s">
        <v>1519</v>
      </c>
      <c r="J134" s="26">
        <v>6.1384339332580602</v>
      </c>
      <c r="K134" s="26">
        <v>0.10096643251732</v>
      </c>
      <c r="L134" s="26">
        <v>6.1384339332580602</v>
      </c>
      <c r="M134" s="26">
        <v>0.10096643251732</v>
      </c>
      <c r="N134" s="26">
        <v>6.1384339332580602</v>
      </c>
      <c r="O134" s="26">
        <v>0.14278809821042099</v>
      </c>
      <c r="P134" s="26">
        <v>5.2867097854614302</v>
      </c>
      <c r="Q134" s="26">
        <v>0.17489891938747201</v>
      </c>
      <c r="R134" s="26">
        <v>5.2867097854614302</v>
      </c>
      <c r="S134" s="26">
        <v>0.17489891938747201</v>
      </c>
      <c r="T134" s="26">
        <v>5.2867097854614302</v>
      </c>
      <c r="U134" s="26">
        <v>0.24734442384216099</v>
      </c>
      <c r="V134">
        <v>9</v>
      </c>
      <c r="W134" s="26">
        <v>85.927845909417798</v>
      </c>
      <c r="X134" s="26">
        <v>2.8677571620536999</v>
      </c>
      <c r="Y134" s="26">
        <v>6.1384339332580602</v>
      </c>
      <c r="Z134" s="26">
        <v>0.10096643251732</v>
      </c>
      <c r="AA134" s="26">
        <v>5.2867097854614302</v>
      </c>
      <c r="AB134" s="26">
        <v>0.17489891938747201</v>
      </c>
      <c r="AC134" s="20">
        <v>1888739223.07026</v>
      </c>
      <c r="AD134" s="20">
        <v>1.8887392230702599E-3</v>
      </c>
      <c r="AE134" s="20">
        <v>1.80761182424218E-10</v>
      </c>
      <c r="AF134" s="20">
        <v>6.2803351498927802E-3</v>
      </c>
      <c r="AG134" s="20">
        <v>1.2729660734099901E-10</v>
      </c>
      <c r="AH134" s="20">
        <v>8.6332494454864107E-3</v>
      </c>
      <c r="AI134" s="20">
        <f t="shared" si="2"/>
        <v>3.0698733145778291E-2</v>
      </c>
      <c r="AJ134" s="43"/>
      <c r="AK134" s="43">
        <v>357.26175631284701</v>
      </c>
      <c r="AL134" s="26">
        <v>85.927845909417798</v>
      </c>
      <c r="AM134" s="26">
        <v>6.1524989129070962</v>
      </c>
      <c r="AN134" s="12">
        <v>5.2867097854614302</v>
      </c>
      <c r="AO134" s="20">
        <v>1.8887392230702599E-3</v>
      </c>
      <c r="AP134" t="s">
        <v>2013</v>
      </c>
    </row>
    <row r="135" spans="1:42" x14ac:dyDescent="0.45">
      <c r="A135">
        <v>61</v>
      </c>
      <c r="B135" t="s">
        <v>1361</v>
      </c>
      <c r="C135" s="22">
        <v>38.347250908613198</v>
      </c>
      <c r="D135" s="22">
        <v>0</v>
      </c>
      <c r="E135" s="22">
        <v>8.0529226908087708</v>
      </c>
      <c r="F135" s="22">
        <v>0</v>
      </c>
      <c r="G135" s="22">
        <v>21</v>
      </c>
      <c r="H135" s="22">
        <v>8.0529226908087708</v>
      </c>
      <c r="I135" t="s">
        <v>1446</v>
      </c>
      <c r="J135" s="26">
        <v>37.627719879150398</v>
      </c>
      <c r="K135" s="26">
        <v>0</v>
      </c>
      <c r="L135" s="26">
        <v>36.840856812216998</v>
      </c>
      <c r="M135" s="26">
        <v>22.0361262766429</v>
      </c>
      <c r="N135" s="26">
        <v>37.234288345683701</v>
      </c>
      <c r="O135" s="26">
        <v>22.0361262766429</v>
      </c>
      <c r="P135" s="26">
        <v>319.40576171875</v>
      </c>
      <c r="Q135" s="26">
        <v>66.618745432084197</v>
      </c>
      <c r="R135" s="26">
        <v>227.263916015625</v>
      </c>
      <c r="S135" s="26">
        <v>37.362704864738298</v>
      </c>
      <c r="T135" s="26">
        <v>273.33483886718801</v>
      </c>
      <c r="U135" s="26">
        <v>76.380815377648204</v>
      </c>
      <c r="V135">
        <v>10419</v>
      </c>
      <c r="W135" s="26">
        <v>635.48176739650501</v>
      </c>
      <c r="X135" s="26">
        <v>247.40076745922099</v>
      </c>
      <c r="Y135" s="26">
        <v>36.840856812216998</v>
      </c>
      <c r="Z135" s="26">
        <v>22.0361262766429</v>
      </c>
      <c r="AA135" s="26">
        <v>227.263916015625</v>
      </c>
      <c r="AB135" s="26">
        <v>76.380815377648204</v>
      </c>
      <c r="AC135" s="20">
        <v>1830138746.08429</v>
      </c>
      <c r="AD135" s="20">
        <v>1.8301387460842901E-3</v>
      </c>
      <c r="AE135" s="20">
        <v>2.3692960266109599E-3</v>
      </c>
      <c r="AF135" s="20">
        <v>3.3370367437322301E-3</v>
      </c>
      <c r="AG135" s="20">
        <v>1.6685183285992701E-3</v>
      </c>
      <c r="AH135" s="20">
        <v>4.5872505096938802E-3</v>
      </c>
      <c r="AI135" s="20">
        <f t="shared" si="2"/>
        <v>5.1174855442625775E-3</v>
      </c>
      <c r="AJ135" s="43"/>
      <c r="AK135" s="43">
        <v>8.0529226908087708</v>
      </c>
      <c r="AL135" s="26">
        <v>635.48176739650501</v>
      </c>
      <c r="AM135" s="26">
        <v>35.76246049461016</v>
      </c>
      <c r="AN135" s="12">
        <v>227.263916015625</v>
      </c>
      <c r="AO135" s="20">
        <v>1.8301387460842901E-3</v>
      </c>
      <c r="AP135" t="s">
        <v>2014</v>
      </c>
    </row>
    <row r="136" spans="1:42" x14ac:dyDescent="0.45">
      <c r="A136">
        <v>145</v>
      </c>
      <c r="B136" t="s">
        <v>1352</v>
      </c>
      <c r="C136" s="22">
        <v>28277.217429906101</v>
      </c>
      <c r="D136" s="22">
        <v>6787.5046399843704</v>
      </c>
      <c r="E136" s="22">
        <v>337.04320537507601</v>
      </c>
      <c r="F136" s="22">
        <v>9276.2382639861007</v>
      </c>
      <c r="G136" s="22">
        <v>58</v>
      </c>
      <c r="H136" s="22">
        <v>16400.786109345499</v>
      </c>
      <c r="I136" t="s">
        <v>1520</v>
      </c>
      <c r="J136" s="26">
        <v>0.14424254768669201</v>
      </c>
      <c r="K136" s="26">
        <v>0.51658900045027101</v>
      </c>
      <c r="L136" s="26">
        <v>0.122984855537387</v>
      </c>
      <c r="M136" s="26">
        <v>0.49646509849573001</v>
      </c>
      <c r="N136" s="26">
        <v>0.13361370161204</v>
      </c>
      <c r="O136" s="26">
        <v>0.71647874316729399</v>
      </c>
      <c r="P136" s="26">
        <v>4.2002576325801198E-2</v>
      </c>
      <c r="Q136" s="26">
        <v>0.10950644297944601</v>
      </c>
      <c r="R136" s="26">
        <v>4.2588849969297203E-2</v>
      </c>
      <c r="S136" s="26">
        <v>0.109300096870901</v>
      </c>
      <c r="T136" s="26">
        <v>4.2295713147549201E-2</v>
      </c>
      <c r="U136" s="26">
        <v>0.154719656895946</v>
      </c>
      <c r="V136">
        <v>3575</v>
      </c>
      <c r="W136" s="26">
        <v>13.41184257309</v>
      </c>
      <c r="X136" s="26">
        <v>10.6988205392586</v>
      </c>
      <c r="Y136" s="26">
        <v>0.13940691955146101</v>
      </c>
      <c r="Z136" s="26">
        <v>0.60700130559722798</v>
      </c>
      <c r="AA136" s="26">
        <v>4.21359398774757E-2</v>
      </c>
      <c r="AB136" s="26">
        <v>0.13013387525016401</v>
      </c>
      <c r="AC136" s="20">
        <v>691062537.44672203</v>
      </c>
      <c r="AD136" s="20">
        <v>6.9106253744672199E-4</v>
      </c>
      <c r="AE136" s="20">
        <v>1.7848377885370901E-26</v>
      </c>
      <c r="AF136" s="20">
        <v>2.3210111757281399E-3</v>
      </c>
      <c r="AG136" s="20">
        <v>1.2569280200965401E-26</v>
      </c>
      <c r="AH136" s="20">
        <v>3.1905731091699499E-3</v>
      </c>
      <c r="AI136" s="20">
        <f t="shared" si="2"/>
        <v>0.2199647613734631</v>
      </c>
      <c r="AJ136" s="43"/>
      <c r="AK136" s="43">
        <v>16400.786109345499</v>
      </c>
      <c r="AL136" s="26">
        <v>13.41184257309</v>
      </c>
      <c r="AM136" s="26">
        <v>0.31416965750864712</v>
      </c>
      <c r="AN136" s="12">
        <v>4.21359398774757E-2</v>
      </c>
      <c r="AO136" s="20">
        <v>6.9106253744672199E-4</v>
      </c>
      <c r="AP136" t="s">
        <v>2015</v>
      </c>
    </row>
    <row r="137" spans="1:42" x14ac:dyDescent="0.45">
      <c r="A137">
        <v>115</v>
      </c>
      <c r="B137" t="s">
        <v>1350</v>
      </c>
      <c r="C137" s="22">
        <v>10229.618541091701</v>
      </c>
      <c r="D137" s="22">
        <v>2527.7674767029198</v>
      </c>
      <c r="E137" s="22">
        <v>370.365741923158</v>
      </c>
      <c r="F137" s="22">
        <v>68.456158290510203</v>
      </c>
      <c r="G137" s="22">
        <v>29</v>
      </c>
      <c r="H137" s="22">
        <v>2966.58937691659</v>
      </c>
      <c r="I137" t="s">
        <v>1521</v>
      </c>
      <c r="J137" s="26">
        <v>0.31521600534431599</v>
      </c>
      <c r="K137" s="26">
        <v>2.4949627060322399</v>
      </c>
      <c r="L137" s="26">
        <v>0.26854230802923801</v>
      </c>
      <c r="M137" s="26">
        <v>2.2698721334466501</v>
      </c>
      <c r="N137" s="26">
        <v>0.291879156686777</v>
      </c>
      <c r="O137" s="26">
        <v>3.3730043591269498</v>
      </c>
      <c r="P137" s="26">
        <v>0.20240576997585599</v>
      </c>
      <c r="Q137" s="26">
        <v>1.64903895179156</v>
      </c>
      <c r="R137" s="26">
        <v>0.208652196542049</v>
      </c>
      <c r="S137" s="26">
        <v>1.65260517970848</v>
      </c>
      <c r="T137" s="26">
        <v>0.205528983258953</v>
      </c>
      <c r="U137" s="26">
        <v>2.33461631634089</v>
      </c>
      <c r="V137">
        <v>609</v>
      </c>
      <c r="W137" s="26">
        <v>13.476933164077799</v>
      </c>
      <c r="X137" s="26">
        <v>16.462054598004599</v>
      </c>
      <c r="Y137" s="26">
        <v>0.28950416730795703</v>
      </c>
      <c r="Z137" s="26">
        <v>3.2374559442606001</v>
      </c>
      <c r="AA137" s="26">
        <v>0.20584683244604701</v>
      </c>
      <c r="AB137" s="26">
        <v>2.2467564979108801</v>
      </c>
      <c r="AC137" s="20">
        <v>610663026.40637302</v>
      </c>
      <c r="AD137" s="20">
        <v>6.1066302640637297E-4</v>
      </c>
      <c r="AE137" s="20">
        <v>1.0724869812454101E-4</v>
      </c>
      <c r="AF137" s="20">
        <v>1.4909591390238101E-3</v>
      </c>
      <c r="AG137" s="20">
        <v>7.5527252200381005E-5</v>
      </c>
      <c r="AH137" s="20">
        <v>2.0495438305454098E-3</v>
      </c>
      <c r="AI137" s="20">
        <f t="shared" si="2"/>
        <v>3.9980526757968093E-2</v>
      </c>
      <c r="AJ137" s="43"/>
      <c r="AK137" s="43">
        <v>2966.58937691659</v>
      </c>
      <c r="AL137" s="26">
        <v>13.476933164077799</v>
      </c>
      <c r="AM137" s="26">
        <v>1.5274011523239077</v>
      </c>
      <c r="AN137" s="12">
        <v>0.20584683244604701</v>
      </c>
      <c r="AO137" s="20">
        <v>6.1066302640637297E-4</v>
      </c>
      <c r="AP137" t="s">
        <v>2016</v>
      </c>
    </row>
    <row r="138" spans="1:42" x14ac:dyDescent="0.45">
      <c r="A138">
        <v>75</v>
      </c>
      <c r="B138" t="s">
        <v>1351</v>
      </c>
      <c r="C138" s="22">
        <v>124.350221455097</v>
      </c>
      <c r="D138" s="22">
        <v>0</v>
      </c>
      <c r="E138" s="22">
        <v>0</v>
      </c>
      <c r="F138" s="22">
        <v>52.227093011140703</v>
      </c>
      <c r="G138" s="22">
        <v>42</v>
      </c>
      <c r="H138" s="22">
        <v>52.227093011140703</v>
      </c>
      <c r="I138" t="s">
        <v>1522</v>
      </c>
      <c r="J138" s="26">
        <v>37.627719879150398</v>
      </c>
      <c r="K138" s="26">
        <v>0</v>
      </c>
      <c r="L138" s="26">
        <v>64.725750393337705</v>
      </c>
      <c r="M138" s="26">
        <v>5.8996042568049303</v>
      </c>
      <c r="N138" s="26">
        <v>51.176735136243998</v>
      </c>
      <c r="O138" s="26">
        <v>5.8996042568049303</v>
      </c>
      <c r="P138" s="26">
        <v>9.63342189788818</v>
      </c>
      <c r="Q138" s="26">
        <v>1.3178456617969401</v>
      </c>
      <c r="R138" s="26">
        <v>5.52204243342082</v>
      </c>
      <c r="S138" s="26">
        <v>0.78764896301199705</v>
      </c>
      <c r="T138" s="26">
        <v>7.5777321656545</v>
      </c>
      <c r="U138" s="26">
        <v>1.53528762036658</v>
      </c>
      <c r="V138">
        <v>288</v>
      </c>
      <c r="W138" s="26">
        <v>13.834422133626701</v>
      </c>
      <c r="X138" s="26">
        <v>2.3659356260724</v>
      </c>
      <c r="Y138" s="26">
        <v>37.627719879150398</v>
      </c>
      <c r="Z138" s="26">
        <v>5.8996042568049303</v>
      </c>
      <c r="AA138" s="26">
        <v>9.63342189788818</v>
      </c>
      <c r="AB138" s="26">
        <v>1.53528762036658</v>
      </c>
      <c r="AC138" s="20">
        <v>503125621.47656602</v>
      </c>
      <c r="AD138" s="20">
        <v>5.0312562147656595E-4</v>
      </c>
      <c r="AE138" s="20">
        <v>8.0270901292285598E-5</v>
      </c>
      <c r="AF138" s="20">
        <v>4.9656698501183202E-4</v>
      </c>
      <c r="AG138" s="20">
        <v>5.6528803726961698E-5</v>
      </c>
      <c r="AH138" s="20">
        <v>6.8260475686133496E-4</v>
      </c>
      <c r="AI138" s="20">
        <f t="shared" si="2"/>
        <v>7.2253165152830537E-4</v>
      </c>
      <c r="AJ138" s="43"/>
      <c r="AK138" s="43">
        <v>52.227093011140703</v>
      </c>
      <c r="AL138" s="26">
        <v>13.834422133626701</v>
      </c>
      <c r="AM138" s="26">
        <v>69.633713680549519</v>
      </c>
      <c r="AN138" s="12">
        <v>9.63342189788818</v>
      </c>
      <c r="AO138" s="20">
        <v>5.0312562147656595E-4</v>
      </c>
      <c r="AP138" t="s">
        <v>2017</v>
      </c>
    </row>
    <row r="139" spans="1:42" x14ac:dyDescent="0.45">
      <c r="A139">
        <v>58</v>
      </c>
      <c r="B139" t="s">
        <v>1353</v>
      </c>
      <c r="C139" s="22">
        <v>538.49883663654305</v>
      </c>
      <c r="D139" s="22">
        <v>0</v>
      </c>
      <c r="E139" s="22">
        <v>0</v>
      </c>
      <c r="F139" s="22">
        <v>328.48429034829098</v>
      </c>
      <c r="G139" s="22">
        <v>61</v>
      </c>
      <c r="H139" s="22">
        <v>328.48429034829098</v>
      </c>
      <c r="I139" t="s">
        <v>1523</v>
      </c>
      <c r="J139" s="26">
        <v>36.406149771905703</v>
      </c>
      <c r="K139" s="26">
        <v>2.3354667902753401</v>
      </c>
      <c r="L139" s="26">
        <v>44.607906772244398</v>
      </c>
      <c r="M139" s="26">
        <v>10.8876561475227</v>
      </c>
      <c r="N139" s="26">
        <v>40.507028272074997</v>
      </c>
      <c r="O139" s="26">
        <v>11.1353249398106</v>
      </c>
      <c r="P139" s="26">
        <v>1.3415486586505001</v>
      </c>
      <c r="Q139" s="26">
        <v>0.647613949770669</v>
      </c>
      <c r="R139" s="26">
        <v>1.0548689200960399</v>
      </c>
      <c r="S139" s="26">
        <v>0.37005798787935201</v>
      </c>
      <c r="T139" s="26">
        <v>1.19820878937327</v>
      </c>
      <c r="U139" s="26">
        <v>0.745886547895108</v>
      </c>
      <c r="V139">
        <v>338</v>
      </c>
      <c r="W139" s="26">
        <v>5.8712447262277303</v>
      </c>
      <c r="X139" s="26">
        <v>10.6424783474555</v>
      </c>
      <c r="Y139" s="26">
        <v>36.406149771905703</v>
      </c>
      <c r="Z139" s="26">
        <v>11.1353249398106</v>
      </c>
      <c r="AA139" s="26">
        <v>1.3415486586505001</v>
      </c>
      <c r="AB139" s="26">
        <v>0.745886547895108</v>
      </c>
      <c r="AC139" s="20">
        <v>440677659.10451102</v>
      </c>
      <c r="AD139" s="20">
        <v>4.4067765910451098E-4</v>
      </c>
      <c r="AE139" s="20">
        <v>9.0369535126120501E-5</v>
      </c>
      <c r="AF139" s="20">
        <v>6.0855776890906199E-4</v>
      </c>
      <c r="AG139" s="20">
        <v>6.3640517694451103E-5</v>
      </c>
      <c r="AH139" s="20">
        <v>8.3655265134541495E-4</v>
      </c>
      <c r="AI139" s="20">
        <f t="shared" si="2"/>
        <v>1.9286116573560619E-3</v>
      </c>
      <c r="AJ139" s="43"/>
      <c r="AK139" s="43">
        <v>328.48429034829098</v>
      </c>
      <c r="AL139" s="26">
        <v>5.8712447262277303</v>
      </c>
      <c r="AM139" s="26">
        <v>22.849476068636697</v>
      </c>
      <c r="AN139" s="12">
        <v>1.3415486586505001</v>
      </c>
      <c r="AO139" s="20">
        <v>4.4067765910451098E-4</v>
      </c>
      <c r="AP139" t="s">
        <v>2018</v>
      </c>
    </row>
    <row r="140" spans="1:42" x14ac:dyDescent="0.45">
      <c r="A140">
        <v>10</v>
      </c>
      <c r="B140" t="s">
        <v>1354</v>
      </c>
      <c r="C140" s="22">
        <v>6281.6545965075502</v>
      </c>
      <c r="D140" s="22">
        <v>1822.4387726247301</v>
      </c>
      <c r="E140" s="22">
        <v>2.7284841053187801E-13</v>
      </c>
      <c r="F140" s="22">
        <v>62.057606327535403</v>
      </c>
      <c r="G140" s="22">
        <v>30</v>
      </c>
      <c r="H140" s="22">
        <v>1884.4963789522701</v>
      </c>
      <c r="I140" t="s">
        <v>1524</v>
      </c>
      <c r="J140" s="26">
        <v>1.8659540734120801</v>
      </c>
      <c r="K140" s="26">
        <v>1.0999859671705301</v>
      </c>
      <c r="L140" s="26">
        <v>1.81261163394974</v>
      </c>
      <c r="M140" s="26">
        <v>1.1679844615725099</v>
      </c>
      <c r="N140" s="26">
        <v>1.83928285368091</v>
      </c>
      <c r="O140" s="26">
        <v>1.60441791016147</v>
      </c>
      <c r="P140" s="26">
        <v>0.19893503697173801</v>
      </c>
      <c r="Q140" s="26">
        <v>0.19648155789173699</v>
      </c>
      <c r="R140" s="26">
        <v>0.201419347604333</v>
      </c>
      <c r="S140" s="26">
        <v>0.19433913413812001</v>
      </c>
      <c r="T140" s="26">
        <v>0.20017719228803599</v>
      </c>
      <c r="U140" s="26">
        <v>0.27635611382619701</v>
      </c>
      <c r="V140">
        <v>98</v>
      </c>
      <c r="W140" s="26">
        <v>8.4218074072718494</v>
      </c>
      <c r="X140" s="26">
        <v>5.41640664321576</v>
      </c>
      <c r="Y140" s="26">
        <v>1.84016115308909</v>
      </c>
      <c r="Z140" s="26">
        <v>1.5903563448945399</v>
      </c>
      <c r="AA140" s="26">
        <v>0.20013628736167</v>
      </c>
      <c r="AB140" s="26">
        <v>0.27409667721573999</v>
      </c>
      <c r="AC140" s="20">
        <v>377156108.83001798</v>
      </c>
      <c r="AD140" s="20">
        <v>3.7715610883001799E-4</v>
      </c>
      <c r="AE140" s="20">
        <v>1.53077205318666E-18</v>
      </c>
      <c r="AF140" s="20">
        <v>1.25769610506349E-3</v>
      </c>
      <c r="AG140" s="20">
        <v>1.07800848815962E-18</v>
      </c>
      <c r="AH140" s="20">
        <v>1.72888929372108E-3</v>
      </c>
      <c r="AI140" s="20">
        <f t="shared" si="2"/>
        <v>1.5870865563237208E-2</v>
      </c>
      <c r="AJ140" s="43"/>
      <c r="AK140" s="43">
        <v>1884.4963789522701</v>
      </c>
      <c r="AL140" s="26">
        <v>8.4218074072718494</v>
      </c>
      <c r="AM140" s="26">
        <v>2.3764054161207877</v>
      </c>
      <c r="AN140" s="12">
        <v>0.20013628736167</v>
      </c>
      <c r="AO140" s="20">
        <v>3.7715610883001799E-4</v>
      </c>
      <c r="AP140" t="s">
        <v>2019</v>
      </c>
    </row>
    <row r="141" spans="1:42" x14ac:dyDescent="0.45">
      <c r="A141">
        <v>67</v>
      </c>
      <c r="B141" t="s">
        <v>1197</v>
      </c>
      <c r="C141" s="22">
        <v>99.023967087268801</v>
      </c>
      <c r="D141" s="22">
        <v>60.496113665700001</v>
      </c>
      <c r="E141" s="22">
        <v>0</v>
      </c>
      <c r="F141" s="22">
        <v>1.88898559927937</v>
      </c>
      <c r="G141" s="22">
        <v>63</v>
      </c>
      <c r="H141" s="22">
        <v>62.385099264979303</v>
      </c>
      <c r="I141" t="s">
        <v>1502</v>
      </c>
      <c r="J141" s="26">
        <v>4.0681905746459996</v>
      </c>
      <c r="K141" s="26" t="s">
        <v>202</v>
      </c>
      <c r="L141" s="26">
        <v>1.21446615085006E-2</v>
      </c>
      <c r="M141" s="26" t="s">
        <v>202</v>
      </c>
      <c r="N141" s="26">
        <v>2.0401676180772501</v>
      </c>
      <c r="O141" s="26" t="s">
        <v>202</v>
      </c>
      <c r="P141" s="26">
        <v>2.1883046254515599E-2</v>
      </c>
      <c r="Q141" s="26" t="s">
        <v>202</v>
      </c>
      <c r="R141" s="26">
        <v>7.3303327560424796</v>
      </c>
      <c r="S141" s="26" t="s">
        <v>202</v>
      </c>
      <c r="T141" s="26">
        <v>3.6761079011484998</v>
      </c>
      <c r="U141" s="26" t="s">
        <v>202</v>
      </c>
      <c r="V141">
        <v>1</v>
      </c>
      <c r="W141" s="26">
        <v>180.186554797665</v>
      </c>
      <c r="X141" s="26" t="s">
        <v>202</v>
      </c>
      <c r="Y141" s="26">
        <v>4.0681905746459996</v>
      </c>
      <c r="Z141" s="26" t="s">
        <v>202</v>
      </c>
      <c r="AA141" s="26">
        <v>2.1883046254515599E-2</v>
      </c>
      <c r="AB141" s="26" t="s">
        <v>202</v>
      </c>
      <c r="AC141" s="20">
        <v>222431578.1945</v>
      </c>
      <c r="AD141" s="20">
        <v>2.2243157819449999E-4</v>
      </c>
      <c r="AE141" s="20">
        <v>1.36334560291879E-21</v>
      </c>
      <c r="AF141" s="20">
        <v>7.8737773576918703E-4</v>
      </c>
      <c r="AG141" s="20">
        <v>9.6010253726675293E-22</v>
      </c>
      <c r="AH141" s="20">
        <v>1.08236714100102E-3</v>
      </c>
      <c r="AI141" s="20">
        <f t="shared" si="2"/>
        <v>1.1240956107266964E-2</v>
      </c>
      <c r="AJ141" s="43"/>
      <c r="AK141" s="43">
        <v>62.385099264979303</v>
      </c>
      <c r="AL141" s="26">
        <v>180.186554797665</v>
      </c>
      <c r="AM141" s="26">
        <v>1.9787603124853781</v>
      </c>
      <c r="AN141" s="12">
        <v>2.1883046254515599E-2</v>
      </c>
      <c r="AO141" s="20">
        <v>2.2243157819449999E-4</v>
      </c>
      <c r="AP141" t="s">
        <v>2020</v>
      </c>
    </row>
    <row r="142" spans="1:42" x14ac:dyDescent="0.45">
      <c r="A142">
        <v>35</v>
      </c>
      <c r="B142" t="s">
        <v>1355</v>
      </c>
      <c r="C142" s="22">
        <v>13201.0929354131</v>
      </c>
      <c r="D142" s="22">
        <v>112.229648318589</v>
      </c>
      <c r="E142" s="22">
        <v>7.04858393874019E-14</v>
      </c>
      <c r="F142" s="22">
        <v>3980.1091616594699</v>
      </c>
      <c r="G142" s="22">
        <v>31</v>
      </c>
      <c r="H142" s="22">
        <v>4092.33880997806</v>
      </c>
      <c r="I142" t="s">
        <v>1525</v>
      </c>
      <c r="J142" s="26">
        <v>0.21072812625925799</v>
      </c>
      <c r="K142" s="26">
        <v>0.28948785825628198</v>
      </c>
      <c r="L142" s="26">
        <v>0.14795679432408701</v>
      </c>
      <c r="M142" s="26">
        <v>0.214942012375403</v>
      </c>
      <c r="N142" s="26">
        <v>0.179342460291673</v>
      </c>
      <c r="O142" s="26">
        <v>0.36055968820959</v>
      </c>
      <c r="P142" s="26">
        <v>3.0420032685024901E-2</v>
      </c>
      <c r="Q142" s="26">
        <v>6.8655220701956607E-2</v>
      </c>
      <c r="R142" s="26">
        <v>3.75717152756724E-2</v>
      </c>
      <c r="S142" s="26">
        <v>7.2436478417177999E-2</v>
      </c>
      <c r="T142" s="26">
        <v>3.3995873980348597E-2</v>
      </c>
      <c r="U142" s="26">
        <v>9.9802719076769894E-2</v>
      </c>
      <c r="V142">
        <v>819</v>
      </c>
      <c r="W142" s="26">
        <v>15.162815115866801</v>
      </c>
      <c r="X142" s="26">
        <v>9.9291813026972395</v>
      </c>
      <c r="Y142" s="26">
        <v>0.20986739541136301</v>
      </c>
      <c r="Z142" s="26">
        <v>0.29166800645336</v>
      </c>
      <c r="AA142" s="26">
        <v>3.0518097735269201E-2</v>
      </c>
      <c r="AB142" s="26">
        <v>6.9695308144516396E-2</v>
      </c>
      <c r="AC142" s="20">
        <v>124890395.768746</v>
      </c>
      <c r="AD142" s="20">
        <v>1.2489039576874599E-4</v>
      </c>
      <c r="AE142" s="20">
        <v>5.1315418164887799E-22</v>
      </c>
      <c r="AF142" s="20">
        <v>5.1118261235710404E-4</v>
      </c>
      <c r="AG142" s="20">
        <v>3.6137618425977298E-22</v>
      </c>
      <c r="AH142" s="20">
        <v>7.0269609811342705E-4</v>
      </c>
      <c r="AI142" s="20">
        <f t="shared" si="2"/>
        <v>6.2051376767183683E-2</v>
      </c>
      <c r="AJ142" s="43"/>
      <c r="AK142" s="43">
        <v>4092.33880997806</v>
      </c>
      <c r="AL142" s="26">
        <v>15.162815115866801</v>
      </c>
      <c r="AM142" s="26">
        <v>0.20126933885340506</v>
      </c>
      <c r="AN142" s="12">
        <v>3.0518097735269201E-2</v>
      </c>
      <c r="AO142" s="20">
        <v>1.2489039576874599E-4</v>
      </c>
      <c r="AP142" t="s">
        <v>2021</v>
      </c>
    </row>
    <row r="143" spans="1:42" x14ac:dyDescent="0.45">
      <c r="A143">
        <v>38</v>
      </c>
      <c r="B143" t="s">
        <v>1357</v>
      </c>
      <c r="C143" s="22">
        <v>19570.554759889801</v>
      </c>
      <c r="D143" s="22">
        <v>0</v>
      </c>
      <c r="E143" s="22">
        <v>0</v>
      </c>
      <c r="F143" s="22">
        <v>12133.743951131701</v>
      </c>
      <c r="G143" s="22">
        <v>62</v>
      </c>
      <c r="H143" s="22">
        <v>12133.743951131701</v>
      </c>
      <c r="I143" t="s">
        <v>1526</v>
      </c>
      <c r="J143" s="26">
        <v>0.10014689159672401</v>
      </c>
      <c r="K143" s="26">
        <v>0.14107537013140301</v>
      </c>
      <c r="L143" s="26">
        <v>7.3886703750596805E-2</v>
      </c>
      <c r="M143" s="26">
        <v>0.12406684579197801</v>
      </c>
      <c r="N143" s="26">
        <v>8.7016797673660301E-2</v>
      </c>
      <c r="O143" s="26">
        <v>0.18786921589894101</v>
      </c>
      <c r="P143" s="26">
        <v>8.5523172785925208E-3</v>
      </c>
      <c r="Q143" s="26">
        <v>1.43275678072542E-2</v>
      </c>
      <c r="R143" s="26">
        <v>9.7864413937897299E-3</v>
      </c>
      <c r="S143" s="26">
        <v>1.50742550966528E-2</v>
      </c>
      <c r="T143" s="26">
        <v>9.1693793361911306E-3</v>
      </c>
      <c r="U143" s="26">
        <v>2.0796931648453101E-2</v>
      </c>
      <c r="V143">
        <v>2008</v>
      </c>
      <c r="W143" s="26">
        <v>15.3364866065982</v>
      </c>
      <c r="X143" s="26">
        <v>11.511956485074601</v>
      </c>
      <c r="Y143" s="26">
        <v>0.10014689159672401</v>
      </c>
      <c r="Z143" s="26">
        <v>0.18786921589894101</v>
      </c>
      <c r="AA143" s="26">
        <v>8.5523172785925208E-3</v>
      </c>
      <c r="AB143" s="26">
        <v>2.0796931648453101E-2</v>
      </c>
      <c r="AC143" s="20">
        <v>103771628.047281</v>
      </c>
      <c r="AD143" s="20">
        <v>1.03771628047281E-4</v>
      </c>
      <c r="AE143" s="20">
        <v>0</v>
      </c>
      <c r="AF143" s="20">
        <v>3.9582058127506699E-4</v>
      </c>
      <c r="AG143" s="20">
        <v>0</v>
      </c>
      <c r="AH143" s="20">
        <v>5.4411392580910596E-4</v>
      </c>
      <c r="AI143" s="20">
        <f t="shared" si="2"/>
        <v>0.18608900159442329</v>
      </c>
      <c r="AJ143" s="43"/>
      <c r="AK143" s="43">
        <v>12133.743951131701</v>
      </c>
      <c r="AL143" s="26">
        <v>15.3364866065982</v>
      </c>
      <c r="AM143" s="26">
        <v>5.5764514376539502E-2</v>
      </c>
      <c r="AN143" s="12">
        <v>8.5523172785925208E-3</v>
      </c>
      <c r="AO143" s="20">
        <v>1.03771628047281E-4</v>
      </c>
      <c r="AP143" t="s">
        <v>2022</v>
      </c>
    </row>
    <row r="144" spans="1:42" x14ac:dyDescent="0.45">
      <c r="A144">
        <v>74</v>
      </c>
      <c r="B144" t="s">
        <v>1356</v>
      </c>
      <c r="C144" s="22">
        <v>6563.82240989804</v>
      </c>
      <c r="D144" s="22">
        <v>1215.59078374505</v>
      </c>
      <c r="E144" s="22">
        <v>0</v>
      </c>
      <c r="F144" s="22">
        <v>2066.32042120397</v>
      </c>
      <c r="G144" s="22">
        <v>50</v>
      </c>
      <c r="H144" s="22">
        <v>3281.91120494902</v>
      </c>
      <c r="I144" t="s">
        <v>1527</v>
      </c>
      <c r="J144" s="26">
        <v>0.22983435356388199</v>
      </c>
      <c r="K144" s="26">
        <v>0.25824793979747801</v>
      </c>
      <c r="L144" s="26">
        <v>0.143635249593659</v>
      </c>
      <c r="M144" s="26">
        <v>0.22361916194199299</v>
      </c>
      <c r="N144" s="26">
        <v>0.18673480157877101</v>
      </c>
      <c r="O144" s="26">
        <v>0.34161019890700201</v>
      </c>
      <c r="P144" s="26">
        <v>2.7724092470436501E-2</v>
      </c>
      <c r="Q144" s="26">
        <v>6.1485277899884602E-2</v>
      </c>
      <c r="R144" s="26">
        <v>3.3672195444359697E-2</v>
      </c>
      <c r="S144" s="26">
        <v>6.2570412596353694E-2</v>
      </c>
      <c r="T144" s="26">
        <v>3.0698143957398099E-2</v>
      </c>
      <c r="U144" s="26">
        <v>8.7723975804246193E-2</v>
      </c>
      <c r="V144">
        <v>593</v>
      </c>
      <c r="W144" s="26">
        <v>13.1350800871841</v>
      </c>
      <c r="X144" s="26">
        <v>8.9171220008386793</v>
      </c>
      <c r="Y144" s="26">
        <v>0.22983435356388199</v>
      </c>
      <c r="Z144" s="26">
        <v>0.25824793979747801</v>
      </c>
      <c r="AA144" s="26">
        <v>2.7724092470436501E-2</v>
      </c>
      <c r="AB144" s="26">
        <v>6.1485277899884602E-2</v>
      </c>
      <c r="AC144" s="20">
        <v>94603239.303701997</v>
      </c>
      <c r="AD144" s="20">
        <v>9.4603239303702006E-5</v>
      </c>
      <c r="AE144" s="20">
        <v>5.0770422545604901E-39</v>
      </c>
      <c r="AF144" s="20">
        <v>3.5631308478142301E-4</v>
      </c>
      <c r="AG144" s="20">
        <v>3.5753818694088002E-39</v>
      </c>
      <c r="AH144" s="20">
        <v>4.8980502922066002E-4</v>
      </c>
      <c r="AI144" s="20">
        <f t="shared" si="2"/>
        <v>4.3108166516032248E-2</v>
      </c>
      <c r="AJ144" s="43"/>
      <c r="AK144" s="43">
        <v>3281.91120494902</v>
      </c>
      <c r="AL144" s="26">
        <v>13.1350800871841</v>
      </c>
      <c r="AM144" s="26">
        <v>0.21945549289023544</v>
      </c>
      <c r="AN144" s="12">
        <v>2.7724092470436501E-2</v>
      </c>
      <c r="AO144" s="20">
        <v>9.4603239303702006E-5</v>
      </c>
      <c r="AP144" t="s">
        <v>2022</v>
      </c>
    </row>
    <row r="145" spans="1:42" x14ac:dyDescent="0.45">
      <c r="A145">
        <v>105</v>
      </c>
      <c r="B145" t="s">
        <v>1201</v>
      </c>
      <c r="C145" s="22">
        <v>62.615514725446701</v>
      </c>
      <c r="D145" s="22">
        <v>0</v>
      </c>
      <c r="E145" s="22">
        <v>35.690843393504601</v>
      </c>
      <c r="F145" s="22">
        <v>0</v>
      </c>
      <c r="G145" s="22">
        <v>57</v>
      </c>
      <c r="H145" s="22">
        <v>35.690843393504601</v>
      </c>
      <c r="I145" t="s">
        <v>1421</v>
      </c>
      <c r="J145" s="26">
        <v>8.5144954545157301</v>
      </c>
      <c r="K145" s="26">
        <v>0.24341913180205399</v>
      </c>
      <c r="L145" s="26">
        <v>8.5144954545157301</v>
      </c>
      <c r="M145" s="26">
        <v>0.24341913180205399</v>
      </c>
      <c r="N145" s="26">
        <v>8.5144954545157301</v>
      </c>
      <c r="O145" s="26">
        <v>0.34424663753554902</v>
      </c>
      <c r="P145" s="26">
        <v>2.6428979144376901</v>
      </c>
      <c r="Q145" s="26">
        <v>0.43811318596750098</v>
      </c>
      <c r="R145" s="26">
        <v>2.6428979144376901</v>
      </c>
      <c r="S145" s="26">
        <v>0.43811318596750098</v>
      </c>
      <c r="T145" s="26">
        <v>2.6428979144376901</v>
      </c>
      <c r="U145" s="26">
        <v>0.61958560944972596</v>
      </c>
      <c r="V145">
        <v>925</v>
      </c>
      <c r="W145" s="26">
        <v>31.743620749189098</v>
      </c>
      <c r="X145" s="26">
        <v>5.4390220256092201</v>
      </c>
      <c r="Y145" s="26">
        <v>8.5144954545157301</v>
      </c>
      <c r="Z145" s="26">
        <v>0.34424663753554902</v>
      </c>
      <c r="AA145" s="26">
        <v>2.6428979144376901</v>
      </c>
      <c r="AB145" s="26">
        <v>0.61958560944972596</v>
      </c>
      <c r="AC145" s="20">
        <v>94327255.569215506</v>
      </c>
      <c r="AD145" s="20">
        <v>9.4327255569215496E-5</v>
      </c>
      <c r="AE145" s="20">
        <v>7.0618128828226199E-9</v>
      </c>
      <c r="AF145" s="20">
        <v>3.0967680885443102E-4</v>
      </c>
      <c r="AG145" s="20">
        <v>4.9731076639595898E-9</v>
      </c>
      <c r="AH145" s="20">
        <v>4.2569657104496401E-4</v>
      </c>
      <c r="AI145" s="20">
        <f t="shared" si="2"/>
        <v>1.1329565969021111E-3</v>
      </c>
      <c r="AJ145" s="43"/>
      <c r="AK145" s="43">
        <v>35.690843393504601</v>
      </c>
      <c r="AL145" s="26">
        <v>31.743620749189098</v>
      </c>
      <c r="AM145" s="26">
        <v>8.3257607420388666</v>
      </c>
      <c r="AN145" s="12">
        <v>2.6428979144376901</v>
      </c>
      <c r="AO145" s="20">
        <v>9.4327255569215496E-5</v>
      </c>
      <c r="AP145" t="s">
        <v>2023</v>
      </c>
    </row>
    <row r="146" spans="1:42" x14ac:dyDescent="0.45">
      <c r="A146">
        <v>110</v>
      </c>
      <c r="B146" t="s">
        <v>1358</v>
      </c>
      <c r="C146" s="22">
        <v>232.03787726163901</v>
      </c>
      <c r="D146" s="22">
        <v>0</v>
      </c>
      <c r="E146" s="22">
        <v>0</v>
      </c>
      <c r="F146" s="22">
        <v>106.737423540354</v>
      </c>
      <c r="G146" s="22">
        <v>46</v>
      </c>
      <c r="H146" s="22">
        <v>106.737423540354</v>
      </c>
      <c r="I146" t="s">
        <v>1528</v>
      </c>
      <c r="J146" s="26">
        <v>34.781551361083999</v>
      </c>
      <c r="K146" s="26">
        <v>2.9025603818871599</v>
      </c>
      <c r="L146" s="26">
        <v>35.896892070770299</v>
      </c>
      <c r="M146" s="26">
        <v>4.2626510362390899</v>
      </c>
      <c r="N146" s="26">
        <v>35.339221715927103</v>
      </c>
      <c r="O146" s="26">
        <v>5.1570389398618204</v>
      </c>
      <c r="P146" s="26">
        <v>0.67911905050277699</v>
      </c>
      <c r="Q146" s="26">
        <v>6.4507750217593696E-2</v>
      </c>
      <c r="R146" s="26">
        <v>0.66872583826383003</v>
      </c>
      <c r="S146" s="26">
        <v>4.6577205664292201E-2</v>
      </c>
      <c r="T146" s="26">
        <v>0.67392244438330295</v>
      </c>
      <c r="U146" s="26">
        <v>7.9565607680889605E-2</v>
      </c>
      <c r="V146">
        <v>15</v>
      </c>
      <c r="W146" s="26">
        <v>1.98283314249788</v>
      </c>
      <c r="X146" s="26">
        <v>0.15385605226563401</v>
      </c>
      <c r="Y146" s="26">
        <v>34.781551361083999</v>
      </c>
      <c r="Z146" s="26">
        <v>5.1570389398618204</v>
      </c>
      <c r="AA146" s="26">
        <v>0.67911905050277699</v>
      </c>
      <c r="AB146" s="26">
        <v>7.9565607680889605E-2</v>
      </c>
      <c r="AC146" s="20">
        <v>72487417.727837905</v>
      </c>
      <c r="AD146" s="20">
        <v>7.2487417727837901E-5</v>
      </c>
      <c r="AE146" s="20">
        <v>1.44680016643591E-5</v>
      </c>
      <c r="AF146" s="20">
        <v>1.33579742670899E-4</v>
      </c>
      <c r="AG146" s="20">
        <v>1.01887335664501E-5</v>
      </c>
      <c r="AH146" s="20">
        <v>1.83625111051827E-4</v>
      </c>
      <c r="AI146" s="20">
        <f t="shared" si="2"/>
        <v>2.1164250094064734E-4</v>
      </c>
      <c r="AJ146" s="43"/>
      <c r="AK146" s="43">
        <v>106.737423540354</v>
      </c>
      <c r="AL146" s="26">
        <v>1.98283314249788</v>
      </c>
      <c r="AM146" s="26">
        <v>34.249934396761901</v>
      </c>
      <c r="AN146" s="12">
        <v>0.67911905050277699</v>
      </c>
      <c r="AO146" s="20">
        <v>7.2487417727837901E-5</v>
      </c>
      <c r="AP146" t="s">
        <v>2024</v>
      </c>
    </row>
    <row r="147" spans="1:42" x14ac:dyDescent="0.45">
      <c r="A147">
        <v>106</v>
      </c>
      <c r="B147" t="s">
        <v>1202</v>
      </c>
      <c r="C147" s="22">
        <v>213.89281058311499</v>
      </c>
      <c r="D147" s="22">
        <v>38.3272155404091</v>
      </c>
      <c r="E147" s="22">
        <v>4.2632564145606002E-15</v>
      </c>
      <c r="F147" s="22">
        <v>25.840627634525401</v>
      </c>
      <c r="G147" s="22">
        <v>30</v>
      </c>
      <c r="H147" s="22">
        <v>64.167843174934504</v>
      </c>
      <c r="I147" t="s">
        <v>1514</v>
      </c>
      <c r="J147" s="26">
        <v>3.8740430908438599</v>
      </c>
      <c r="K147" s="26">
        <v>0.320006506338881</v>
      </c>
      <c r="L147" s="26">
        <v>3.8740430908438599</v>
      </c>
      <c r="M147" s="26">
        <v>0.320006506338881</v>
      </c>
      <c r="N147" s="26">
        <v>3.8740430908438599</v>
      </c>
      <c r="O147" s="26">
        <v>0.45255754131207798</v>
      </c>
      <c r="P147" s="26">
        <v>0.54310235030510801</v>
      </c>
      <c r="Q147" s="26">
        <v>7.2599311728359803E-2</v>
      </c>
      <c r="R147" s="26">
        <v>0.54310235030510801</v>
      </c>
      <c r="S147" s="26">
        <v>7.2599311728359803E-2</v>
      </c>
      <c r="T147" s="26">
        <v>0.54310235030510801</v>
      </c>
      <c r="U147" s="26">
        <v>0.10267093126519899</v>
      </c>
      <c r="V147">
        <v>81</v>
      </c>
      <c r="W147" s="26">
        <v>14.036928454348599</v>
      </c>
      <c r="X147" s="26">
        <v>2.5676380576103499</v>
      </c>
      <c r="Y147" s="26">
        <v>3.8740430908438599</v>
      </c>
      <c r="Z147" s="26">
        <v>0.40443762534187599</v>
      </c>
      <c r="AA147" s="26">
        <v>0.54310235030510801</v>
      </c>
      <c r="AB147" s="26">
        <v>9.1754050793513398E-2</v>
      </c>
      <c r="AC147" s="20">
        <v>34849706.442316502</v>
      </c>
      <c r="AD147" s="20">
        <v>3.4849706442316501E-5</v>
      </c>
      <c r="AE147" s="20">
        <v>3.3419680892347601E-16</v>
      </c>
      <c r="AF147" s="20">
        <v>1.1615651883168E-4</v>
      </c>
      <c r="AG147" s="20">
        <v>2.3534986543906799E-16</v>
      </c>
      <c r="AH147" s="20">
        <v>1.5967431321087301E-4</v>
      </c>
      <c r="AI147" s="20">
        <f t="shared" si="2"/>
        <v>9.0071942371641668E-4</v>
      </c>
      <c r="AJ147" s="43"/>
      <c r="AK147" s="43">
        <v>64.167843174934504</v>
      </c>
      <c r="AL147" s="26">
        <v>14.036928454348599</v>
      </c>
      <c r="AM147" s="26">
        <v>3.869096804699153</v>
      </c>
      <c r="AN147" s="12">
        <v>0.54310235030510801</v>
      </c>
      <c r="AO147" s="20">
        <v>3.4849706442316501E-5</v>
      </c>
      <c r="AP147" t="s">
        <v>2024</v>
      </c>
    </row>
    <row r="148" spans="1:42" x14ac:dyDescent="0.45">
      <c r="A148">
        <v>103</v>
      </c>
      <c r="B148" t="s">
        <v>1200</v>
      </c>
      <c r="C148" s="22">
        <v>125.88056075573</v>
      </c>
      <c r="D148" s="22">
        <v>42.799390656948198</v>
      </c>
      <c r="E148" s="22">
        <v>0</v>
      </c>
      <c r="F148" s="22">
        <v>0</v>
      </c>
      <c r="G148" s="22">
        <v>34</v>
      </c>
      <c r="H148" s="22">
        <v>42.799390656948198</v>
      </c>
      <c r="I148" t="s">
        <v>1517</v>
      </c>
      <c r="J148" s="26">
        <v>1.89785552024841</v>
      </c>
      <c r="K148" s="26" t="s">
        <v>202</v>
      </c>
      <c r="L148" s="26">
        <v>1.89785552024841</v>
      </c>
      <c r="M148" s="26" t="s">
        <v>202</v>
      </c>
      <c r="N148" s="26">
        <v>1.89785552024841</v>
      </c>
      <c r="O148" s="26" t="s">
        <v>202</v>
      </c>
      <c r="P148" s="26">
        <v>0.26373663544654802</v>
      </c>
      <c r="Q148" s="26" t="s">
        <v>202</v>
      </c>
      <c r="R148" s="26">
        <v>0.26373663544654802</v>
      </c>
      <c r="S148" s="26" t="s">
        <v>202</v>
      </c>
      <c r="T148" s="26">
        <v>0.26373663544654802</v>
      </c>
      <c r="U148" s="26" t="s">
        <v>202</v>
      </c>
      <c r="V148">
        <v>1</v>
      </c>
      <c r="W148" s="26">
        <v>13.8965612277955</v>
      </c>
      <c r="X148" s="26" t="s">
        <v>202</v>
      </c>
      <c r="Y148" s="26">
        <v>1.89785552024841</v>
      </c>
      <c r="Z148" s="26" t="s">
        <v>202</v>
      </c>
      <c r="AA148" s="26">
        <v>0.26373663544654802</v>
      </c>
      <c r="AB148" s="26" t="s">
        <v>202</v>
      </c>
      <c r="AC148" s="20">
        <v>11287767.291026</v>
      </c>
      <c r="AD148" s="20">
        <v>1.1287767291025999E-5</v>
      </c>
      <c r="AE148" s="20">
        <v>3.0558937775418399E-26</v>
      </c>
      <c r="AF148" s="20">
        <v>3.7625891820434002E-5</v>
      </c>
      <c r="AG148" s="20">
        <v>2.1520378715083399E-26</v>
      </c>
      <c r="AH148" s="20">
        <v>5.1722352699638901E-5</v>
      </c>
      <c r="AI148" s="20">
        <f t="shared" si="2"/>
        <v>5.9476435277661934E-4</v>
      </c>
      <c r="AJ148" s="43"/>
      <c r="AK148" s="43">
        <v>42.799390656948198</v>
      </c>
      <c r="AL148" s="26">
        <v>13.8965612277955</v>
      </c>
      <c r="AM148" s="26">
        <v>1.8978553839566508</v>
      </c>
      <c r="AN148" s="12">
        <v>0.26373663544654802</v>
      </c>
      <c r="AO148" s="20">
        <v>1.1287767291025999E-5</v>
      </c>
      <c r="AP148" t="s">
        <v>2025</v>
      </c>
    </row>
    <row r="149" spans="1:42" x14ac:dyDescent="0.45">
      <c r="A149">
        <v>134</v>
      </c>
      <c r="B149" t="s">
        <v>1359</v>
      </c>
      <c r="C149" s="22">
        <v>197.80633485317199</v>
      </c>
      <c r="D149" s="22">
        <v>1.9062808597087899</v>
      </c>
      <c r="E149" s="22">
        <v>0</v>
      </c>
      <c r="F149" s="22">
        <v>102.931076612472</v>
      </c>
      <c r="G149" s="22">
        <v>53</v>
      </c>
      <c r="H149" s="22">
        <v>104.837357472181</v>
      </c>
      <c r="I149" t="s">
        <v>1529</v>
      </c>
      <c r="J149" s="26">
        <v>3.9608592987060498</v>
      </c>
      <c r="K149" s="26">
        <v>7.4272690211971096E-2</v>
      </c>
      <c r="L149" s="26">
        <v>1.21446615085006E-2</v>
      </c>
      <c r="M149" s="26">
        <v>0</v>
      </c>
      <c r="N149" s="26">
        <v>1.9865019801072801</v>
      </c>
      <c r="O149" s="26">
        <v>7.4272690211971096E-2</v>
      </c>
      <c r="P149" s="26">
        <v>2.2335251327604101E-2</v>
      </c>
      <c r="Q149" s="26">
        <v>1.6046672272030599E-3</v>
      </c>
      <c r="R149" s="26">
        <v>7.2915151119232204</v>
      </c>
      <c r="S149" s="26">
        <v>0.64864342866163305</v>
      </c>
      <c r="T149" s="26">
        <v>3.65692518162541</v>
      </c>
      <c r="U149" s="26">
        <v>0.64864541353718796</v>
      </c>
      <c r="V149">
        <v>4</v>
      </c>
      <c r="W149" s="26">
        <v>183.91003831562699</v>
      </c>
      <c r="X149" s="26">
        <v>13.2129436517284</v>
      </c>
      <c r="Y149" s="26">
        <v>3.9608592987060498</v>
      </c>
      <c r="Z149" s="26">
        <v>7.4272690211971096E-2</v>
      </c>
      <c r="AA149" s="26">
        <v>2.2335251327604101E-2</v>
      </c>
      <c r="AB149" s="26">
        <v>1.6046672272030599E-3</v>
      </c>
      <c r="AC149" s="20">
        <v>9270117.9446800407</v>
      </c>
      <c r="AD149" s="20">
        <v>9.2701179446800297E-6</v>
      </c>
      <c r="AE149" s="20">
        <v>1.7813550957962702E-21</v>
      </c>
      <c r="AF149" s="20">
        <v>2.5247779034874799E-3</v>
      </c>
      <c r="AG149" s="20">
        <v>1.25447541957484E-21</v>
      </c>
      <c r="AH149" s="20">
        <v>3.4706806109912401E-3</v>
      </c>
      <c r="AI149" s="20">
        <f t="shared" si="2"/>
        <v>1.9280642429617894E-2</v>
      </c>
      <c r="AJ149" s="43"/>
      <c r="AK149" s="43">
        <v>104.837357472181</v>
      </c>
      <c r="AL149" s="26">
        <v>183.91003831562699</v>
      </c>
      <c r="AM149" s="26">
        <v>4.8079922536397278E-2</v>
      </c>
      <c r="AN149" s="12">
        <v>2.2335251327604101E-2</v>
      </c>
      <c r="AO149" s="20">
        <v>9.2701179446800297E-6</v>
      </c>
      <c r="AP149" t="s">
        <v>2026</v>
      </c>
    </row>
    <row r="150" spans="1:42" x14ac:dyDescent="0.45">
      <c r="A150">
        <v>77</v>
      </c>
      <c r="B150" t="s">
        <v>1360</v>
      </c>
      <c r="C150" s="22">
        <v>1575.3844143450301</v>
      </c>
      <c r="D150" s="22">
        <v>181.89677742749501</v>
      </c>
      <c r="E150" s="22">
        <v>0</v>
      </c>
      <c r="F150" s="22">
        <v>22.903196437358901</v>
      </c>
      <c r="G150" s="22">
        <v>13</v>
      </c>
      <c r="H150" s="22">
        <v>204.799973864854</v>
      </c>
      <c r="I150" t="s">
        <v>1530</v>
      </c>
      <c r="J150" s="26">
        <v>5.27945985396703E-2</v>
      </c>
      <c r="K150" s="26">
        <v>1.6930444825582001E-2</v>
      </c>
      <c r="L150" s="26">
        <v>4.4038590739170699E-2</v>
      </c>
      <c r="M150" s="26">
        <v>2.4409494762522001E-2</v>
      </c>
      <c r="N150" s="26">
        <v>4.8416594639420503E-2</v>
      </c>
      <c r="O150" s="26">
        <v>2.9706285472163401E-2</v>
      </c>
      <c r="P150" s="26">
        <v>1.29821622715915E-2</v>
      </c>
      <c r="Q150" s="26">
        <v>1.73646302857456E-2</v>
      </c>
      <c r="R150" s="26">
        <v>1.38189762430353E-2</v>
      </c>
      <c r="S150" s="26">
        <v>1.6988564695079401E-2</v>
      </c>
      <c r="T150" s="26">
        <v>1.3400569257313401E-2</v>
      </c>
      <c r="U150" s="26">
        <v>2.4292832592341499E-2</v>
      </c>
      <c r="V150">
        <v>154</v>
      </c>
      <c r="W150" s="26">
        <v>21.431022937459701</v>
      </c>
      <c r="X150" s="26">
        <v>18.359780927200699</v>
      </c>
      <c r="Y150" s="26">
        <v>5.27945985396703E-2</v>
      </c>
      <c r="Z150" s="26">
        <v>1.6930444825582001E-2</v>
      </c>
      <c r="AA150" s="26">
        <v>1.29821622715915E-2</v>
      </c>
      <c r="AB150" s="26">
        <v>1.73646302857456E-2</v>
      </c>
      <c r="AC150" s="20">
        <v>2734853.3762871898</v>
      </c>
      <c r="AD150" s="20">
        <v>2.73485337628719E-6</v>
      </c>
      <c r="AE150" s="20">
        <v>0</v>
      </c>
      <c r="AF150" s="20">
        <v>9.1800635964531703E-6</v>
      </c>
      <c r="AG150" s="20">
        <v>0</v>
      </c>
      <c r="AH150" s="20">
        <v>1.26193550283638E-5</v>
      </c>
      <c r="AI150" s="20">
        <f t="shared" si="2"/>
        <v>4.389072937488833E-3</v>
      </c>
      <c r="AJ150" s="43"/>
      <c r="AK150" s="43">
        <v>204.799973864854</v>
      </c>
      <c r="AL150" s="26">
        <v>21.431022937459701</v>
      </c>
      <c r="AM150" s="26">
        <v>6.231050190411988E-2</v>
      </c>
      <c r="AN150" s="12">
        <v>1.29821622715915E-2</v>
      </c>
      <c r="AO150" s="20">
        <v>2.73485337628719E-6</v>
      </c>
      <c r="AP150" t="s">
        <v>2027</v>
      </c>
    </row>
  </sheetData>
  <sortState xmlns:xlrd2="http://schemas.microsoft.com/office/spreadsheetml/2017/richdata2" ref="A2:Q150">
    <sortCondition descending="1" ref="Q2:Q15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8B4EB-7937-469C-878C-D87DAE40B7C6}">
  <dimension ref="A1:BJ202"/>
  <sheetViews>
    <sheetView zoomScale="70" zoomScaleNormal="70" workbookViewId="0">
      <pane ySplit="1" topLeftCell="A2" activePane="bottomLeft" state="frozen"/>
      <selection pane="bottomLeft" activeCell="AW37" sqref="AW37"/>
    </sheetView>
  </sheetViews>
  <sheetFormatPr defaultRowHeight="14.25" x14ac:dyDescent="0.45"/>
  <cols>
    <col min="1" max="1" width="20.1328125" customWidth="1"/>
    <col min="5" max="9" width="9.1328125" style="22" bestFit="1" customWidth="1"/>
    <col min="10" max="10" width="9" style="12"/>
    <col min="11" max="11" width="11.3984375" style="12" bestFit="1" customWidth="1"/>
    <col min="12" max="13" width="9" style="12"/>
    <col min="14" max="14" width="10" style="12" bestFit="1" customWidth="1"/>
    <col min="15" max="20" width="9.1328125" style="12"/>
    <col min="22" max="25" width="9" style="12"/>
    <col min="26" max="28" width="9.1328125" style="12"/>
    <col min="29" max="29" width="9.59765625" customWidth="1"/>
    <col min="30" max="30" width="10.59765625" style="12" bestFit="1" customWidth="1"/>
    <col min="31" max="31" width="9.59765625" style="26" customWidth="1"/>
    <col min="32" max="32" width="10.59765625" style="45" bestFit="1" customWidth="1"/>
    <col min="33" max="33" width="10.1328125" bestFit="1" customWidth="1"/>
    <col min="34" max="34" width="17.3984375" style="26" bestFit="1" customWidth="1"/>
    <col min="35" max="35" width="16.9296875" style="26" bestFit="1" customWidth="1"/>
    <col min="36" max="36" width="19.46484375" style="12" bestFit="1" customWidth="1"/>
    <col min="37" max="37" width="20.53125" style="12" bestFit="1" customWidth="1"/>
    <col min="38" max="38" width="19.46484375" style="12" bestFit="1" customWidth="1"/>
    <col min="39" max="39" width="20.53125" style="12" bestFit="1" customWidth="1"/>
    <col min="40" max="40" width="21.59765625" style="12" bestFit="1" customWidth="1"/>
    <col min="41" max="42" width="13.6640625" style="21" bestFit="1" customWidth="1"/>
    <col min="43" max="43" width="14.73046875" style="21" bestFit="1" customWidth="1"/>
    <col min="44" max="45" width="12.53125" style="21" bestFit="1" customWidth="1"/>
  </cols>
  <sheetData>
    <row r="1" spans="1:62" x14ac:dyDescent="0.45">
      <c r="A1" t="s">
        <v>1531</v>
      </c>
      <c r="B1" t="s">
        <v>1533</v>
      </c>
      <c r="C1" t="s">
        <v>1532</v>
      </c>
      <c r="D1" t="s">
        <v>1766</v>
      </c>
      <c r="E1" s="22" t="s">
        <v>1778</v>
      </c>
      <c r="F1" s="22" t="s">
        <v>1383</v>
      </c>
      <c r="G1" s="22" t="s">
        <v>1206</v>
      </c>
      <c r="H1" s="22" t="s">
        <v>1205</v>
      </c>
      <c r="I1" s="22" t="s">
        <v>1777</v>
      </c>
      <c r="J1" s="12" t="s">
        <v>1207</v>
      </c>
      <c r="K1" s="12" t="s">
        <v>1387</v>
      </c>
      <c r="L1" s="12" t="s">
        <v>1208</v>
      </c>
      <c r="M1" s="12" t="s">
        <v>1388</v>
      </c>
      <c r="N1" s="12" t="s">
        <v>1394</v>
      </c>
      <c r="O1" s="12" t="s">
        <v>1396</v>
      </c>
      <c r="P1" s="12" t="s">
        <v>1389</v>
      </c>
      <c r="Q1" s="12" t="s">
        <v>1390</v>
      </c>
      <c r="R1" s="12" t="s">
        <v>1391</v>
      </c>
      <c r="S1" s="12" t="s">
        <v>1392</v>
      </c>
      <c r="T1" s="12" t="s">
        <v>1395</v>
      </c>
      <c r="U1" t="s">
        <v>148</v>
      </c>
      <c r="V1" s="12" t="s">
        <v>1374</v>
      </c>
      <c r="W1" s="12" t="s">
        <v>1393</v>
      </c>
      <c r="X1" s="12" t="s">
        <v>1375</v>
      </c>
      <c r="Y1" s="12" t="s">
        <v>1534</v>
      </c>
      <c r="Z1" s="12" t="s">
        <v>1209</v>
      </c>
      <c r="AA1" s="12" t="s">
        <v>1397</v>
      </c>
      <c r="AB1" s="12" t="s">
        <v>1398</v>
      </c>
      <c r="AC1" t="s">
        <v>1210</v>
      </c>
      <c r="AD1" s="12" t="s">
        <v>1405</v>
      </c>
      <c r="AE1" s="26" t="s">
        <v>1850</v>
      </c>
      <c r="AF1" s="45" t="s">
        <v>1211</v>
      </c>
      <c r="AH1" s="26" t="s">
        <v>1768</v>
      </c>
      <c r="AI1" s="26" t="s">
        <v>1767</v>
      </c>
      <c r="AJ1" s="12" t="s">
        <v>1769</v>
      </c>
      <c r="AK1" s="12" t="s">
        <v>1770</v>
      </c>
      <c r="AL1" s="12" t="s">
        <v>1771</v>
      </c>
      <c r="AM1" s="12" t="s">
        <v>1872</v>
      </c>
      <c r="AN1" s="12" t="s">
        <v>1772</v>
      </c>
      <c r="AO1" s="21" t="s">
        <v>1773</v>
      </c>
      <c r="AP1" s="21" t="s">
        <v>1871</v>
      </c>
      <c r="AQ1" s="21" t="s">
        <v>1774</v>
      </c>
      <c r="AR1" s="21" t="s">
        <v>1775</v>
      </c>
      <c r="AS1" s="21" t="s">
        <v>1776</v>
      </c>
      <c r="AU1" s="21"/>
      <c r="AV1" s="21"/>
      <c r="AW1" s="21"/>
      <c r="AX1" s="21"/>
      <c r="AY1" s="21"/>
      <c r="AZ1" s="21"/>
      <c r="BA1" s="21"/>
      <c r="BB1" s="21"/>
      <c r="BD1" s="21"/>
      <c r="BE1" s="21"/>
      <c r="BF1" s="21"/>
      <c r="BG1" s="21"/>
      <c r="BH1" s="21"/>
      <c r="BI1" s="21"/>
      <c r="BJ1" s="21"/>
    </row>
    <row r="2" spans="1:62" x14ac:dyDescent="0.45">
      <c r="A2" t="s">
        <v>1689</v>
      </c>
      <c r="B2" t="s">
        <v>1568</v>
      </c>
      <c r="C2" t="s">
        <v>1568</v>
      </c>
      <c r="D2">
        <v>2</v>
      </c>
      <c r="E2" s="22">
        <v>1461.03060594201</v>
      </c>
      <c r="F2" s="22">
        <v>555.67097136007499</v>
      </c>
      <c r="G2" s="22">
        <v>111.794914414708</v>
      </c>
      <c r="H2" s="22">
        <v>0</v>
      </c>
      <c r="I2" s="22">
        <v>667.46588577478303</v>
      </c>
      <c r="J2" s="12">
        <v>23.846470404960002</v>
      </c>
      <c r="K2" s="12">
        <v>5.7947872539815704</v>
      </c>
      <c r="L2" s="12">
        <v>22.597825691607401</v>
      </c>
      <c r="M2" s="12">
        <v>11.271369492389701</v>
      </c>
      <c r="N2" s="12">
        <v>23.222148048283699</v>
      </c>
      <c r="O2" s="12">
        <v>12.673725953833801</v>
      </c>
      <c r="P2" s="12">
        <v>158.58339829302599</v>
      </c>
      <c r="Q2" s="12">
        <v>106.297843888475</v>
      </c>
      <c r="R2" s="12">
        <v>160.600022799009</v>
      </c>
      <c r="S2" s="12">
        <v>91.916927700416693</v>
      </c>
      <c r="T2" s="12">
        <v>159.59171054601799</v>
      </c>
      <c r="U2">
        <v>13042</v>
      </c>
      <c r="V2" s="12">
        <v>883.10608698574094</v>
      </c>
      <c r="W2" s="12">
        <v>463.77057286846099</v>
      </c>
      <c r="X2" s="12">
        <v>88.770593148821206</v>
      </c>
      <c r="Y2" s="12">
        <v>30.476676454842</v>
      </c>
      <c r="Z2" s="12">
        <v>22.597825691607401</v>
      </c>
      <c r="AA2" s="12">
        <v>11.271369492389701</v>
      </c>
      <c r="AB2" s="12">
        <v>160.600022799009</v>
      </c>
      <c r="AC2">
        <v>106634746623.937</v>
      </c>
      <c r="AD2" s="12">
        <v>0.58944318658304018</v>
      </c>
      <c r="AE2" s="26">
        <v>18.090759050433846</v>
      </c>
      <c r="AF2" s="45">
        <v>0.106634746623937</v>
      </c>
      <c r="AG2" s="45"/>
      <c r="AH2" s="26">
        <v>230.769230769231</v>
      </c>
      <c r="AI2" s="26">
        <v>221.69811320754701</v>
      </c>
      <c r="AJ2" s="12">
        <v>0.61550000000000005</v>
      </c>
      <c r="AK2" s="12">
        <v>0.57950000000000002</v>
      </c>
      <c r="AL2" s="12">
        <v>0.76200000000000001</v>
      </c>
      <c r="AM2" s="12">
        <v>0.6925</v>
      </c>
      <c r="AN2" s="12">
        <v>0.83399999999999996</v>
      </c>
      <c r="AO2" s="21">
        <v>6.1794835668571503E-2</v>
      </c>
      <c r="AP2" s="21">
        <v>7.38445620370764E-2</v>
      </c>
      <c r="AQ2" s="21">
        <v>8.8933378684363504E-2</v>
      </c>
      <c r="AR2" s="21">
        <v>6.5633686547033193E-2</v>
      </c>
      <c r="AS2" s="21">
        <v>8.1255676927439999E-2</v>
      </c>
      <c r="AU2" s="26"/>
      <c r="AV2" s="21"/>
      <c r="AW2" s="26"/>
      <c r="AX2" s="21"/>
      <c r="AY2" s="26"/>
      <c r="AZ2" s="21"/>
      <c r="BA2" s="26"/>
      <c r="BB2" s="21"/>
      <c r="BD2" s="21"/>
      <c r="BE2" s="21"/>
      <c r="BF2" s="21"/>
      <c r="BG2" s="21"/>
      <c r="BH2" s="21"/>
      <c r="BI2" s="21"/>
      <c r="BJ2" s="21"/>
    </row>
    <row r="3" spans="1:62" x14ac:dyDescent="0.45">
      <c r="A3" t="s">
        <v>1620</v>
      </c>
      <c r="B3" t="s">
        <v>1568</v>
      </c>
      <c r="C3" t="s">
        <v>1568</v>
      </c>
      <c r="D3">
        <v>3</v>
      </c>
      <c r="E3" s="22">
        <v>6377.8436265140799</v>
      </c>
      <c r="F3" s="22">
        <v>346.984617818262</v>
      </c>
      <c r="G3" s="22">
        <v>2564.7570739347698</v>
      </c>
      <c r="H3" s="22">
        <v>1.95021051861481</v>
      </c>
      <c r="I3" s="22">
        <v>2913.6919022716502</v>
      </c>
      <c r="J3" s="12">
        <v>35.166160659275299</v>
      </c>
      <c r="K3" s="12">
        <v>5.4255445303654204</v>
      </c>
      <c r="L3" s="12">
        <v>31.518710938148299</v>
      </c>
      <c r="M3" s="12">
        <v>24.607480176393199</v>
      </c>
      <c r="N3" s="12">
        <v>33.342435798711797</v>
      </c>
      <c r="O3" s="12">
        <v>25.198504203276801</v>
      </c>
      <c r="P3" s="12">
        <v>126.81527905912399</v>
      </c>
      <c r="Q3" s="12">
        <v>102.149087831033</v>
      </c>
      <c r="R3" s="12">
        <v>119.43954226888501</v>
      </c>
      <c r="S3" s="12">
        <v>66.399778389361103</v>
      </c>
      <c r="T3" s="12">
        <v>123.127410664004</v>
      </c>
      <c r="U3">
        <v>38939</v>
      </c>
      <c r="V3" s="12">
        <v>387.36424146318802</v>
      </c>
      <c r="W3" s="12">
        <v>212.67232510171101</v>
      </c>
      <c r="X3" s="12">
        <v>27.433088739768301</v>
      </c>
      <c r="Y3" s="12">
        <v>37.516764384566102</v>
      </c>
      <c r="Z3" s="12">
        <v>31.7383353150639</v>
      </c>
      <c r="AA3" s="12">
        <v>24.670792730953</v>
      </c>
      <c r="AB3" s="12">
        <v>119.88365849274</v>
      </c>
      <c r="AC3">
        <v>349304044964.99701</v>
      </c>
      <c r="AD3" s="12">
        <v>1.1286600535808911</v>
      </c>
      <c r="AE3" s="26">
        <v>30.948560982269441</v>
      </c>
      <c r="AF3" s="45">
        <v>0.34930404496499701</v>
      </c>
      <c r="AH3" s="26">
        <v>225</v>
      </c>
      <c r="AI3" s="26">
        <v>221.69811320754701</v>
      </c>
      <c r="AJ3" s="12">
        <v>0.51600000000000001</v>
      </c>
      <c r="AK3" s="12">
        <v>0.43099999999999999</v>
      </c>
      <c r="AL3" s="12">
        <v>0.78900000000000003</v>
      </c>
      <c r="AM3" s="12">
        <v>0.66900000000000004</v>
      </c>
      <c r="AN3" s="12">
        <v>0.87350000000000005</v>
      </c>
      <c r="AO3" s="21">
        <v>0.15055004337991401</v>
      </c>
      <c r="AP3" s="21">
        <v>0.233684406081583</v>
      </c>
      <c r="AQ3" s="21">
        <v>0.30511708327692499</v>
      </c>
      <c r="AR3" s="21">
        <v>0.18024088720193801</v>
      </c>
      <c r="AS3" s="21">
        <v>0.27560089147738298</v>
      </c>
      <c r="AU3" s="26"/>
      <c r="AV3" s="21"/>
      <c r="AW3" s="26"/>
      <c r="AX3" s="21"/>
      <c r="AY3" s="26"/>
      <c r="AZ3" s="21"/>
      <c r="BA3" s="26"/>
      <c r="BB3" s="21"/>
    </row>
    <row r="4" spans="1:62" x14ac:dyDescent="0.45">
      <c r="A4" t="s">
        <v>1756</v>
      </c>
      <c r="B4" t="s">
        <v>1568</v>
      </c>
      <c r="C4" t="s">
        <v>1568</v>
      </c>
      <c r="D4">
        <v>4</v>
      </c>
      <c r="E4" s="22">
        <v>15926.8037232757</v>
      </c>
      <c r="F4" s="22">
        <v>2542.1675350751598</v>
      </c>
      <c r="G4" s="22">
        <v>4435.5806475702802</v>
      </c>
      <c r="H4" s="22">
        <v>298.34727454942998</v>
      </c>
      <c r="I4" s="22">
        <v>7276.0954571948696</v>
      </c>
      <c r="J4" s="12">
        <v>27.745568905806</v>
      </c>
      <c r="K4" s="12">
        <v>8.2043211779496499</v>
      </c>
      <c r="L4" s="12">
        <v>22.532206644787799</v>
      </c>
      <c r="M4" s="12">
        <v>15.5767514375197</v>
      </c>
      <c r="N4" s="12">
        <v>25.138887775296901</v>
      </c>
      <c r="O4" s="12">
        <v>17.605285323936901</v>
      </c>
      <c r="P4" s="12">
        <v>89.578208249928807</v>
      </c>
      <c r="Q4" s="12">
        <v>77.516349555766197</v>
      </c>
      <c r="R4" s="12">
        <v>95.984513161305202</v>
      </c>
      <c r="S4" s="12">
        <v>68.624936409303899</v>
      </c>
      <c r="T4" s="12">
        <v>92.781360705617004</v>
      </c>
      <c r="U4">
        <v>33958</v>
      </c>
      <c r="V4" s="12">
        <v>415.30857976312399</v>
      </c>
      <c r="W4" s="12">
        <v>242.29501351479399</v>
      </c>
      <c r="X4" s="12">
        <v>70.200297103830707</v>
      </c>
      <c r="Y4" s="12">
        <v>49.954885675670397</v>
      </c>
      <c r="Z4" s="12">
        <v>23.656712585401301</v>
      </c>
      <c r="AA4" s="12">
        <v>16.092349929204801</v>
      </c>
      <c r="AB4" s="12">
        <v>94.602693220632702</v>
      </c>
      <c r="AC4">
        <v>688338226381.04504</v>
      </c>
      <c r="AD4" s="12">
        <v>3.0218248705485196</v>
      </c>
      <c r="AE4" s="26">
        <v>22.778892089007737</v>
      </c>
      <c r="AF4" s="45">
        <v>0.68833822638104503</v>
      </c>
      <c r="AH4" s="26">
        <v>17.307692307692299</v>
      </c>
      <c r="AI4" s="26">
        <v>27.712264150943401</v>
      </c>
      <c r="AJ4" s="12">
        <v>0.36699999999999999</v>
      </c>
      <c r="AK4" s="12">
        <v>0.3085</v>
      </c>
      <c r="AL4" s="12">
        <v>0.35099999999999998</v>
      </c>
      <c r="AM4" s="12">
        <v>0.46750000000000003</v>
      </c>
      <c r="AN4" s="12">
        <v>0.39300000000000002</v>
      </c>
      <c r="AO4" s="21">
        <v>0.21235234283855201</v>
      </c>
      <c r="AP4" s="21">
        <v>0.32179812083313902</v>
      </c>
      <c r="AQ4" s="21">
        <v>0.27051692296775098</v>
      </c>
      <c r="AR4" s="21">
        <v>0.252620129081844</v>
      </c>
      <c r="AS4" s="21">
        <v>0.24160671745974699</v>
      </c>
      <c r="AU4" s="26"/>
      <c r="AV4" s="21"/>
      <c r="AW4" s="26"/>
      <c r="AX4" s="21"/>
      <c r="AY4" s="26"/>
      <c r="AZ4" s="21"/>
      <c r="BA4" s="26"/>
      <c r="BB4" s="21"/>
    </row>
    <row r="5" spans="1:62" x14ac:dyDescent="0.45">
      <c r="A5" t="s">
        <v>1697</v>
      </c>
      <c r="B5" t="s">
        <v>1568</v>
      </c>
      <c r="C5" t="s">
        <v>1568</v>
      </c>
      <c r="D5">
        <v>5</v>
      </c>
      <c r="E5" s="22">
        <v>10491.4499380291</v>
      </c>
      <c r="F5" s="22">
        <v>1059.9407766167701</v>
      </c>
      <c r="G5" s="22">
        <v>3706.6223854915202</v>
      </c>
      <c r="H5" s="22">
        <v>26.413040764167501</v>
      </c>
      <c r="I5" s="22">
        <v>4792.9762028724599</v>
      </c>
      <c r="J5" s="12">
        <v>9.0968969043071102</v>
      </c>
      <c r="K5" s="12">
        <v>0.94448268479532504</v>
      </c>
      <c r="L5" s="12">
        <v>8.3431788825847004</v>
      </c>
      <c r="M5" s="12">
        <v>2.6467432185250002</v>
      </c>
      <c r="N5" s="12">
        <v>8.7200378934459</v>
      </c>
      <c r="O5" s="12">
        <v>2.8102130180266198</v>
      </c>
      <c r="P5" s="12">
        <v>7.0089201622720996</v>
      </c>
      <c r="Q5" s="12">
        <v>4.8242542695535704</v>
      </c>
      <c r="R5" s="12">
        <v>7.5725265752146198</v>
      </c>
      <c r="S5" s="12">
        <v>4.4369770438175999</v>
      </c>
      <c r="T5" s="12">
        <v>7.2907233687433601</v>
      </c>
      <c r="U5">
        <v>10267</v>
      </c>
      <c r="V5" s="12">
        <v>91.626637496754597</v>
      </c>
      <c r="W5" s="12">
        <v>64.624584719697097</v>
      </c>
      <c r="X5" s="12">
        <v>389.25535915374797</v>
      </c>
      <c r="Y5" s="12">
        <v>61.935679177231002</v>
      </c>
      <c r="Z5" s="12">
        <v>8.4306727902799601</v>
      </c>
      <c r="AA5" s="12">
        <v>2.6774675796416898</v>
      </c>
      <c r="AB5" s="12">
        <v>7.50710140817701</v>
      </c>
      <c r="AC5">
        <v>35981358401.942703</v>
      </c>
      <c r="AD5" s="12">
        <v>0.43916429307116622</v>
      </c>
      <c r="AE5" s="26">
        <v>8.1931429694153088</v>
      </c>
      <c r="AF5" s="45">
        <v>3.5981358401942699E-2</v>
      </c>
      <c r="AH5" s="26">
        <v>63.461538461538503</v>
      </c>
      <c r="AI5" s="26">
        <v>221.69811320754701</v>
      </c>
      <c r="AJ5" s="12">
        <v>0.16</v>
      </c>
      <c r="AK5" s="12">
        <v>9.6500000000000002E-2</v>
      </c>
      <c r="AL5" s="12">
        <v>0.39350000000000002</v>
      </c>
      <c r="AM5" s="12">
        <v>0.246</v>
      </c>
      <c r="AN5" s="12">
        <v>0.60799999999999998</v>
      </c>
      <c r="AO5" s="21">
        <v>3.4722010857874699E-3</v>
      </c>
      <c r="AP5" s="21">
        <v>8.8514141668779005E-3</v>
      </c>
      <c r="AQ5" s="21">
        <v>2.18766659083812E-2</v>
      </c>
      <c r="AR5" s="21">
        <v>5.7570173443108304E-3</v>
      </c>
      <c r="AS5" s="21">
        <v>1.4158664531164499E-2</v>
      </c>
      <c r="AU5" s="26"/>
      <c r="AV5" s="21"/>
      <c r="AW5" s="26"/>
      <c r="AX5" s="21"/>
      <c r="AY5" s="26"/>
      <c r="AZ5" s="21"/>
      <c r="BA5" s="26"/>
      <c r="BB5" s="21"/>
      <c r="BD5" s="58"/>
      <c r="BE5" s="58"/>
      <c r="BF5" s="58"/>
      <c r="BG5" s="58"/>
      <c r="BH5" s="58"/>
      <c r="BI5" s="58"/>
      <c r="BJ5" s="58"/>
    </row>
    <row r="6" spans="1:62" x14ac:dyDescent="0.45">
      <c r="A6" t="s">
        <v>1699</v>
      </c>
      <c r="B6" t="s">
        <v>1568</v>
      </c>
      <c r="C6" t="s">
        <v>1568</v>
      </c>
      <c r="D6">
        <v>6</v>
      </c>
      <c r="E6" s="22">
        <v>12874.114886224301</v>
      </c>
      <c r="F6" s="22">
        <v>10.3315847460089</v>
      </c>
      <c r="G6" s="22">
        <v>5870.74110028634</v>
      </c>
      <c r="H6" s="22">
        <v>0.41430172355695</v>
      </c>
      <c r="I6" s="22">
        <v>5881.4869867559</v>
      </c>
      <c r="J6" s="12">
        <v>17.846675279614601</v>
      </c>
      <c r="K6" s="12">
        <v>11.3481395698486</v>
      </c>
      <c r="L6" s="12">
        <v>16.408133546865098</v>
      </c>
      <c r="M6" s="12">
        <v>13.913574456618599</v>
      </c>
      <c r="N6" s="12">
        <v>17.127404413239901</v>
      </c>
      <c r="O6" s="12">
        <v>17.954604586474002</v>
      </c>
      <c r="P6" s="12">
        <v>46.611067023112398</v>
      </c>
      <c r="Q6" s="12">
        <v>65.040504111614098</v>
      </c>
      <c r="R6" s="12">
        <v>50.724778064727801</v>
      </c>
      <c r="S6" s="12">
        <v>60.2013697233306</v>
      </c>
      <c r="T6" s="12">
        <v>48.667922543920099</v>
      </c>
      <c r="U6">
        <v>14293</v>
      </c>
      <c r="V6" s="12">
        <v>306.43561551097503</v>
      </c>
      <c r="W6" s="12">
        <v>216.552309787822</v>
      </c>
      <c r="X6" s="12">
        <v>249.19928031324201</v>
      </c>
      <c r="Y6" s="12">
        <v>202.19318207258701</v>
      </c>
      <c r="Z6" s="12">
        <v>16.409498371483199</v>
      </c>
      <c r="AA6" s="12">
        <v>13.9215375608713</v>
      </c>
      <c r="AB6" s="12">
        <v>50.720875158073397</v>
      </c>
      <c r="AC6">
        <v>298314167199.07898</v>
      </c>
      <c r="AD6" s="12">
        <v>1.8022970849063342</v>
      </c>
      <c r="AE6" s="26">
        <v>16.551886461858338</v>
      </c>
      <c r="AF6" s="45">
        <v>0.29831416719907899</v>
      </c>
      <c r="AH6" s="26">
        <v>178.84615384615401</v>
      </c>
      <c r="AI6" s="26">
        <v>221.69811320754701</v>
      </c>
      <c r="AJ6" s="12">
        <v>0.46350000000000002</v>
      </c>
      <c r="AK6" s="12">
        <v>0.26250000000000001</v>
      </c>
      <c r="AL6" s="12">
        <v>0.45800000000000002</v>
      </c>
      <c r="AM6" s="12">
        <v>0.30399999999999999</v>
      </c>
      <c r="AN6" s="12">
        <v>0.66249999999999998</v>
      </c>
      <c r="AO6" s="21">
        <v>7.8307468889758203E-2</v>
      </c>
      <c r="AP6" s="21">
        <v>9.0687506828520004E-2</v>
      </c>
      <c r="AQ6" s="21">
        <v>0.19763313576939001</v>
      </c>
      <c r="AR6" s="21">
        <v>0.13826861649677299</v>
      </c>
      <c r="AS6" s="21">
        <v>0.136627888577178</v>
      </c>
      <c r="AU6" s="26"/>
      <c r="AV6" s="21"/>
      <c r="AW6" s="26"/>
      <c r="AX6" s="21"/>
      <c r="AY6" s="26"/>
      <c r="AZ6" s="21"/>
      <c r="BA6" s="26"/>
      <c r="BB6" s="21"/>
    </row>
    <row r="7" spans="1:62" x14ac:dyDescent="0.45">
      <c r="A7" t="s">
        <v>1567</v>
      </c>
      <c r="B7" t="s">
        <v>1568</v>
      </c>
      <c r="C7" t="s">
        <v>1568</v>
      </c>
      <c r="D7">
        <v>7</v>
      </c>
      <c r="E7" s="22">
        <v>2872.0949035584899</v>
      </c>
      <c r="F7" s="22">
        <v>0</v>
      </c>
      <c r="G7" s="22">
        <v>1312.1048669592301</v>
      </c>
      <c r="H7" s="22">
        <v>0</v>
      </c>
      <c r="I7" s="22">
        <v>1312.1048669592301</v>
      </c>
      <c r="J7" s="12">
        <v>18.418185758774399</v>
      </c>
      <c r="K7" s="12">
        <v>9.3472298676768304</v>
      </c>
      <c r="L7" s="12">
        <v>13.070297826569499</v>
      </c>
      <c r="M7" s="12">
        <v>12.871918396706</v>
      </c>
      <c r="N7" s="12">
        <v>15.744241792672</v>
      </c>
      <c r="O7" s="12">
        <v>15.907765066490301</v>
      </c>
      <c r="P7" s="12">
        <v>23.7326578886071</v>
      </c>
      <c r="Q7" s="12">
        <v>18.946081037197001</v>
      </c>
      <c r="R7" s="12">
        <v>31.429874057418701</v>
      </c>
      <c r="S7" s="12">
        <v>15.123769675774801</v>
      </c>
      <c r="T7" s="12">
        <v>27.581265973012901</v>
      </c>
      <c r="U7">
        <v>17988</v>
      </c>
      <c r="V7" s="12">
        <v>226.36540134615001</v>
      </c>
      <c r="W7" s="12">
        <v>113.127020862115</v>
      </c>
      <c r="X7" s="12">
        <v>197.772755959596</v>
      </c>
      <c r="Y7" s="12">
        <v>263.62685541882098</v>
      </c>
      <c r="Z7" s="12">
        <v>13.070297826569499</v>
      </c>
      <c r="AA7" s="12">
        <v>12.871918396706</v>
      </c>
      <c r="AB7" s="12">
        <v>31.429874057418701</v>
      </c>
      <c r="AC7">
        <v>41239290718.6548</v>
      </c>
      <c r="AD7" s="12">
        <v>0.29701514481746288</v>
      </c>
      <c r="AE7" s="26">
        <v>13.884575058958459</v>
      </c>
      <c r="AF7" s="45">
        <v>4.12392907186548E-2</v>
      </c>
      <c r="AH7" s="26">
        <v>5.7692307692307701</v>
      </c>
      <c r="AI7" s="26">
        <v>38.797169811320799</v>
      </c>
      <c r="AJ7" s="12">
        <v>0.36599999999999999</v>
      </c>
      <c r="AK7" s="12">
        <v>0.24299999999999999</v>
      </c>
      <c r="AL7" s="12">
        <v>3.1E-2</v>
      </c>
      <c r="AM7" s="12">
        <v>0.1875</v>
      </c>
      <c r="AN7" s="12" t="s">
        <v>202</v>
      </c>
      <c r="AO7" s="21">
        <v>1.00211476446331E-2</v>
      </c>
      <c r="AP7" s="21">
        <v>7.7323670097477802E-3</v>
      </c>
      <c r="AQ7" s="21" t="s">
        <v>202</v>
      </c>
      <c r="AR7" s="21">
        <v>1.50935804030277E-2</v>
      </c>
      <c r="AS7" s="21">
        <v>1.2784180122783E-3</v>
      </c>
      <c r="AU7" s="26"/>
      <c r="AV7" s="21"/>
      <c r="AW7" s="26"/>
      <c r="AX7" s="21"/>
      <c r="AY7" s="26"/>
      <c r="AZ7" s="21"/>
      <c r="BA7" s="26"/>
      <c r="BB7" s="21"/>
    </row>
    <row r="8" spans="1:62" x14ac:dyDescent="0.45">
      <c r="A8" t="s">
        <v>1653</v>
      </c>
      <c r="B8" t="s">
        <v>1568</v>
      </c>
      <c r="C8" t="s">
        <v>1568</v>
      </c>
      <c r="D8">
        <v>8</v>
      </c>
      <c r="E8" s="22">
        <v>164722.41178035701</v>
      </c>
      <c r="F8" s="22">
        <v>138.212538923766</v>
      </c>
      <c r="G8" s="22">
        <v>74020.408873381602</v>
      </c>
      <c r="H8" s="22">
        <v>1094.1419718304001</v>
      </c>
      <c r="I8" s="22">
        <v>75252.763384135702</v>
      </c>
      <c r="J8" s="12">
        <v>1.2534529343291201</v>
      </c>
      <c r="K8" s="12">
        <v>1.2783147901696299</v>
      </c>
      <c r="L8" s="12">
        <v>0.89879134413843997</v>
      </c>
      <c r="M8" s="12">
        <v>1.30617371473205</v>
      </c>
      <c r="N8" s="12">
        <v>1.0761221392337801</v>
      </c>
      <c r="O8" s="12">
        <v>1.8276155164102099</v>
      </c>
      <c r="P8" s="12">
        <v>1.55862383305521</v>
      </c>
      <c r="Q8" s="12">
        <v>6.5096102178131101</v>
      </c>
      <c r="R8" s="12">
        <v>1.86141343938155</v>
      </c>
      <c r="S8" s="12">
        <v>6.7045199619264304</v>
      </c>
      <c r="T8" s="12">
        <v>1.71001863621838</v>
      </c>
      <c r="U8">
        <v>71060</v>
      </c>
      <c r="V8" s="12">
        <v>117.663765184543</v>
      </c>
      <c r="W8" s="12">
        <v>165.834349353373</v>
      </c>
      <c r="X8" s="12">
        <v>2838.6487419809901</v>
      </c>
      <c r="Y8" s="12">
        <v>809.53969163545298</v>
      </c>
      <c r="Z8" s="12">
        <v>0.90427366070052095</v>
      </c>
      <c r="AA8" s="12">
        <v>1.3069216306018401</v>
      </c>
      <c r="AB8" s="12">
        <v>1.8567329537594801</v>
      </c>
      <c r="AC8">
        <v>139724285636.789</v>
      </c>
      <c r="AD8" s="12">
        <v>8.8545234803189174</v>
      </c>
      <c r="AE8" s="26">
        <v>1.5779989284274445</v>
      </c>
      <c r="AF8" s="45">
        <v>0.13972428563678899</v>
      </c>
      <c r="AH8" s="26" t="s">
        <v>202</v>
      </c>
      <c r="AI8" s="26" t="s">
        <v>202</v>
      </c>
      <c r="AJ8" s="12" t="s">
        <v>202</v>
      </c>
      <c r="AK8" s="12" t="s">
        <v>202</v>
      </c>
      <c r="AL8" s="12" t="s">
        <v>202</v>
      </c>
      <c r="AM8" s="12" t="s">
        <v>202</v>
      </c>
      <c r="AN8" s="12" t="s">
        <v>202</v>
      </c>
      <c r="AO8" s="21" t="s">
        <v>202</v>
      </c>
      <c r="AP8" s="21" t="s">
        <v>202</v>
      </c>
      <c r="AQ8" s="21" t="s">
        <v>202</v>
      </c>
      <c r="AR8" s="21" t="s">
        <v>202</v>
      </c>
      <c r="AS8" s="21" t="s">
        <v>202</v>
      </c>
      <c r="AU8" s="26"/>
      <c r="AV8" s="21"/>
      <c r="AW8" s="26"/>
      <c r="AX8" s="21"/>
      <c r="AY8" s="26"/>
      <c r="AZ8" s="21"/>
      <c r="BA8" s="26"/>
      <c r="BB8" s="21"/>
    </row>
    <row r="9" spans="1:62" x14ac:dyDescent="0.45">
      <c r="A9" t="s">
        <v>1663</v>
      </c>
      <c r="B9" t="s">
        <v>1568</v>
      </c>
      <c r="C9" t="s">
        <v>1568</v>
      </c>
      <c r="D9">
        <v>9</v>
      </c>
      <c r="E9" s="22">
        <v>2346.8548861592999</v>
      </c>
      <c r="F9" s="22">
        <v>0</v>
      </c>
      <c r="G9" s="22">
        <v>1072.1511027931001</v>
      </c>
      <c r="H9" s="22">
        <v>0</v>
      </c>
      <c r="I9" s="22">
        <v>1072.1511027931001</v>
      </c>
      <c r="J9" s="12">
        <v>13.4535794095796</v>
      </c>
      <c r="K9" s="12">
        <v>10.3602187410768</v>
      </c>
      <c r="L9" s="12">
        <v>7.9115299746320904</v>
      </c>
      <c r="M9" s="12">
        <v>10.884032990049899</v>
      </c>
      <c r="N9" s="12">
        <v>10.682554692105899</v>
      </c>
      <c r="O9" s="12">
        <v>15.026520105848</v>
      </c>
      <c r="P9" s="12">
        <v>23.482249898308002</v>
      </c>
      <c r="Q9" s="12">
        <v>46.948604901613898</v>
      </c>
      <c r="R9" s="12">
        <v>24.735341707564402</v>
      </c>
      <c r="S9" s="12">
        <v>47.517820790190498</v>
      </c>
      <c r="T9" s="12">
        <v>24.1087958029362</v>
      </c>
      <c r="U9">
        <v>21889</v>
      </c>
      <c r="V9" s="12">
        <v>80.048647000626403</v>
      </c>
      <c r="W9" s="12">
        <v>146.35234481732701</v>
      </c>
      <c r="X9" s="12">
        <v>439.037197703988</v>
      </c>
      <c r="Y9" s="12">
        <v>348.84675505716802</v>
      </c>
      <c r="Z9" s="12">
        <v>7.9115299746320904</v>
      </c>
      <c r="AA9" s="12">
        <v>10.884032990049899</v>
      </c>
      <c r="AB9" s="12">
        <v>24.735341707564402</v>
      </c>
      <c r="AC9">
        <v>26520023889.729198</v>
      </c>
      <c r="AD9" s="12">
        <v>8.5824245158817189E-2</v>
      </c>
      <c r="AE9" s="26">
        <v>30.900386995136486</v>
      </c>
      <c r="AF9" s="45">
        <v>2.65200238897292E-2</v>
      </c>
      <c r="AH9" s="26" t="s">
        <v>202</v>
      </c>
      <c r="AI9" s="26" t="s">
        <v>202</v>
      </c>
      <c r="AJ9" s="12">
        <v>0.1825</v>
      </c>
      <c r="AK9" s="12">
        <v>1.8499999999999999E-2</v>
      </c>
      <c r="AL9" s="12">
        <v>0.45900000000000002</v>
      </c>
      <c r="AM9" s="12">
        <v>3.5499999999999997E-2</v>
      </c>
      <c r="AN9" s="12" t="s">
        <v>202</v>
      </c>
      <c r="AO9" s="21">
        <v>4.9062044195998997E-4</v>
      </c>
      <c r="AP9" s="21">
        <v>9.4146084808538705E-4</v>
      </c>
      <c r="AQ9" s="21" t="s">
        <v>202</v>
      </c>
      <c r="AR9" s="21">
        <v>4.8399043598755798E-3</v>
      </c>
      <c r="AS9" s="21">
        <v>1.21726909653857E-2</v>
      </c>
      <c r="AU9" s="26"/>
      <c r="AV9" s="21"/>
      <c r="AW9" s="26"/>
      <c r="AX9" s="21"/>
      <c r="AY9" s="26"/>
      <c r="AZ9" s="21"/>
      <c r="BA9" s="26"/>
      <c r="BB9" s="21"/>
    </row>
    <row r="10" spans="1:62" x14ac:dyDescent="0.45">
      <c r="A10" t="s">
        <v>1577</v>
      </c>
      <c r="B10" t="s">
        <v>1568</v>
      </c>
      <c r="C10" t="s">
        <v>1568</v>
      </c>
      <c r="D10">
        <v>11</v>
      </c>
      <c r="E10" s="22">
        <v>26763.0977270603</v>
      </c>
      <c r="F10" s="22">
        <v>0</v>
      </c>
      <c r="G10" s="22">
        <v>12226.612267955699</v>
      </c>
      <c r="H10" s="22">
        <v>0</v>
      </c>
      <c r="I10" s="22">
        <v>12226.612267955699</v>
      </c>
      <c r="J10" s="12">
        <v>9.8923753107445709</v>
      </c>
      <c r="K10" s="12">
        <v>8.7160621423359306</v>
      </c>
      <c r="L10" s="12">
        <v>5.6351824778493498</v>
      </c>
      <c r="M10" s="12">
        <v>8.1380905649740107</v>
      </c>
      <c r="N10" s="12">
        <v>7.7637788942969603</v>
      </c>
      <c r="O10" s="12">
        <v>11.924691078295499</v>
      </c>
      <c r="P10" s="12">
        <v>1.05315497492057</v>
      </c>
      <c r="Q10" s="12">
        <v>1.78659465715199</v>
      </c>
      <c r="R10" s="12">
        <v>1.9672051223207001</v>
      </c>
      <c r="S10" s="12">
        <v>2.12846956658082</v>
      </c>
      <c r="T10" s="12">
        <v>1.51018004862064</v>
      </c>
      <c r="U10">
        <v>49676</v>
      </c>
      <c r="V10" s="12">
        <v>68.150542519006194</v>
      </c>
      <c r="W10" s="12">
        <v>50.959618952213702</v>
      </c>
      <c r="X10" s="12">
        <v>653.59699649429001</v>
      </c>
      <c r="Y10" s="12">
        <v>484.45676182155302</v>
      </c>
      <c r="Z10" s="12">
        <v>5.6351824778493498</v>
      </c>
      <c r="AA10" s="12">
        <v>8.1380905649740107</v>
      </c>
      <c r="AB10" s="12">
        <v>1.9672051223207001</v>
      </c>
      <c r="AC10">
        <v>24052254282.1516</v>
      </c>
      <c r="AD10" s="12">
        <v>0.8332502592307176</v>
      </c>
      <c r="AE10" s="26">
        <v>2.8865582717438798</v>
      </c>
      <c r="AF10" s="45">
        <v>2.4052254282151599E-2</v>
      </c>
      <c r="AH10" s="26">
        <v>40.384615384615401</v>
      </c>
      <c r="AI10" s="26">
        <v>221.69811320754701</v>
      </c>
      <c r="AJ10" s="12">
        <v>0.20050000000000001</v>
      </c>
      <c r="AK10" s="12">
        <v>5.2999999999999999E-2</v>
      </c>
      <c r="AL10" s="12">
        <v>0.62549999999999994</v>
      </c>
      <c r="AM10" s="12">
        <v>0.41649999999999998</v>
      </c>
      <c r="AN10" s="12">
        <v>0.8115</v>
      </c>
      <c r="AO10" s="21">
        <v>1.2747694769540299E-3</v>
      </c>
      <c r="AP10" s="21">
        <v>1.00177639085161E-2</v>
      </c>
      <c r="AQ10" s="21">
        <v>1.9518404349966E-2</v>
      </c>
      <c r="AR10" s="21">
        <v>4.8224769835713997E-3</v>
      </c>
      <c r="AS10" s="21">
        <v>1.5044685053485799E-2</v>
      </c>
      <c r="AU10" s="26"/>
      <c r="AV10" s="21"/>
      <c r="AW10" s="26"/>
      <c r="AX10" s="21"/>
      <c r="AY10" s="26"/>
      <c r="AZ10" s="21"/>
      <c r="BA10" s="26"/>
      <c r="BB10" s="21"/>
    </row>
    <row r="11" spans="1:62" x14ac:dyDescent="0.45">
      <c r="A11" t="s">
        <v>1578</v>
      </c>
      <c r="B11" t="s">
        <v>1568</v>
      </c>
      <c r="C11" t="s">
        <v>1568</v>
      </c>
      <c r="D11">
        <v>12</v>
      </c>
      <c r="E11" s="22">
        <v>49741.492386013299</v>
      </c>
      <c r="F11" s="22">
        <v>0</v>
      </c>
      <c r="G11" s="22">
        <v>22724.198343390301</v>
      </c>
      <c r="H11" s="22">
        <v>0</v>
      </c>
      <c r="I11" s="22">
        <v>22724.198343390301</v>
      </c>
      <c r="J11" s="12">
        <v>8.7425414828864305</v>
      </c>
      <c r="K11" s="12">
        <v>5.3181713314882</v>
      </c>
      <c r="L11" s="12">
        <v>8.9198330992331005</v>
      </c>
      <c r="M11" s="12">
        <v>7.3147893804877997</v>
      </c>
      <c r="N11" s="12">
        <v>8.8311872910597593</v>
      </c>
      <c r="O11" s="12">
        <v>9.0437320831590409</v>
      </c>
      <c r="P11" s="12">
        <v>3.8800945123077399</v>
      </c>
      <c r="Q11" s="12">
        <v>12.9407460897435</v>
      </c>
      <c r="R11" s="12">
        <v>3.3965895011490601</v>
      </c>
      <c r="S11" s="12">
        <v>9.4024077474114094</v>
      </c>
      <c r="T11" s="12">
        <v>3.6383420067283998</v>
      </c>
      <c r="U11">
        <v>28901</v>
      </c>
      <c r="V11" s="12">
        <v>44.2979576327172</v>
      </c>
      <c r="W11" s="12">
        <v>48.954898065580601</v>
      </c>
      <c r="X11" s="12">
        <v>528.56345125557198</v>
      </c>
      <c r="Y11" s="12">
        <v>252.92348913515201</v>
      </c>
      <c r="Z11" s="12">
        <v>8.9198330992331005</v>
      </c>
      <c r="AA11" s="12">
        <v>7.3147893804877997</v>
      </c>
      <c r="AB11" s="12">
        <v>3.3965895011490601</v>
      </c>
      <c r="AC11">
        <v>77184773515.1884</v>
      </c>
      <c r="AD11" s="12">
        <v>1.0066355754529659</v>
      </c>
      <c r="AE11" s="26">
        <v>7.6675984236357628</v>
      </c>
      <c r="AF11" s="45">
        <v>7.7184773515188404E-2</v>
      </c>
      <c r="AH11" s="26">
        <v>40.384615384615401</v>
      </c>
      <c r="AI11" s="26">
        <v>221.69811320754701</v>
      </c>
      <c r="AJ11" s="12">
        <v>0.42599999999999999</v>
      </c>
      <c r="AK11" s="12">
        <v>4.65E-2</v>
      </c>
      <c r="AL11" s="12">
        <v>0.79300000000000004</v>
      </c>
      <c r="AM11" s="12">
        <v>0.49099999999999999</v>
      </c>
      <c r="AN11" s="12">
        <v>0.77649999999999997</v>
      </c>
      <c r="AO11" s="21">
        <v>3.58909196845626E-3</v>
      </c>
      <c r="AP11" s="21">
        <v>3.7897723795957503E-2</v>
      </c>
      <c r="AQ11" s="21">
        <v>5.9933976634543799E-2</v>
      </c>
      <c r="AR11" s="21">
        <v>3.2880713517470302E-2</v>
      </c>
      <c r="AS11" s="21">
        <v>6.1207525397544399E-2</v>
      </c>
      <c r="AU11" s="26"/>
      <c r="AV11" s="21"/>
      <c r="AW11" s="26"/>
      <c r="AX11" s="21"/>
      <c r="AY11" s="26"/>
      <c r="AZ11" s="21"/>
      <c r="BA11" s="26"/>
      <c r="BB11" s="21"/>
    </row>
    <row r="12" spans="1:62" x14ac:dyDescent="0.45">
      <c r="A12" t="s">
        <v>1608</v>
      </c>
      <c r="B12" t="s">
        <v>1568</v>
      </c>
      <c r="C12" t="s">
        <v>1568</v>
      </c>
      <c r="D12">
        <v>13</v>
      </c>
      <c r="E12" s="22">
        <v>59189.560006648302</v>
      </c>
      <c r="F12" s="22">
        <v>0</v>
      </c>
      <c r="G12" s="22">
        <v>27040.509581238199</v>
      </c>
      <c r="H12" s="22">
        <v>0</v>
      </c>
      <c r="I12" s="22">
        <v>27040.509581238199</v>
      </c>
      <c r="J12" s="12">
        <v>5.3424846264925101</v>
      </c>
      <c r="K12" s="12">
        <v>1.1358529310767</v>
      </c>
      <c r="L12" s="12">
        <v>5.3043012783837904</v>
      </c>
      <c r="M12" s="12">
        <v>1.2063518879055399</v>
      </c>
      <c r="N12" s="12">
        <v>5.3233929524381498</v>
      </c>
      <c r="O12" s="12">
        <v>1.6569389724696499</v>
      </c>
      <c r="P12" s="12">
        <v>8.5240697848749107</v>
      </c>
      <c r="Q12" s="12">
        <v>5.3847445010272503</v>
      </c>
      <c r="R12" s="12">
        <v>8.5354961181260194</v>
      </c>
      <c r="S12" s="12">
        <v>5.38234019784041</v>
      </c>
      <c r="T12" s="12">
        <v>8.5297829515004704</v>
      </c>
      <c r="U12">
        <v>30756</v>
      </c>
      <c r="V12" s="12">
        <v>146.11804395106</v>
      </c>
      <c r="W12" s="12">
        <v>88.063847648415503</v>
      </c>
      <c r="X12" s="12">
        <v>794.91658146633097</v>
      </c>
      <c r="Y12" s="12">
        <v>205.72647835022201</v>
      </c>
      <c r="Z12" s="12">
        <v>5.3043012783837904</v>
      </c>
      <c r="AA12" s="12">
        <v>1.2063518879055399</v>
      </c>
      <c r="AB12" s="12">
        <v>8.5354961181260194</v>
      </c>
      <c r="AC12">
        <v>230804164562.80801</v>
      </c>
      <c r="AD12" s="12">
        <v>3.9511063674504223</v>
      </c>
      <c r="AE12" s="26">
        <v>5.8415072412171423</v>
      </c>
      <c r="AF12" s="45">
        <v>0.230804164562808</v>
      </c>
      <c r="AH12" s="26">
        <v>63.461538461538503</v>
      </c>
      <c r="AI12" s="26">
        <v>221.69811320754701</v>
      </c>
      <c r="AJ12" s="12">
        <v>0.41649999999999998</v>
      </c>
      <c r="AK12" s="12">
        <v>5.5500000000000001E-2</v>
      </c>
      <c r="AL12" s="12">
        <v>0.80200000000000005</v>
      </c>
      <c r="AM12" s="12">
        <v>0.45100000000000001</v>
      </c>
      <c r="AN12" s="12">
        <v>0.78049999999999997</v>
      </c>
      <c r="AO12" s="21">
        <v>1.2809631133235799E-2</v>
      </c>
      <c r="AP12" s="21">
        <v>0.104092678217826</v>
      </c>
      <c r="AQ12" s="21">
        <v>0.18014265044127201</v>
      </c>
      <c r="AR12" s="21">
        <v>9.6129934540409495E-2</v>
      </c>
      <c r="AS12" s="21">
        <v>0.185104939979372</v>
      </c>
      <c r="AU12" s="26"/>
      <c r="AV12" s="21"/>
      <c r="AW12" s="26"/>
      <c r="AX12" s="21"/>
      <c r="AY12" s="26"/>
      <c r="AZ12" s="21"/>
      <c r="BA12" s="26"/>
      <c r="BB12" s="21"/>
    </row>
    <row r="13" spans="1:62" x14ac:dyDescent="0.45">
      <c r="A13" t="s">
        <v>1623</v>
      </c>
      <c r="B13" t="s">
        <v>1568</v>
      </c>
      <c r="C13" t="s">
        <v>1568</v>
      </c>
      <c r="D13">
        <v>14</v>
      </c>
      <c r="E13" s="22">
        <v>143756.82874465</v>
      </c>
      <c r="F13" s="22">
        <v>20467.296287548801</v>
      </c>
      <c r="G13" s="22">
        <v>42938.748521977803</v>
      </c>
      <c r="H13" s="22">
        <v>2268.6772968972</v>
      </c>
      <c r="I13" s="22">
        <v>65674.722106423898</v>
      </c>
      <c r="J13" s="12">
        <v>6.1137275767487704</v>
      </c>
      <c r="K13" s="12">
        <v>3.1665807986446399</v>
      </c>
      <c r="L13" s="12">
        <v>5.5775868373287603</v>
      </c>
      <c r="M13" s="12">
        <v>3.5791191036259402</v>
      </c>
      <c r="N13" s="12">
        <v>5.8456572070387702</v>
      </c>
      <c r="O13" s="12">
        <v>4.7788416496348898</v>
      </c>
      <c r="P13" s="12">
        <v>6.13682018752126</v>
      </c>
      <c r="Q13" s="12">
        <v>8.6052216177505692</v>
      </c>
      <c r="R13" s="12">
        <v>6.7976695135705301</v>
      </c>
      <c r="S13" s="12">
        <v>8.6450631968442693</v>
      </c>
      <c r="T13" s="12">
        <v>6.4672448505459004</v>
      </c>
      <c r="U13">
        <v>36510</v>
      </c>
      <c r="V13" s="12">
        <v>112.05895813066699</v>
      </c>
      <c r="W13" s="12">
        <v>100.36116346716599</v>
      </c>
      <c r="X13" s="12">
        <v>781.32575022069102</v>
      </c>
      <c r="Y13" s="12">
        <v>383.313261820717</v>
      </c>
      <c r="Z13" s="12">
        <v>5.6796505505998898</v>
      </c>
      <c r="AA13" s="12">
        <v>3.9798133448063</v>
      </c>
      <c r="AB13" s="12">
        <v>6.6718653521440396</v>
      </c>
      <c r="AC13">
        <v>438172902933.53802</v>
      </c>
      <c r="AD13" s="12">
        <v>7.3594409347669467</v>
      </c>
      <c r="AE13" s="26">
        <v>5.953888438231127</v>
      </c>
      <c r="AF13" s="45">
        <v>0.438172902933538</v>
      </c>
      <c r="AH13" s="26">
        <v>28.846153846153801</v>
      </c>
      <c r="AI13" s="26">
        <v>83.136792452830207</v>
      </c>
      <c r="AJ13" s="12">
        <v>0.247</v>
      </c>
      <c r="AK13" s="12">
        <v>3.0249999999999999E-2</v>
      </c>
      <c r="AL13" s="12">
        <v>0.79949999999999999</v>
      </c>
      <c r="AM13" s="12">
        <v>0.45400000000000001</v>
      </c>
      <c r="AN13" s="12">
        <v>0.73</v>
      </c>
      <c r="AO13" s="21">
        <v>1.3254730313739501E-2</v>
      </c>
      <c r="AP13" s="21">
        <v>0.19893049793182599</v>
      </c>
      <c r="AQ13" s="21">
        <v>0.319866219141483</v>
      </c>
      <c r="AR13" s="21">
        <v>0.10822870702458399</v>
      </c>
      <c r="AS13" s="21">
        <v>0.35031923589536401</v>
      </c>
      <c r="AU13" s="26"/>
      <c r="AV13" s="21"/>
      <c r="AW13" s="26"/>
      <c r="AX13" s="21"/>
      <c r="AY13" s="26"/>
      <c r="AZ13" s="21"/>
      <c r="BA13" s="26"/>
      <c r="BB13" s="21"/>
    </row>
    <row r="14" spans="1:62" x14ac:dyDescent="0.45">
      <c r="A14" t="s">
        <v>1621</v>
      </c>
      <c r="B14" t="s">
        <v>1568</v>
      </c>
      <c r="C14" t="s">
        <v>1568</v>
      </c>
      <c r="D14">
        <v>15</v>
      </c>
      <c r="E14" s="22">
        <v>3969.9290878176698</v>
      </c>
      <c r="F14" s="22">
        <v>0</v>
      </c>
      <c r="G14" s="22">
        <v>1813.64594573625</v>
      </c>
      <c r="H14" s="22">
        <v>0</v>
      </c>
      <c r="I14" s="22">
        <v>1813.64594573625</v>
      </c>
      <c r="J14" s="12">
        <v>1.0839245151932999</v>
      </c>
      <c r="K14" s="12">
        <v>0.74696395325864995</v>
      </c>
      <c r="L14" s="12">
        <v>1.06216564128611</v>
      </c>
      <c r="M14" s="12">
        <v>0.76182231862938998</v>
      </c>
      <c r="N14" s="12">
        <v>1.0730450782397101</v>
      </c>
      <c r="O14" s="12">
        <v>1.0669247361598</v>
      </c>
      <c r="P14" s="12">
        <v>1.8467623649104901</v>
      </c>
      <c r="Q14" s="12">
        <v>1.6068380451825801</v>
      </c>
      <c r="R14" s="12">
        <v>1.8467623649104901</v>
      </c>
      <c r="S14" s="12">
        <v>1.6068380451825801</v>
      </c>
      <c r="T14" s="12">
        <v>1.8467623649104901</v>
      </c>
      <c r="U14">
        <v>61223</v>
      </c>
      <c r="V14" s="12">
        <v>96.581429224751602</v>
      </c>
      <c r="W14" s="12">
        <v>85.5413191017835</v>
      </c>
      <c r="X14" s="12">
        <v>3008.6052526308599</v>
      </c>
      <c r="Y14" s="12">
        <v>957.81671647726</v>
      </c>
      <c r="Z14" s="12">
        <v>1.06216564128611</v>
      </c>
      <c r="AA14" s="12">
        <v>0.76182231862938998</v>
      </c>
      <c r="AB14" s="12">
        <v>1.8467623649104901</v>
      </c>
      <c r="AC14">
        <v>3349373075.8582001</v>
      </c>
      <c r="AD14" s="12">
        <v>0.17516451754688331</v>
      </c>
      <c r="AE14" s="26">
        <v>1.9121298781082934</v>
      </c>
      <c r="AF14" s="45">
        <v>3.3493730758582E-3</v>
      </c>
      <c r="AH14" s="26" t="s">
        <v>202</v>
      </c>
      <c r="AI14" s="26" t="s">
        <v>202</v>
      </c>
      <c r="AJ14" s="12">
        <v>0.5655</v>
      </c>
      <c r="AK14" s="12">
        <v>0.54</v>
      </c>
      <c r="AL14" s="12">
        <v>0.92700000000000005</v>
      </c>
      <c r="AM14" s="12">
        <v>0.57550000000000001</v>
      </c>
      <c r="AN14" s="12">
        <v>0.879</v>
      </c>
      <c r="AO14" s="21">
        <v>1.80866146096343E-3</v>
      </c>
      <c r="AP14" s="21">
        <v>1.92756420515639E-3</v>
      </c>
      <c r="AQ14" s="21">
        <v>2.94409893367936E-3</v>
      </c>
      <c r="AR14" s="21">
        <v>1.89407047439781E-3</v>
      </c>
      <c r="AS14" s="21">
        <v>3.1048688413205499E-3</v>
      </c>
      <c r="AU14" s="26"/>
      <c r="AV14" s="21"/>
      <c r="AW14" s="26"/>
      <c r="AX14" s="21"/>
      <c r="AY14" s="26"/>
      <c r="AZ14" s="21"/>
      <c r="BA14" s="26"/>
      <c r="BB14" s="21"/>
    </row>
    <row r="15" spans="1:62" x14ac:dyDescent="0.45">
      <c r="A15" t="s">
        <v>1664</v>
      </c>
      <c r="B15" t="s">
        <v>1568</v>
      </c>
      <c r="C15" t="s">
        <v>1568</v>
      </c>
      <c r="D15">
        <v>16</v>
      </c>
      <c r="E15" s="22">
        <v>926.43672204017605</v>
      </c>
      <c r="F15" s="22">
        <v>0</v>
      </c>
      <c r="G15" s="22">
        <v>423.23884576814697</v>
      </c>
      <c r="H15" s="22">
        <v>0</v>
      </c>
      <c r="I15" s="22">
        <v>423.23884576814697</v>
      </c>
      <c r="J15" s="12">
        <v>2.4767475028450101</v>
      </c>
      <c r="K15" s="12">
        <v>1.4358946105602399</v>
      </c>
      <c r="L15" s="12">
        <v>2.27751586421916</v>
      </c>
      <c r="M15" s="12">
        <v>1.6245648558282899</v>
      </c>
      <c r="N15" s="12">
        <v>2.3771316835320899</v>
      </c>
      <c r="O15" s="12">
        <v>2.16817995180942</v>
      </c>
      <c r="P15" s="12">
        <v>7.1757258910467101</v>
      </c>
      <c r="Q15" s="12">
        <v>7.2143415433240801</v>
      </c>
      <c r="R15" s="12">
        <v>6.9450146284970398</v>
      </c>
      <c r="S15" s="12">
        <v>6.4525318094959596</v>
      </c>
      <c r="T15" s="12">
        <v>7.0603702597718696</v>
      </c>
      <c r="U15">
        <v>57548</v>
      </c>
      <c r="V15" s="12">
        <v>69.835677544089293</v>
      </c>
      <c r="W15" s="12">
        <v>44.861184446047297</v>
      </c>
      <c r="X15" s="12">
        <v>1703.7607027642</v>
      </c>
      <c r="Y15" s="12">
        <v>479.88875935579398</v>
      </c>
      <c r="Z15" s="12">
        <v>2.27751586421916</v>
      </c>
      <c r="AA15" s="12">
        <v>1.6245648558282899</v>
      </c>
      <c r="AB15" s="12">
        <v>6.9450146284970398</v>
      </c>
      <c r="AC15">
        <v>2939399975.2079802</v>
      </c>
      <c r="AD15" s="12">
        <v>2.9557171557196855E-2</v>
      </c>
      <c r="AE15" s="26">
        <v>9.9447945129657302</v>
      </c>
      <c r="AF15" s="45">
        <v>2.93939997520798E-3</v>
      </c>
      <c r="AH15" s="26" t="s">
        <v>202</v>
      </c>
      <c r="AI15" s="26" t="s">
        <v>202</v>
      </c>
      <c r="AJ15" s="12">
        <v>0.73650000000000004</v>
      </c>
      <c r="AK15" s="12">
        <v>0.314</v>
      </c>
      <c r="AL15" s="12">
        <v>0.93200000000000005</v>
      </c>
      <c r="AM15" s="12">
        <v>0.63949999999999996</v>
      </c>
      <c r="AN15" s="12">
        <v>0.94950000000000001</v>
      </c>
      <c r="AO15" s="21">
        <v>9.2297159221530595E-4</v>
      </c>
      <c r="AP15" s="21">
        <v>1.8797462841454999E-3</v>
      </c>
      <c r="AQ15" s="21">
        <v>2.7909602764599798E-3</v>
      </c>
      <c r="AR15" s="21">
        <v>2.1648680817406801E-3</v>
      </c>
      <c r="AS15" s="21">
        <v>2.7395207768938401E-3</v>
      </c>
      <c r="AU15" s="26"/>
      <c r="AV15" s="21"/>
      <c r="AW15" s="26"/>
      <c r="AX15" s="21"/>
      <c r="AY15" s="26"/>
      <c r="AZ15" s="21"/>
      <c r="BA15" s="26"/>
      <c r="BB15" s="21"/>
    </row>
    <row r="16" spans="1:62" x14ac:dyDescent="0.45">
      <c r="A16" t="s">
        <v>1659</v>
      </c>
      <c r="B16" t="s">
        <v>1568</v>
      </c>
      <c r="C16" t="s">
        <v>1568</v>
      </c>
      <c r="D16">
        <v>17</v>
      </c>
      <c r="E16" s="22">
        <v>202107.671825603</v>
      </c>
      <c r="F16" s="22">
        <v>0</v>
      </c>
      <c r="G16" s="22">
        <v>92332.067273825203</v>
      </c>
      <c r="H16" s="22">
        <v>0</v>
      </c>
      <c r="I16" s="22">
        <v>92332.067273825203</v>
      </c>
      <c r="J16" s="12">
        <v>5.6928117855658096</v>
      </c>
      <c r="K16" s="12">
        <v>5.3462697713502498</v>
      </c>
      <c r="L16" s="12">
        <v>4.7768072258939798</v>
      </c>
      <c r="M16" s="12">
        <v>5.9723989612784898</v>
      </c>
      <c r="N16" s="12">
        <v>5.2348095057298902</v>
      </c>
      <c r="O16" s="12">
        <v>8.0157438719518606</v>
      </c>
      <c r="P16" s="12">
        <v>5.3475037498792899</v>
      </c>
      <c r="Q16" s="12">
        <v>22.141391545796498</v>
      </c>
      <c r="R16" s="12">
        <v>5.53642232508109</v>
      </c>
      <c r="S16" s="12">
        <v>21.047965559928802</v>
      </c>
      <c r="T16" s="12">
        <v>5.4419630374801899</v>
      </c>
      <c r="U16">
        <v>91771</v>
      </c>
      <c r="V16" s="12">
        <v>58.832513209649498</v>
      </c>
      <c r="W16" s="12">
        <v>93.414554162785095</v>
      </c>
      <c r="X16" s="12">
        <v>971.48443564355</v>
      </c>
      <c r="Y16" s="12">
        <v>482.06789299797902</v>
      </c>
      <c r="Z16" s="12">
        <v>4.7768072258939798</v>
      </c>
      <c r="AA16" s="12">
        <v>5.9723989612784898</v>
      </c>
      <c r="AB16" s="12">
        <v>5.53642232508109</v>
      </c>
      <c r="AC16">
        <v>511189318575.69501</v>
      </c>
      <c r="AD16" s="12">
        <v>5.432127567561567</v>
      </c>
      <c r="AE16" s="26">
        <v>9.4104807410692359</v>
      </c>
      <c r="AF16" s="45">
        <v>0.51118931857569405</v>
      </c>
      <c r="AH16" s="26">
        <v>225</v>
      </c>
      <c r="AI16" s="26" t="s">
        <v>202</v>
      </c>
      <c r="AJ16" s="12">
        <v>0.86350000000000005</v>
      </c>
      <c r="AK16" s="12">
        <v>0.54549999999999998</v>
      </c>
      <c r="AL16" s="12">
        <v>0.99099999999999999</v>
      </c>
      <c r="AM16" s="12">
        <v>0.89100000000000001</v>
      </c>
      <c r="AN16" s="12">
        <v>1</v>
      </c>
      <c r="AO16" s="21">
        <v>0.27885377328304101</v>
      </c>
      <c r="AP16" s="21">
        <v>0.45546968285094303</v>
      </c>
      <c r="AQ16" s="21">
        <v>0.51118931857569405</v>
      </c>
      <c r="AR16" s="21">
        <v>0.441411976590112</v>
      </c>
      <c r="AS16" s="21">
        <v>0.50658861470851302</v>
      </c>
      <c r="AU16" s="26"/>
      <c r="AV16" s="21"/>
      <c r="AW16" s="26"/>
      <c r="AX16" s="21"/>
      <c r="AY16" s="26"/>
      <c r="AZ16" s="21"/>
      <c r="BA16" s="26"/>
      <c r="BB16" s="21"/>
    </row>
    <row r="17" spans="1:54" x14ac:dyDescent="0.45">
      <c r="A17" t="s">
        <v>1688</v>
      </c>
      <c r="B17" t="s">
        <v>1568</v>
      </c>
      <c r="C17" t="s">
        <v>1568</v>
      </c>
      <c r="D17">
        <v>18</v>
      </c>
      <c r="E17" s="22">
        <v>45616.9529732913</v>
      </c>
      <c r="F17" s="22">
        <v>89.341032719298994</v>
      </c>
      <c r="G17" s="22">
        <v>20241.4146641425</v>
      </c>
      <c r="H17" s="22">
        <v>509.16360314014702</v>
      </c>
      <c r="I17" s="22">
        <v>20839.919300001999</v>
      </c>
      <c r="J17" s="12">
        <v>15.025815252715701</v>
      </c>
      <c r="K17" s="12">
        <v>9.4771928225020901</v>
      </c>
      <c r="L17" s="12">
        <v>9.6110141647086902</v>
      </c>
      <c r="M17" s="12">
        <v>10.318312380055101</v>
      </c>
      <c r="N17" s="12">
        <v>12.318414708712201</v>
      </c>
      <c r="O17" s="12">
        <v>14.010166100631499</v>
      </c>
      <c r="P17" s="12">
        <v>7.97107133802663</v>
      </c>
      <c r="Q17" s="12">
        <v>18.391472049567501</v>
      </c>
      <c r="R17" s="12">
        <v>9.7280831038811506</v>
      </c>
      <c r="S17" s="12">
        <v>18.4708096829984</v>
      </c>
      <c r="T17" s="12">
        <v>8.8495772209538899</v>
      </c>
      <c r="U17">
        <v>112017</v>
      </c>
      <c r="V17" s="12">
        <v>83.957890343625195</v>
      </c>
      <c r="W17" s="12">
        <v>72.886147633536197</v>
      </c>
      <c r="X17" s="12">
        <v>297.55255139607698</v>
      </c>
      <c r="Y17" s="12">
        <v>238.48665523967699</v>
      </c>
      <c r="Z17" s="12">
        <v>9.7549159500117995</v>
      </c>
      <c r="AA17" s="12">
        <v>10.317258043137301</v>
      </c>
      <c r="AB17" s="12">
        <v>9.6813893979082692</v>
      </c>
      <c r="AC17">
        <v>201759373764.30301</v>
      </c>
      <c r="AD17" s="12">
        <v>1.7496756593595661</v>
      </c>
      <c r="AE17" s="26">
        <v>11.531244244327716</v>
      </c>
      <c r="AF17" s="45">
        <v>0.201759373764303</v>
      </c>
      <c r="AH17" s="26">
        <v>109.615384615385</v>
      </c>
      <c r="AI17" s="26">
        <v>221.69811320754701</v>
      </c>
      <c r="AJ17" s="12">
        <v>0.2465</v>
      </c>
      <c r="AK17" s="12">
        <v>0.17</v>
      </c>
      <c r="AL17" s="12">
        <v>0.69099999999999995</v>
      </c>
      <c r="AM17" s="12">
        <v>0.51</v>
      </c>
      <c r="AN17" s="12">
        <v>0.35199999999999998</v>
      </c>
      <c r="AO17" s="21">
        <v>3.4299093539931498E-2</v>
      </c>
      <c r="AP17" s="21">
        <v>0.102897280619795</v>
      </c>
      <c r="AQ17" s="21">
        <v>7.1019299565034694E-2</v>
      </c>
      <c r="AR17" s="21">
        <v>4.9733685632900697E-2</v>
      </c>
      <c r="AS17" s="21">
        <v>0.13941572727113299</v>
      </c>
      <c r="AU17" s="26"/>
      <c r="AV17" s="21"/>
      <c r="AW17" s="26"/>
      <c r="AX17" s="21"/>
      <c r="AY17" s="26"/>
      <c r="AZ17" s="21"/>
      <c r="BA17" s="26"/>
      <c r="BB17" s="21"/>
    </row>
    <row r="18" spans="1:54" x14ac:dyDescent="0.45">
      <c r="A18" t="s">
        <v>1764</v>
      </c>
      <c r="B18" t="s">
        <v>1568</v>
      </c>
      <c r="C18" t="s">
        <v>1568</v>
      </c>
      <c r="D18">
        <v>19</v>
      </c>
      <c r="E18" s="22">
        <v>17247.153792262099</v>
      </c>
      <c r="F18" s="22">
        <v>5298.2057159019096</v>
      </c>
      <c r="G18" s="22">
        <v>2196.1221075281501</v>
      </c>
      <c r="H18" s="22">
        <v>384.96418881615602</v>
      </c>
      <c r="I18" s="22">
        <v>7879.2920122462201</v>
      </c>
      <c r="J18" s="12">
        <v>3.6395600010353699</v>
      </c>
      <c r="K18" s="12">
        <v>1.3570450329448001</v>
      </c>
      <c r="L18" s="12">
        <v>2.8567980209860502</v>
      </c>
      <c r="M18" s="12">
        <v>2.1148288702620102</v>
      </c>
      <c r="N18" s="12">
        <v>3.24817901101071</v>
      </c>
      <c r="O18" s="12">
        <v>2.5127817995070401</v>
      </c>
      <c r="P18" s="12">
        <v>0.28319399143997598</v>
      </c>
      <c r="Q18" s="12">
        <v>0.64958409936259798</v>
      </c>
      <c r="R18" s="12">
        <v>0.32618371540859997</v>
      </c>
      <c r="S18" s="12">
        <v>0.64209724360953802</v>
      </c>
      <c r="T18" s="12">
        <v>0.30468885342428798</v>
      </c>
      <c r="U18">
        <v>10656</v>
      </c>
      <c r="V18" s="12">
        <v>16.265026195224401</v>
      </c>
      <c r="W18" s="12">
        <v>29.246888351577802</v>
      </c>
      <c r="X18" s="12">
        <v>1228.86115020078</v>
      </c>
      <c r="Y18" s="12">
        <v>306.07944863002899</v>
      </c>
      <c r="Z18" s="12">
        <v>3.1582149916273998</v>
      </c>
      <c r="AA18" s="12">
        <v>2.36268324124421</v>
      </c>
      <c r="AB18" s="12">
        <v>0.30962972748175399</v>
      </c>
      <c r="AC18">
        <v>2439663038.5009599</v>
      </c>
      <c r="AD18" s="12">
        <v>0.12815689097900715</v>
      </c>
      <c r="AE18" s="26">
        <v>1.9036534203225881</v>
      </c>
      <c r="AF18" s="45">
        <v>2.4396630385009601E-3</v>
      </c>
      <c r="AH18" s="26" t="s">
        <v>202</v>
      </c>
      <c r="AI18" s="26" t="s">
        <v>202</v>
      </c>
      <c r="AJ18" s="12">
        <v>0.313</v>
      </c>
      <c r="AK18" s="12">
        <v>0.21099999999999999</v>
      </c>
      <c r="AL18" s="12">
        <v>0.70199999999999996</v>
      </c>
      <c r="AM18" s="12">
        <v>0.49480000000000002</v>
      </c>
      <c r="AN18" s="12" t="s">
        <v>202</v>
      </c>
      <c r="AO18" s="21">
        <v>5.1476890112370298E-4</v>
      </c>
      <c r="AP18" s="21">
        <v>1.20714527145028E-3</v>
      </c>
      <c r="AQ18" s="21" t="s">
        <v>202</v>
      </c>
      <c r="AR18" s="21">
        <v>7.6361453105080004E-4</v>
      </c>
      <c r="AS18" s="21">
        <v>1.7126434530276701E-3</v>
      </c>
      <c r="AU18" s="26"/>
      <c r="AV18" s="21"/>
      <c r="AW18" s="26"/>
      <c r="AX18" s="21"/>
      <c r="AY18" s="26"/>
      <c r="AZ18" s="21"/>
      <c r="BA18" s="26"/>
      <c r="BB18" s="21"/>
    </row>
    <row r="19" spans="1:54" x14ac:dyDescent="0.45">
      <c r="A19" t="s">
        <v>1724</v>
      </c>
      <c r="B19" t="s">
        <v>1536</v>
      </c>
      <c r="C19" t="s">
        <v>1571</v>
      </c>
      <c r="D19">
        <v>20</v>
      </c>
      <c r="E19" s="22">
        <v>8213.1842041015607</v>
      </c>
      <c r="F19" s="22">
        <v>3533.9253124004399</v>
      </c>
      <c r="G19" s="22">
        <v>218.23446271086701</v>
      </c>
      <c r="H19" s="22">
        <v>0</v>
      </c>
      <c r="I19" s="22">
        <v>3752.1597751113</v>
      </c>
      <c r="J19" s="12">
        <v>22.112485327519799</v>
      </c>
      <c r="K19" s="12">
        <v>7.2813481413280998</v>
      </c>
      <c r="L19" s="12">
        <v>20.0757702575252</v>
      </c>
      <c r="M19" s="12">
        <v>11.4196479974913</v>
      </c>
      <c r="N19" s="12">
        <v>21.094127792522499</v>
      </c>
      <c r="O19" s="12">
        <v>13.5434999590885</v>
      </c>
      <c r="P19" s="12">
        <v>126.60803606679301</v>
      </c>
      <c r="Q19" s="12">
        <v>116.23328847049</v>
      </c>
      <c r="R19" s="12">
        <v>138.41079892850701</v>
      </c>
      <c r="S19" s="12">
        <v>107.017423526505</v>
      </c>
      <c r="T19" s="12">
        <v>132.50941749764999</v>
      </c>
      <c r="U19">
        <v>11953</v>
      </c>
      <c r="V19" s="12">
        <v>771.50522469644898</v>
      </c>
      <c r="W19" s="12">
        <v>494.75808804116002</v>
      </c>
      <c r="X19" s="12">
        <v>113.80748656823199</v>
      </c>
      <c r="Y19" s="12">
        <v>86.874128587810105</v>
      </c>
      <c r="Z19" s="12">
        <v>20.0757702575252</v>
      </c>
      <c r="AA19" s="12">
        <v>11.4196479974913</v>
      </c>
      <c r="AB19" s="12">
        <v>138.41079892850701</v>
      </c>
      <c r="AC19">
        <v>498484390963.927</v>
      </c>
      <c r="AD19" s="12">
        <v>2.8948108703942208</v>
      </c>
      <c r="AE19" s="26">
        <v>17.219929497364451</v>
      </c>
      <c r="AF19" s="45">
        <v>0.49848439096392699</v>
      </c>
      <c r="AH19" s="26">
        <v>121.153846153846</v>
      </c>
      <c r="AI19" s="26">
        <v>221.69811320754701</v>
      </c>
      <c r="AJ19" s="12">
        <v>0.21299999999999999</v>
      </c>
      <c r="AK19" s="12">
        <v>0.19850000000000001</v>
      </c>
      <c r="AL19" s="12">
        <v>0.439</v>
      </c>
      <c r="AM19" s="12">
        <v>0.41299999999999998</v>
      </c>
      <c r="AN19" s="12">
        <v>0.73610500000000001</v>
      </c>
      <c r="AO19" s="21">
        <v>9.8949151606339505E-2</v>
      </c>
      <c r="AP19" s="21">
        <v>0.205874053468102</v>
      </c>
      <c r="AQ19" s="21">
        <v>0.36693685261050102</v>
      </c>
      <c r="AR19" s="21">
        <v>0.106177175275316</v>
      </c>
      <c r="AS19" s="21">
        <v>0.21883464763316399</v>
      </c>
      <c r="AU19" s="26"/>
      <c r="AV19" s="21"/>
      <c r="AW19" s="26"/>
      <c r="AX19" s="21"/>
      <c r="AY19" s="26"/>
      <c r="AZ19" s="21"/>
      <c r="BA19" s="26"/>
      <c r="BB19" s="21"/>
    </row>
    <row r="20" spans="1:54" x14ac:dyDescent="0.45">
      <c r="A20" t="s">
        <v>1633</v>
      </c>
      <c r="B20" t="s">
        <v>1536</v>
      </c>
      <c r="C20" t="s">
        <v>1571</v>
      </c>
      <c r="D20">
        <v>21</v>
      </c>
      <c r="E20" s="22">
        <v>515.936035454273</v>
      </c>
      <c r="F20" s="22">
        <v>187.89189155012701</v>
      </c>
      <c r="G20" s="22">
        <v>47.811386332666402</v>
      </c>
      <c r="H20" s="22">
        <v>-2.5968684547804799E-14</v>
      </c>
      <c r="I20" s="22">
        <v>235.703277882794</v>
      </c>
      <c r="J20" s="12">
        <v>27.7946016978632</v>
      </c>
      <c r="K20" s="12">
        <v>5.8459726815838797</v>
      </c>
      <c r="L20" s="12">
        <v>26.9922333074894</v>
      </c>
      <c r="M20" s="12">
        <v>12.346423424798999</v>
      </c>
      <c r="N20" s="12">
        <v>27.3934175026763</v>
      </c>
      <c r="O20" s="12">
        <v>13.660511263428299</v>
      </c>
      <c r="P20" s="12">
        <v>148.340867858953</v>
      </c>
      <c r="Q20" s="12">
        <v>88.004613557363498</v>
      </c>
      <c r="R20" s="12">
        <v>164.20130175077</v>
      </c>
      <c r="S20" s="12">
        <v>79.485436067406098</v>
      </c>
      <c r="T20" s="12">
        <v>156.271084804862</v>
      </c>
      <c r="U20">
        <v>5179</v>
      </c>
      <c r="V20" s="12">
        <v>697.64656971008606</v>
      </c>
      <c r="W20" s="12">
        <v>352.72650987677099</v>
      </c>
      <c r="X20" s="12">
        <v>62.596195924990198</v>
      </c>
      <c r="Y20" s="12">
        <v>28.479501051903402</v>
      </c>
      <c r="Z20" s="12">
        <v>27.3120390309005</v>
      </c>
      <c r="AA20" s="12">
        <v>13.4043738082869</v>
      </c>
      <c r="AB20" s="12">
        <v>157.879694873879</v>
      </c>
      <c r="AC20">
        <v>37212761592.9086</v>
      </c>
      <c r="AD20" s="12">
        <v>0.16443758328435443</v>
      </c>
      <c r="AE20" s="26">
        <v>22.630326260972996</v>
      </c>
      <c r="AF20" s="45">
        <v>3.7212761592908601E-2</v>
      </c>
      <c r="AH20" s="26">
        <v>132.69230769230799</v>
      </c>
      <c r="AI20" s="26">
        <v>221.69811320754701</v>
      </c>
      <c r="AJ20" s="12">
        <v>0.39400000000000002</v>
      </c>
      <c r="AK20" s="12">
        <v>0.36749999999999999</v>
      </c>
      <c r="AL20" s="12">
        <v>0.69399999999999995</v>
      </c>
      <c r="AM20" s="12">
        <v>0.66549999999999998</v>
      </c>
      <c r="AN20" s="12">
        <v>0.86799999999999999</v>
      </c>
      <c r="AO20" s="21">
        <v>1.36756898853939E-2</v>
      </c>
      <c r="AP20" s="21">
        <v>2.4765092840080698E-2</v>
      </c>
      <c r="AQ20" s="21">
        <v>3.2300677062644702E-2</v>
      </c>
      <c r="AR20" s="21">
        <v>1.4661828067606001E-2</v>
      </c>
      <c r="AS20" s="21">
        <v>2.5825656545478599E-2</v>
      </c>
      <c r="AU20" s="26"/>
      <c r="AV20" s="21"/>
      <c r="AW20" s="26"/>
      <c r="AX20" s="21"/>
      <c r="AY20" s="26"/>
      <c r="AZ20" s="21"/>
      <c r="BA20" s="26"/>
      <c r="BB20" s="21"/>
    </row>
    <row r="21" spans="1:54" x14ac:dyDescent="0.45">
      <c r="A21" t="s">
        <v>1741</v>
      </c>
      <c r="B21" t="s">
        <v>1536</v>
      </c>
      <c r="C21" t="s">
        <v>1571</v>
      </c>
      <c r="D21">
        <v>22</v>
      </c>
      <c r="E21" s="22">
        <v>13102.4066140056</v>
      </c>
      <c r="F21" s="22">
        <v>5179.5529215212</v>
      </c>
      <c r="G21" s="22">
        <v>806.22821189999297</v>
      </c>
      <c r="H21" s="22">
        <v>0</v>
      </c>
      <c r="I21" s="22">
        <v>5985.7811334212001</v>
      </c>
      <c r="J21" s="12">
        <v>7.9687236408547797</v>
      </c>
      <c r="K21" s="12">
        <v>3.5088272924889701</v>
      </c>
      <c r="L21" s="12">
        <v>7.4384922635314696</v>
      </c>
      <c r="M21" s="12">
        <v>3.9336043509407399</v>
      </c>
      <c r="N21" s="12">
        <v>7.7036079521931198</v>
      </c>
      <c r="O21" s="12">
        <v>5.27115852145005</v>
      </c>
      <c r="P21" s="12">
        <v>30.634848347465201</v>
      </c>
      <c r="Q21" s="12">
        <v>23.7704137122047</v>
      </c>
      <c r="R21" s="12">
        <v>32.9960622424665</v>
      </c>
      <c r="S21" s="12">
        <v>23.192640970711999</v>
      </c>
      <c r="T21" s="12">
        <v>31.815455294965801</v>
      </c>
      <c r="U21">
        <v>11250</v>
      </c>
      <c r="V21" s="12">
        <v>338.29570088928102</v>
      </c>
      <c r="W21" s="12">
        <v>150.58222920690599</v>
      </c>
      <c r="X21" s="12">
        <v>617.09707167665704</v>
      </c>
      <c r="Y21" s="12">
        <v>431.94762490084099</v>
      </c>
      <c r="Z21" s="12">
        <v>7.4384922635314696</v>
      </c>
      <c r="AA21" s="12">
        <v>3.9336043509407399</v>
      </c>
      <c r="AB21" s="12">
        <v>32.9960622424665</v>
      </c>
      <c r="AC21">
        <v>191392190684.052</v>
      </c>
      <c r="AD21" s="12">
        <v>2.02496402390056</v>
      </c>
      <c r="AE21" s="26">
        <v>9.4516341241157136</v>
      </c>
      <c r="AF21" s="45">
        <v>0.191392190684052</v>
      </c>
      <c r="AH21" s="26">
        <v>5.7692307692307701</v>
      </c>
      <c r="AI21" s="26">
        <v>116.391509433962</v>
      </c>
      <c r="AJ21" s="12">
        <v>0.34</v>
      </c>
      <c r="AK21" s="12">
        <v>0.3175</v>
      </c>
      <c r="AL21" s="12">
        <v>0.59450000000000003</v>
      </c>
      <c r="AM21" s="12">
        <v>0.5585</v>
      </c>
      <c r="AN21" s="12">
        <v>0.77700000000000002</v>
      </c>
      <c r="AO21" s="21">
        <v>6.0767020542186502E-2</v>
      </c>
      <c r="AP21" s="21">
        <v>0.106892538497043</v>
      </c>
      <c r="AQ21" s="21">
        <v>0.14871173216150799</v>
      </c>
      <c r="AR21" s="21">
        <v>6.5073344832577706E-2</v>
      </c>
      <c r="AS21" s="21">
        <v>0.113782657361669</v>
      </c>
      <c r="AU21" s="26"/>
      <c r="AV21" s="21"/>
      <c r="AW21" s="26"/>
      <c r="AX21" s="21"/>
      <c r="AY21" s="26"/>
      <c r="AZ21" s="21"/>
      <c r="BA21" s="26"/>
      <c r="BB21" s="21"/>
    </row>
    <row r="22" spans="1:54" x14ac:dyDescent="0.45">
      <c r="A22" t="s">
        <v>1169</v>
      </c>
      <c r="B22" t="s">
        <v>1536</v>
      </c>
      <c r="C22" t="s">
        <v>1571</v>
      </c>
      <c r="D22">
        <v>23</v>
      </c>
      <c r="E22" s="22">
        <v>12262.436674594899</v>
      </c>
      <c r="F22" s="22">
        <v>4759.8673722834701</v>
      </c>
      <c r="G22" s="22">
        <v>833.68129864715104</v>
      </c>
      <c r="H22" s="22">
        <v>8.4956144377087295</v>
      </c>
      <c r="I22" s="22">
        <v>5602.0442853683298</v>
      </c>
      <c r="J22" s="12">
        <v>13.9843101354853</v>
      </c>
      <c r="K22" s="12">
        <v>5.8027852377367601</v>
      </c>
      <c r="L22" s="12">
        <v>13.471929210489099</v>
      </c>
      <c r="M22" s="12">
        <v>7.4356519027563897</v>
      </c>
      <c r="N22" s="12">
        <v>13.7281196729872</v>
      </c>
      <c r="O22" s="12">
        <v>9.43192640632126</v>
      </c>
      <c r="P22" s="12">
        <v>84.439791324858902</v>
      </c>
      <c r="Q22" s="12">
        <v>62.060564674204798</v>
      </c>
      <c r="R22" s="12">
        <v>86.441214104868294</v>
      </c>
      <c r="S22" s="12">
        <v>57.268768554481099</v>
      </c>
      <c r="T22" s="12">
        <v>85.440502714863598</v>
      </c>
      <c r="U22">
        <v>18921</v>
      </c>
      <c r="V22" s="12">
        <v>442.55961449824201</v>
      </c>
      <c r="W22" s="12">
        <v>321.01499041073998</v>
      </c>
      <c r="X22" s="12">
        <v>251.328863538614</v>
      </c>
      <c r="Y22" s="12">
        <v>128.75597553215599</v>
      </c>
      <c r="Z22" s="12">
        <v>13.690382609280499</v>
      </c>
      <c r="AA22" s="12">
        <v>9.1578580775234499</v>
      </c>
      <c r="AB22" s="12">
        <v>85.587908317352998</v>
      </c>
      <c r="AC22">
        <v>479467252685.85602</v>
      </c>
      <c r="AD22" s="12">
        <v>2.4792385593346875</v>
      </c>
      <c r="AE22" s="26">
        <v>19.339294755665737</v>
      </c>
      <c r="AF22" s="45">
        <v>0.47946725268585599</v>
      </c>
      <c r="AH22" s="26">
        <v>17.307692307692299</v>
      </c>
      <c r="AI22" s="26">
        <v>83.136792452830207</v>
      </c>
      <c r="AJ22" s="12">
        <v>0</v>
      </c>
      <c r="AK22" s="12">
        <v>0</v>
      </c>
      <c r="AL22" s="12">
        <v>6.1499999999999999E-2</v>
      </c>
      <c r="AM22" s="12">
        <v>4.65E-2</v>
      </c>
      <c r="AN22" s="12">
        <v>0.80049999999999999</v>
      </c>
      <c r="AO22" s="21">
        <v>0</v>
      </c>
      <c r="AP22" s="21">
        <v>2.2295227249892299E-2</v>
      </c>
      <c r="AQ22" s="21">
        <v>0.38381353577502803</v>
      </c>
      <c r="AR22" s="21">
        <v>0</v>
      </c>
      <c r="AS22" s="21">
        <v>2.9487236040180099E-2</v>
      </c>
      <c r="AU22" s="26"/>
      <c r="AV22" s="21"/>
      <c r="AW22" s="26"/>
      <c r="AX22" s="21"/>
      <c r="AY22" s="26"/>
      <c r="AZ22" s="21"/>
      <c r="BA22" s="26"/>
      <c r="BB22" s="21"/>
    </row>
    <row r="23" spans="1:54" x14ac:dyDescent="0.45">
      <c r="A23" t="s">
        <v>1147</v>
      </c>
      <c r="B23" t="s">
        <v>1536</v>
      </c>
      <c r="C23" t="s">
        <v>1571</v>
      </c>
      <c r="D23">
        <v>24</v>
      </c>
      <c r="E23" s="22">
        <v>99651.778908342094</v>
      </c>
      <c r="F23" s="22">
        <v>16644.506161918602</v>
      </c>
      <c r="G23" s="22">
        <v>2019.2846687230201</v>
      </c>
      <c r="H23" s="22">
        <v>26861.718770304698</v>
      </c>
      <c r="I23" s="22">
        <v>45525.509600946301</v>
      </c>
      <c r="J23" s="12">
        <v>0.24224318344645501</v>
      </c>
      <c r="K23" s="12">
        <v>1.77995142106862</v>
      </c>
      <c r="L23" s="12">
        <v>0.138945946940638</v>
      </c>
      <c r="M23" s="12">
        <v>1.109130456395</v>
      </c>
      <c r="N23" s="12">
        <v>0.19059456519354601</v>
      </c>
      <c r="O23" s="12">
        <v>2.09723566407478</v>
      </c>
      <c r="P23" s="12">
        <v>5.4417778864009003E-2</v>
      </c>
      <c r="Q23" s="12">
        <v>0.73869511528880305</v>
      </c>
      <c r="R23" s="12">
        <v>6.06154149799535E-2</v>
      </c>
      <c r="S23" s="12">
        <v>0.76198673630874303</v>
      </c>
      <c r="T23" s="12">
        <v>5.75165969219813E-2</v>
      </c>
      <c r="U23">
        <v>31963</v>
      </c>
      <c r="V23" s="12">
        <v>17.481307353906899</v>
      </c>
      <c r="W23" s="12">
        <v>16.799938035756298</v>
      </c>
      <c r="X23" s="12">
        <v>6663.4441976756998</v>
      </c>
      <c r="Y23" s="12">
        <v>1390.8247892546599</v>
      </c>
      <c r="Z23" s="12">
        <v>0.21877826718024401</v>
      </c>
      <c r="AA23" s="12">
        <v>1.87936826582884</v>
      </c>
      <c r="AB23" s="12">
        <v>5.5825628845560901E-2</v>
      </c>
      <c r="AC23">
        <v>2541490201.9874501</v>
      </c>
      <c r="AD23" s="12">
        <v>0.79584542577738182</v>
      </c>
      <c r="AE23" s="26">
        <v>0.3193447018313792</v>
      </c>
      <c r="AF23" s="45">
        <v>2.5414902019874502E-3</v>
      </c>
      <c r="AH23" s="26" t="s">
        <v>202</v>
      </c>
      <c r="AI23" s="26" t="s">
        <v>202</v>
      </c>
      <c r="AJ23" s="12" t="s">
        <v>202</v>
      </c>
      <c r="AK23" s="12" t="s">
        <v>202</v>
      </c>
      <c r="AL23" s="12" t="s">
        <v>202</v>
      </c>
      <c r="AM23" s="12" t="s">
        <v>202</v>
      </c>
      <c r="AN23" s="12" t="s">
        <v>202</v>
      </c>
      <c r="AO23" s="21" t="s">
        <v>202</v>
      </c>
      <c r="AP23" s="21" t="s">
        <v>202</v>
      </c>
      <c r="AQ23" s="21" t="s">
        <v>202</v>
      </c>
      <c r="AR23" s="21" t="s">
        <v>202</v>
      </c>
      <c r="AS23" s="21" t="s">
        <v>202</v>
      </c>
      <c r="AU23" s="26"/>
      <c r="AV23" s="21"/>
      <c r="AW23" s="26"/>
      <c r="AX23" s="21"/>
      <c r="AY23" s="26"/>
      <c r="AZ23" s="21"/>
      <c r="BA23" s="26"/>
      <c r="BB23" s="21"/>
    </row>
    <row r="24" spans="1:54" x14ac:dyDescent="0.45">
      <c r="A24" t="s">
        <v>1162</v>
      </c>
      <c r="B24" t="s">
        <v>1536</v>
      </c>
      <c r="C24" t="s">
        <v>1571</v>
      </c>
      <c r="D24">
        <v>25</v>
      </c>
      <c r="E24" s="22">
        <v>179902.090082198</v>
      </c>
      <c r="F24" s="22">
        <v>78483.919986638502</v>
      </c>
      <c r="G24" s="22">
        <v>3701.59690255859</v>
      </c>
      <c r="H24" s="22">
        <v>2.02074423088732</v>
      </c>
      <c r="I24" s="22">
        <v>82187.537633428001</v>
      </c>
      <c r="J24" s="12">
        <v>3.76988377420219</v>
      </c>
      <c r="K24" s="12">
        <v>2.40931239768774</v>
      </c>
      <c r="L24" s="12">
        <v>3.5891044254614499</v>
      </c>
      <c r="M24" s="12">
        <v>2.4531175790066801</v>
      </c>
      <c r="N24" s="12">
        <v>3.6794940998318202</v>
      </c>
      <c r="O24" s="12">
        <v>3.4383967319207702</v>
      </c>
      <c r="P24" s="12">
        <v>9.4197913487718594</v>
      </c>
      <c r="Q24" s="12">
        <v>10.351079177810201</v>
      </c>
      <c r="R24" s="12">
        <v>9.9184668635820294</v>
      </c>
      <c r="S24" s="12">
        <v>10.6188068977168</v>
      </c>
      <c r="T24" s="12">
        <v>9.6691291061769498</v>
      </c>
      <c r="U24">
        <v>30112</v>
      </c>
      <c r="V24" s="12">
        <v>222.589560266581</v>
      </c>
      <c r="W24" s="12">
        <v>134.66037140203699</v>
      </c>
      <c r="X24" s="12">
        <v>1538.92546421925</v>
      </c>
      <c r="Y24" s="12">
        <v>1300.4964568322901</v>
      </c>
      <c r="Z24" s="12">
        <v>3.6754253140537201</v>
      </c>
      <c r="AA24" s="12">
        <v>3.4001449560432699</v>
      </c>
      <c r="AB24" s="12">
        <v>9.6803527545453996</v>
      </c>
      <c r="AC24">
        <v>795604356319.05896</v>
      </c>
      <c r="AD24" s="12">
        <v>18.294087861217818</v>
      </c>
      <c r="AE24" s="26">
        <v>4.3489698002691046</v>
      </c>
      <c r="AF24" s="45">
        <v>0.79560435631905901</v>
      </c>
      <c r="AH24" s="26">
        <v>5.7692307692307701</v>
      </c>
      <c r="AI24" s="26">
        <v>116.391509433962</v>
      </c>
      <c r="AJ24" s="12">
        <v>0.18875</v>
      </c>
      <c r="AK24" s="12">
        <v>0.17549999999999999</v>
      </c>
      <c r="AL24" s="12">
        <v>0.38350000000000001</v>
      </c>
      <c r="AM24" s="12">
        <v>0.36049999999999999</v>
      </c>
      <c r="AN24" s="12">
        <v>0.66400000000000003</v>
      </c>
      <c r="AO24" s="21">
        <v>0.139628564533995</v>
      </c>
      <c r="AP24" s="21">
        <v>0.28681537045302102</v>
      </c>
      <c r="AQ24" s="21">
        <v>0.52828129259585499</v>
      </c>
      <c r="AR24" s="21">
        <v>0.15017032225522201</v>
      </c>
      <c r="AS24" s="21">
        <v>0.305114270648359</v>
      </c>
      <c r="AU24" s="26"/>
      <c r="AV24" s="21"/>
      <c r="AW24" s="26"/>
      <c r="AX24" s="21"/>
      <c r="AY24" s="26"/>
      <c r="AZ24" s="21"/>
      <c r="BA24" s="26"/>
      <c r="BB24" s="21"/>
    </row>
    <row r="25" spans="1:54" x14ac:dyDescent="0.45">
      <c r="A25" t="s">
        <v>1378</v>
      </c>
      <c r="B25" t="s">
        <v>1536</v>
      </c>
      <c r="C25" t="s">
        <v>1571</v>
      </c>
      <c r="D25">
        <v>26</v>
      </c>
      <c r="E25" s="22">
        <v>45107.115315586299</v>
      </c>
      <c r="F25" s="22">
        <v>20367.417610068002</v>
      </c>
      <c r="G25" s="22">
        <v>239.58443110486601</v>
      </c>
      <c r="H25" s="22">
        <v>0</v>
      </c>
      <c r="I25" s="22">
        <v>20607.002041172898</v>
      </c>
      <c r="J25" s="12">
        <v>6.3174860428130204</v>
      </c>
      <c r="K25" s="12">
        <v>2.8715024752693799</v>
      </c>
      <c r="L25" s="12">
        <v>5.7991592558124898</v>
      </c>
      <c r="M25" s="12">
        <v>3.2704734194494498</v>
      </c>
      <c r="N25" s="12">
        <v>6.0583226493127498</v>
      </c>
      <c r="O25" s="12">
        <v>4.3521859855483704</v>
      </c>
      <c r="P25" s="12">
        <v>19.909140584741699</v>
      </c>
      <c r="Q25" s="12">
        <v>14.2523266773252</v>
      </c>
      <c r="R25" s="12">
        <v>20.994730436879099</v>
      </c>
      <c r="S25" s="12">
        <v>13.3905311602631</v>
      </c>
      <c r="T25" s="12">
        <v>20.451935510810401</v>
      </c>
      <c r="U25">
        <v>19318</v>
      </c>
      <c r="V25" s="12">
        <v>346.99704040159997</v>
      </c>
      <c r="W25" s="12">
        <v>136.525103988523</v>
      </c>
      <c r="X25" s="12">
        <v>720.44251465691798</v>
      </c>
      <c r="Y25" s="12">
        <v>305.32617664053203</v>
      </c>
      <c r="Z25" s="12">
        <v>5.7991592558124898</v>
      </c>
      <c r="AA25" s="12">
        <v>3.2704734194494498</v>
      </c>
      <c r="AB25" s="12">
        <v>20.994730436879099</v>
      </c>
      <c r="AC25">
        <v>421583122030.776</v>
      </c>
      <c r="AD25" s="12">
        <v>7.1505687198367252</v>
      </c>
      <c r="AE25" s="26">
        <v>5.8957984818919744</v>
      </c>
      <c r="AF25" s="45">
        <v>0.42158312203077603</v>
      </c>
      <c r="AH25" s="26">
        <v>75</v>
      </c>
      <c r="AI25" s="26">
        <v>105.306603773585</v>
      </c>
      <c r="AJ25" s="12">
        <v>0.22650000000000001</v>
      </c>
      <c r="AK25" s="12">
        <v>0.1195</v>
      </c>
      <c r="AL25" s="12">
        <v>0.2465</v>
      </c>
      <c r="AM25" s="12">
        <v>0.1605</v>
      </c>
      <c r="AN25" s="12">
        <v>0.308</v>
      </c>
      <c r="AO25" s="21">
        <v>5.0379183082677699E-2</v>
      </c>
      <c r="AP25" s="21">
        <v>6.7664091085939598E-2</v>
      </c>
      <c r="AQ25" s="21">
        <v>0.12984760158547901</v>
      </c>
      <c r="AR25" s="21">
        <v>9.5488577139970804E-2</v>
      </c>
      <c r="AS25" s="21">
        <v>0.10392023958058599</v>
      </c>
      <c r="AU25" s="26"/>
      <c r="AV25" s="21"/>
      <c r="AW25" s="26"/>
      <c r="AX25" s="21"/>
      <c r="AY25" s="26"/>
      <c r="AZ25" s="21"/>
      <c r="BA25" s="26"/>
      <c r="BB25" s="21"/>
    </row>
    <row r="26" spans="1:54" x14ac:dyDescent="0.45">
      <c r="A26" t="s">
        <v>1377</v>
      </c>
      <c r="B26" t="s">
        <v>1536</v>
      </c>
      <c r="C26" t="s">
        <v>1566</v>
      </c>
      <c r="D26">
        <v>27</v>
      </c>
      <c r="E26" s="22">
        <v>20654.762537717801</v>
      </c>
      <c r="F26" s="22">
        <v>9261.3161504289492</v>
      </c>
      <c r="G26" s="22">
        <v>128.313429854216</v>
      </c>
      <c r="H26" s="22">
        <v>46.414617994773302</v>
      </c>
      <c r="I26" s="22">
        <v>9436.0441982779394</v>
      </c>
      <c r="J26" s="12">
        <v>23.112949644401699</v>
      </c>
      <c r="K26" s="12">
        <v>13.015466081977801</v>
      </c>
      <c r="L26" s="12">
        <v>23.659255822923299</v>
      </c>
      <c r="M26" s="12">
        <v>17.0248864005152</v>
      </c>
      <c r="N26" s="12">
        <v>23.386102733662501</v>
      </c>
      <c r="O26" s="12">
        <v>21.430098326455798</v>
      </c>
      <c r="P26" s="12">
        <v>163.91326418282799</v>
      </c>
      <c r="Q26" s="12">
        <v>187.64371169742699</v>
      </c>
      <c r="R26" s="12">
        <v>148.896189567769</v>
      </c>
      <c r="S26" s="12">
        <v>151.36145646807199</v>
      </c>
      <c r="T26" s="12">
        <v>156.404726875298</v>
      </c>
      <c r="U26">
        <v>18172</v>
      </c>
      <c r="V26" s="12">
        <v>579.37461541451</v>
      </c>
      <c r="W26" s="12">
        <v>377.76124271784499</v>
      </c>
      <c r="X26" s="12">
        <v>182.88757485340099</v>
      </c>
      <c r="Y26" s="12">
        <v>199.46388304509199</v>
      </c>
      <c r="Z26" s="12">
        <v>23.3884735272913</v>
      </c>
      <c r="AA26" s="12">
        <v>21.342910451388299</v>
      </c>
      <c r="AB26" s="12">
        <v>156.339557587049</v>
      </c>
      <c r="AC26">
        <v>1475226975330.6101</v>
      </c>
      <c r="AD26" s="12">
        <v>5.4670044784115994</v>
      </c>
      <c r="AE26" s="26">
        <v>26.98419182124444</v>
      </c>
      <c r="AF26" s="45">
        <v>1.47522697533061</v>
      </c>
      <c r="AH26" s="26">
        <v>144.230769230769</v>
      </c>
      <c r="AI26" s="26">
        <v>221.69811320754701</v>
      </c>
      <c r="AJ26" s="12">
        <v>0.2455</v>
      </c>
      <c r="AK26" s="12">
        <v>5.7849999999999999E-2</v>
      </c>
      <c r="AL26" s="12">
        <v>0.34699999999999998</v>
      </c>
      <c r="AM26" s="12">
        <v>0.11899999999999999</v>
      </c>
      <c r="AN26" s="12">
        <v>0.42049999999999998</v>
      </c>
      <c r="AO26" s="21">
        <v>8.5341880522875793E-2</v>
      </c>
      <c r="AP26" s="21">
        <v>0.17555201006434301</v>
      </c>
      <c r="AQ26" s="21">
        <v>0.62033294312652099</v>
      </c>
      <c r="AR26" s="21">
        <v>0.36216822244366498</v>
      </c>
      <c r="AS26" s="21">
        <v>0.51190376043972197</v>
      </c>
      <c r="AU26" s="26"/>
      <c r="AV26" s="21"/>
      <c r="AW26" s="26"/>
      <c r="AX26" s="21"/>
      <c r="AY26" s="26"/>
      <c r="AZ26" s="21"/>
      <c r="BA26" s="26"/>
      <c r="BB26" s="21"/>
    </row>
    <row r="27" spans="1:54" x14ac:dyDescent="0.45">
      <c r="A27" t="s">
        <v>1715</v>
      </c>
      <c r="B27" t="s">
        <v>1536</v>
      </c>
      <c r="C27" t="s">
        <v>1566</v>
      </c>
      <c r="D27">
        <v>28</v>
      </c>
      <c r="E27" s="22">
        <v>7010.4969162344896</v>
      </c>
      <c r="F27" s="22">
        <v>924.89475830439403</v>
      </c>
      <c r="G27" s="22">
        <v>2277.8222244099002</v>
      </c>
      <c r="H27" s="22">
        <v>-4.1549895276487699E-13</v>
      </c>
      <c r="I27" s="22">
        <v>3202.7169827142998</v>
      </c>
      <c r="J27" s="12">
        <v>30.522723216884199</v>
      </c>
      <c r="K27" s="12">
        <v>6.4916935506534097</v>
      </c>
      <c r="L27" s="12">
        <v>31.815016590236301</v>
      </c>
      <c r="M27" s="12">
        <v>14.155170622615399</v>
      </c>
      <c r="N27" s="12">
        <v>31.1688699035602</v>
      </c>
      <c r="O27" s="12">
        <v>15.5727627770717</v>
      </c>
      <c r="P27" s="12">
        <v>551.34149463335405</v>
      </c>
      <c r="Q27" s="12">
        <v>194.350930959447</v>
      </c>
      <c r="R27" s="12">
        <v>497.55321402738502</v>
      </c>
      <c r="S27" s="12">
        <v>113.733590281934</v>
      </c>
      <c r="T27" s="12">
        <v>524.44735433036999</v>
      </c>
      <c r="U27">
        <v>15564</v>
      </c>
      <c r="V27" s="12">
        <v>1616.0228230801099</v>
      </c>
      <c r="W27" s="12">
        <v>205.85476805131501</v>
      </c>
      <c r="X27" s="12">
        <v>49.643335421743998</v>
      </c>
      <c r="Y27" s="12">
        <v>33.342479865759302</v>
      </c>
      <c r="Z27" s="12">
        <v>31.6284194956982</v>
      </c>
      <c r="AA27" s="12">
        <v>14.5787116327093</v>
      </c>
      <c r="AB27" s="12">
        <v>505.31982266923097</v>
      </c>
      <c r="AC27">
        <v>1618396377764.9199</v>
      </c>
      <c r="AD27" s="12">
        <v>5.175663739932574</v>
      </c>
      <c r="AE27" s="26">
        <v>31.269349383698636</v>
      </c>
      <c r="AF27" s="45">
        <v>1.61839637776492</v>
      </c>
      <c r="AH27" s="26">
        <v>40.384615384615401</v>
      </c>
      <c r="AI27" s="26">
        <v>149.64622641509399</v>
      </c>
      <c r="AJ27" s="12">
        <v>0.188</v>
      </c>
      <c r="AK27" s="12">
        <v>3.3500000000000002E-2</v>
      </c>
      <c r="AL27" s="12">
        <v>0.61099999999999999</v>
      </c>
      <c r="AM27" s="12">
        <v>0.19900000000000001</v>
      </c>
      <c r="AN27" s="12">
        <v>0.53600000000000003</v>
      </c>
      <c r="AO27" s="21">
        <v>5.4216278655124801E-2</v>
      </c>
      <c r="AP27" s="21">
        <v>0.32206087917521897</v>
      </c>
      <c r="AQ27" s="21">
        <v>0.86746045848199704</v>
      </c>
      <c r="AR27" s="21">
        <v>0.304258519019805</v>
      </c>
      <c r="AS27" s="21">
        <v>0.98884018681436603</v>
      </c>
      <c r="AU27" s="26"/>
      <c r="AV27" s="21"/>
      <c r="AW27" s="26"/>
      <c r="AX27" s="21"/>
      <c r="AY27" s="26"/>
      <c r="AZ27" s="21"/>
      <c r="BA27" s="26"/>
      <c r="BB27" s="21"/>
    </row>
    <row r="28" spans="1:54" x14ac:dyDescent="0.45">
      <c r="A28" t="s">
        <v>1565</v>
      </c>
      <c r="B28" t="s">
        <v>1536</v>
      </c>
      <c r="C28" t="s">
        <v>1566</v>
      </c>
      <c r="D28">
        <v>29</v>
      </c>
      <c r="E28" s="22">
        <v>1121.2847505807899</v>
      </c>
      <c r="F28" s="22">
        <v>64.927000850888703</v>
      </c>
      <c r="G28" s="22">
        <v>1.8319356185926401</v>
      </c>
      <c r="H28" s="22">
        <v>445.495438085263</v>
      </c>
      <c r="I28" s="22">
        <v>512.254374554744</v>
      </c>
      <c r="J28" s="12">
        <v>37.627719879150398</v>
      </c>
      <c r="K28" s="12">
        <v>0</v>
      </c>
      <c r="L28" s="12">
        <v>60.172074953714997</v>
      </c>
      <c r="M28" s="12">
        <v>19.8329373852952</v>
      </c>
      <c r="N28" s="12">
        <v>48.899897416432701</v>
      </c>
      <c r="O28" s="12">
        <v>19.8329373852952</v>
      </c>
      <c r="P28" s="12">
        <v>140.067519728343</v>
      </c>
      <c r="Q28" s="12">
        <v>70.306875653326799</v>
      </c>
      <c r="R28" s="12">
        <v>80.020547358195003</v>
      </c>
      <c r="S28" s="12">
        <v>34.146393108769701</v>
      </c>
      <c r="T28" s="12">
        <v>110.04403354326899</v>
      </c>
      <c r="U28">
        <v>23414</v>
      </c>
      <c r="V28" s="12">
        <v>215.742971780913</v>
      </c>
      <c r="W28" s="12">
        <v>81.258084128321102</v>
      </c>
      <c r="X28" s="12">
        <v>1.06408053734608</v>
      </c>
      <c r="Y28" s="12">
        <v>1.20186986264053</v>
      </c>
      <c r="Z28" s="12">
        <v>39.137064700823899</v>
      </c>
      <c r="AA28" s="12">
        <v>7.1597672999758704</v>
      </c>
      <c r="AB28" s="12">
        <v>136.04737426380001</v>
      </c>
      <c r="AC28">
        <v>69690862613.317993</v>
      </c>
      <c r="AD28" s="12">
        <v>0.11051528107421336</v>
      </c>
      <c r="AE28" s="26">
        <v>63.059933373846377</v>
      </c>
      <c r="AF28" s="45">
        <v>6.9690862613318E-2</v>
      </c>
      <c r="AH28" s="26">
        <v>40.384615384615401</v>
      </c>
      <c r="AI28" s="26">
        <v>182.90094339622601</v>
      </c>
      <c r="AJ28" s="12">
        <v>0.29599999999999999</v>
      </c>
      <c r="AK28" s="12">
        <v>6.25E-2</v>
      </c>
      <c r="AL28" s="12">
        <v>0.54300000000000004</v>
      </c>
      <c r="AM28" s="12">
        <v>0.152</v>
      </c>
      <c r="AN28" s="12">
        <v>0.3695</v>
      </c>
      <c r="AO28" s="21">
        <v>4.3556789133323698E-3</v>
      </c>
      <c r="AP28" s="21">
        <v>1.0593011117224301E-2</v>
      </c>
      <c r="AQ28" s="21">
        <v>2.5750773735620999E-2</v>
      </c>
      <c r="AR28" s="21">
        <v>2.06284953335421E-2</v>
      </c>
      <c r="AS28" s="21">
        <v>3.7842138399031701E-2</v>
      </c>
      <c r="AU28" s="26"/>
      <c r="AV28" s="21"/>
      <c r="AW28" s="26"/>
      <c r="AX28" s="21"/>
      <c r="AY28" s="26"/>
      <c r="AZ28" s="21"/>
      <c r="BA28" s="26"/>
      <c r="BB28" s="21"/>
    </row>
    <row r="29" spans="1:54" x14ac:dyDescent="0.45">
      <c r="A29" t="s">
        <v>1433</v>
      </c>
      <c r="B29" t="s">
        <v>1536</v>
      </c>
      <c r="C29" t="s">
        <v>1535</v>
      </c>
      <c r="D29">
        <v>30</v>
      </c>
      <c r="E29" s="22">
        <v>20395.560701370199</v>
      </c>
      <c r="F29" s="22">
        <v>6860.3327115153998</v>
      </c>
      <c r="G29" s="22">
        <v>0</v>
      </c>
      <c r="H29" s="22">
        <v>2457.2961828061598</v>
      </c>
      <c r="I29" s="22">
        <v>9317.6288943215604</v>
      </c>
      <c r="J29" s="12">
        <v>5.7926201313415904</v>
      </c>
      <c r="K29" s="12">
        <v>2.5152598059620201</v>
      </c>
      <c r="L29" s="12">
        <v>3.32895541359634</v>
      </c>
      <c r="M29" s="12">
        <v>3.9958322844656902</v>
      </c>
      <c r="N29" s="12">
        <v>4.5607877724689603</v>
      </c>
      <c r="O29" s="12">
        <v>4.7215683344696302</v>
      </c>
      <c r="P29" s="12">
        <v>11.4029266371217</v>
      </c>
      <c r="Q29" s="12">
        <v>19.302633994268898</v>
      </c>
      <c r="R29" s="12">
        <v>16.381948421519301</v>
      </c>
      <c r="S29" s="12">
        <v>17.848424184760901</v>
      </c>
      <c r="T29" s="12">
        <v>13.8924375293205</v>
      </c>
      <c r="U29">
        <v>5658</v>
      </c>
      <c r="V29" s="12">
        <v>283.40944180408798</v>
      </c>
      <c r="W29" s="12">
        <v>165.09906656725599</v>
      </c>
      <c r="X29" s="12">
        <v>762.19973765860402</v>
      </c>
      <c r="Y29" s="12">
        <v>240.32894864095601</v>
      </c>
      <c r="Z29" s="12">
        <v>5.7926201313415904</v>
      </c>
      <c r="AA29" s="12">
        <v>2.5152598059620201</v>
      </c>
      <c r="AB29" s="12">
        <v>11.4029266371217</v>
      </c>
      <c r="AC29">
        <v>123327111723.3</v>
      </c>
      <c r="AD29" s="12">
        <v>2.6407040038773144</v>
      </c>
      <c r="AE29" s="26">
        <v>4.6702361015176361</v>
      </c>
      <c r="AF29" s="45">
        <v>0.12332711172330001</v>
      </c>
      <c r="AH29" s="26">
        <v>17.307692307692299</v>
      </c>
      <c r="AI29" s="26">
        <v>49.882075471698101</v>
      </c>
      <c r="AJ29" s="12">
        <v>0.51700000000000002</v>
      </c>
      <c r="AK29" s="12">
        <v>0.1825</v>
      </c>
      <c r="AL29" s="12">
        <v>0.40600000000000003</v>
      </c>
      <c r="AM29" s="12">
        <v>0.13300000000000001</v>
      </c>
      <c r="AN29" s="12">
        <v>0.3105</v>
      </c>
      <c r="AO29" s="21">
        <v>2.2507197889502201E-2</v>
      </c>
      <c r="AP29" s="21">
        <v>1.6402505859198901E-2</v>
      </c>
      <c r="AQ29" s="21">
        <v>3.82930681900846E-2</v>
      </c>
      <c r="AR29" s="21">
        <v>6.3760116760946103E-2</v>
      </c>
      <c r="AS29" s="21">
        <v>5.0070807359659797E-2</v>
      </c>
      <c r="AU29" s="26"/>
      <c r="AV29" s="21"/>
      <c r="AW29" s="26"/>
      <c r="AX29" s="21"/>
      <c r="AY29" s="26"/>
      <c r="AZ29" s="21"/>
      <c r="BA29" s="26"/>
      <c r="BB29" s="21"/>
    </row>
    <row r="30" spans="1:54" x14ac:dyDescent="0.45">
      <c r="A30" t="s">
        <v>1480</v>
      </c>
      <c r="B30" t="s">
        <v>1536</v>
      </c>
      <c r="C30" t="s">
        <v>1535</v>
      </c>
      <c r="D30">
        <v>31</v>
      </c>
      <c r="E30" s="22">
        <v>2666.5839436054198</v>
      </c>
      <c r="F30" s="22">
        <v>0</v>
      </c>
      <c r="G30" s="22">
        <v>0</v>
      </c>
      <c r="H30" s="22">
        <v>1218.2180213561201</v>
      </c>
      <c r="I30" s="22">
        <v>1218.2180213561201</v>
      </c>
      <c r="J30" s="12">
        <v>29.291085262773301</v>
      </c>
      <c r="K30" s="12">
        <v>8.9572353441910799</v>
      </c>
      <c r="L30" s="12">
        <v>21.470934139702401</v>
      </c>
      <c r="M30" s="12">
        <v>22.521252264804701</v>
      </c>
      <c r="N30" s="12">
        <v>25.381009701237801</v>
      </c>
      <c r="O30" s="12">
        <v>24.237138209495701</v>
      </c>
      <c r="P30" s="12">
        <v>80.172395261215797</v>
      </c>
      <c r="Q30" s="12">
        <v>141.37658299590501</v>
      </c>
      <c r="R30" s="12">
        <v>90.691931429795503</v>
      </c>
      <c r="S30" s="12">
        <v>120.042522026136</v>
      </c>
      <c r="T30" s="12">
        <v>85.4321633455057</v>
      </c>
      <c r="U30">
        <v>9038</v>
      </c>
      <c r="V30" s="12">
        <v>243.912274823123</v>
      </c>
      <c r="W30" s="12">
        <v>328.101254893732</v>
      </c>
      <c r="X30" s="12">
        <v>71.958792645606394</v>
      </c>
      <c r="Y30" s="12">
        <v>87.343105235508204</v>
      </c>
      <c r="Z30" s="12">
        <v>29.291085262773301</v>
      </c>
      <c r="AA30" s="12">
        <v>8.9572353441910799</v>
      </c>
      <c r="AB30" s="12">
        <v>80.172395261215797</v>
      </c>
      <c r="AC30">
        <v>97667456722.498901</v>
      </c>
      <c r="AD30" s="12">
        <v>0.29713832881949503</v>
      </c>
      <c r="AE30" s="26">
        <v>32.869356541959185</v>
      </c>
      <c r="AF30" s="45">
        <v>9.7667456722498894E-2</v>
      </c>
      <c r="AH30" s="26">
        <v>63.461538461538503</v>
      </c>
      <c r="AI30" s="26">
        <v>94.221698113207594</v>
      </c>
      <c r="AJ30" s="12">
        <v>0.51700000000000002</v>
      </c>
      <c r="AK30" s="12">
        <v>0.1825</v>
      </c>
      <c r="AL30" s="12">
        <v>0.40600000000000003</v>
      </c>
      <c r="AM30" s="12">
        <v>0.13300000000000001</v>
      </c>
      <c r="AN30" s="12">
        <v>0.3105</v>
      </c>
      <c r="AO30" s="21">
        <v>1.7824310851855998E-2</v>
      </c>
      <c r="AP30" s="21">
        <v>1.2989771744092399E-2</v>
      </c>
      <c r="AQ30" s="21">
        <v>3.0325745312335901E-2</v>
      </c>
      <c r="AR30" s="21">
        <v>5.0494075125531897E-2</v>
      </c>
      <c r="AS30" s="21">
        <v>3.9652987429334603E-2</v>
      </c>
      <c r="AU30" s="26"/>
      <c r="AV30" s="21"/>
      <c r="AW30" s="26"/>
      <c r="AX30" s="21"/>
      <c r="AY30" s="26"/>
      <c r="AZ30" s="21"/>
      <c r="BA30" s="26"/>
      <c r="BB30" s="21"/>
    </row>
    <row r="31" spans="1:54" x14ac:dyDescent="0.45">
      <c r="A31" t="s">
        <v>1667</v>
      </c>
      <c r="B31" t="s">
        <v>1536</v>
      </c>
      <c r="C31" t="s">
        <v>1535</v>
      </c>
      <c r="D31">
        <v>32</v>
      </c>
      <c r="E31" s="22">
        <v>9507.5234692096692</v>
      </c>
      <c r="F31" s="22">
        <v>0</v>
      </c>
      <c r="G31" s="22">
        <v>0</v>
      </c>
      <c r="H31" s="22">
        <v>4343.4734002775904</v>
      </c>
      <c r="I31" s="22">
        <v>4343.4734002775904</v>
      </c>
      <c r="J31" s="12">
        <v>30.8734149553019</v>
      </c>
      <c r="K31" s="12">
        <v>8.6730215267491193</v>
      </c>
      <c r="L31" s="12">
        <v>35.470075726566101</v>
      </c>
      <c r="M31" s="12">
        <v>18.660656722663301</v>
      </c>
      <c r="N31" s="12">
        <v>33.171745340934002</v>
      </c>
      <c r="O31" s="12">
        <v>20.5776920893606</v>
      </c>
      <c r="P31" s="12">
        <v>2.02370437993897</v>
      </c>
      <c r="Q31" s="12">
        <v>3.23795743986877</v>
      </c>
      <c r="R31" s="12">
        <v>1.70229770615697</v>
      </c>
      <c r="S31" s="12">
        <v>2.3953181504893402</v>
      </c>
      <c r="T31" s="12">
        <v>1.86300104304797</v>
      </c>
      <c r="U31">
        <v>15652</v>
      </c>
      <c r="V31" s="12">
        <v>8.5546208399641408</v>
      </c>
      <c r="W31" s="12">
        <v>8.9205128974294894</v>
      </c>
      <c r="X31" s="12">
        <v>50.719545545238802</v>
      </c>
      <c r="Y31" s="12">
        <v>61.242348441341001</v>
      </c>
      <c r="Z31" s="12">
        <v>30.8734149553019</v>
      </c>
      <c r="AA31" s="12">
        <v>8.6730215267491193</v>
      </c>
      <c r="AB31" s="12">
        <v>2.02370437993897</v>
      </c>
      <c r="AC31">
        <v>8789906144.2901592</v>
      </c>
      <c r="AD31" s="12">
        <v>3.7156768067844584E-2</v>
      </c>
      <c r="AE31" s="26">
        <v>23.656272063922945</v>
      </c>
      <c r="AF31" s="45">
        <v>8.7899061442901598E-3</v>
      </c>
      <c r="AH31" s="26">
        <v>5.7692307692307701</v>
      </c>
      <c r="AI31" s="26">
        <v>38.797169811320799</v>
      </c>
      <c r="AJ31" s="12">
        <v>0.51700000000000002</v>
      </c>
      <c r="AK31" s="12">
        <v>0.1825</v>
      </c>
      <c r="AL31" s="12">
        <v>0.40600000000000003</v>
      </c>
      <c r="AM31" s="12">
        <v>0.13300000000000001</v>
      </c>
      <c r="AN31" s="12">
        <v>0.3105</v>
      </c>
      <c r="AO31" s="21">
        <v>1.60415787133295E-3</v>
      </c>
      <c r="AP31" s="21">
        <v>1.1690575171905901E-3</v>
      </c>
      <c r="AQ31" s="21">
        <v>2.72926585780209E-3</v>
      </c>
      <c r="AR31" s="21">
        <v>4.5443814765980103E-3</v>
      </c>
      <c r="AS31" s="21">
        <v>3.5687018945818002E-3</v>
      </c>
      <c r="AU31" s="26"/>
      <c r="AV31" s="21"/>
      <c r="AW31" s="26"/>
      <c r="AX31" s="21"/>
      <c r="AY31" s="26"/>
      <c r="AZ31" s="21"/>
      <c r="BA31" s="26"/>
      <c r="BB31" s="21"/>
    </row>
    <row r="32" spans="1:54" x14ac:dyDescent="0.45">
      <c r="A32" t="s">
        <v>1752</v>
      </c>
      <c r="B32" t="s">
        <v>1536</v>
      </c>
      <c r="C32" t="s">
        <v>1535</v>
      </c>
      <c r="D32">
        <v>33</v>
      </c>
      <c r="E32" s="22">
        <v>7686.2131493091601</v>
      </c>
      <c r="F32" s="22">
        <v>0</v>
      </c>
      <c r="G32" s="22">
        <v>0</v>
      </c>
      <c r="H32" s="22">
        <v>3511.4151935575901</v>
      </c>
      <c r="I32" s="22">
        <v>3511.4151935575901</v>
      </c>
      <c r="J32" s="12">
        <v>19.711758729744101</v>
      </c>
      <c r="K32" s="12">
        <v>8.7765820539891894</v>
      </c>
      <c r="L32" s="12">
        <v>16.452891214196999</v>
      </c>
      <c r="M32" s="12">
        <v>12.392394902185</v>
      </c>
      <c r="N32" s="12">
        <v>18.0823249719706</v>
      </c>
      <c r="O32" s="12">
        <v>15.1855142804617</v>
      </c>
      <c r="P32" s="12">
        <v>10.638215679405</v>
      </c>
      <c r="Q32" s="12">
        <v>31.223465234946801</v>
      </c>
      <c r="R32" s="12">
        <v>12.929847522469601</v>
      </c>
      <c r="S32" s="12">
        <v>32.049010971412102</v>
      </c>
      <c r="T32" s="12">
        <v>11.784031600937301</v>
      </c>
      <c r="U32">
        <v>14803</v>
      </c>
      <c r="V32" s="12">
        <v>75.207561811630299</v>
      </c>
      <c r="W32" s="12">
        <v>136.33184431567599</v>
      </c>
      <c r="X32" s="12">
        <v>163.68923435671499</v>
      </c>
      <c r="Y32" s="12">
        <v>122.20236932170999</v>
      </c>
      <c r="Z32" s="12">
        <v>19.711758729744101</v>
      </c>
      <c r="AA32" s="12">
        <v>8.7765820539891894</v>
      </c>
      <c r="AB32" s="12">
        <v>10.638215679405</v>
      </c>
      <c r="AC32">
        <v>37355192169.005402</v>
      </c>
      <c r="AD32" s="12">
        <v>0.26408497521578023</v>
      </c>
      <c r="AE32" s="26">
        <v>14.145141024582328</v>
      </c>
      <c r="AF32" s="45">
        <v>3.7355192169005402E-2</v>
      </c>
      <c r="AH32" s="26">
        <v>132.69230769230799</v>
      </c>
      <c r="AI32" s="26">
        <v>138.561320754717</v>
      </c>
      <c r="AJ32" s="12">
        <v>0.51700000000000002</v>
      </c>
      <c r="AK32" s="12">
        <v>0.1825</v>
      </c>
      <c r="AL32" s="12">
        <v>0.40600000000000003</v>
      </c>
      <c r="AM32" s="12">
        <v>0.13300000000000001</v>
      </c>
      <c r="AN32" s="12">
        <v>0.3105</v>
      </c>
      <c r="AO32" s="21">
        <v>6.8173225708434903E-3</v>
      </c>
      <c r="AP32" s="21">
        <v>4.9682405584777203E-3</v>
      </c>
      <c r="AQ32" s="21">
        <v>1.1598787168476199E-2</v>
      </c>
      <c r="AR32" s="21">
        <v>1.9312634351375799E-2</v>
      </c>
      <c r="AS32" s="21">
        <v>1.51662080206162E-2</v>
      </c>
      <c r="AU32" s="26"/>
      <c r="AV32" s="21"/>
      <c r="AW32" s="26"/>
      <c r="AX32" s="21"/>
      <c r="AY32" s="26"/>
      <c r="AZ32" s="21"/>
      <c r="BA32" s="26"/>
      <c r="BB32" s="21"/>
    </row>
    <row r="33" spans="1:54" x14ac:dyDescent="0.45">
      <c r="A33" t="s">
        <v>1655</v>
      </c>
      <c r="B33" t="s">
        <v>1536</v>
      </c>
      <c r="C33" t="s">
        <v>1535</v>
      </c>
      <c r="D33">
        <v>34</v>
      </c>
      <c r="E33" s="22">
        <v>3388.44281953573</v>
      </c>
      <c r="F33" s="22">
        <v>469.62057536400198</v>
      </c>
      <c r="G33" s="22">
        <v>953.703131716695</v>
      </c>
      <c r="H33" s="22">
        <v>124.672603701848</v>
      </c>
      <c r="I33" s="22">
        <v>1547.9963107825499</v>
      </c>
      <c r="J33" s="12">
        <v>31.2962737579346</v>
      </c>
      <c r="K33" s="12">
        <v>8.5604631782491794</v>
      </c>
      <c r="L33" s="12">
        <v>34.229018430640302</v>
      </c>
      <c r="M33" s="12">
        <v>22.7522012992481</v>
      </c>
      <c r="N33" s="12">
        <v>32.762646094287398</v>
      </c>
      <c r="O33" s="12">
        <v>24.309343754771898</v>
      </c>
      <c r="P33" s="12">
        <v>193.79919575305601</v>
      </c>
      <c r="Q33" s="12">
        <v>149.01376876194499</v>
      </c>
      <c r="R33" s="12">
        <v>175.53951548209201</v>
      </c>
      <c r="S33" s="12">
        <v>87.566111596835299</v>
      </c>
      <c r="T33" s="12">
        <v>184.66935561757401</v>
      </c>
      <c r="U33">
        <v>6661</v>
      </c>
      <c r="V33" s="12">
        <v>491.31287654650998</v>
      </c>
      <c r="W33" s="12">
        <v>225.129913135983</v>
      </c>
      <c r="X33" s="12">
        <v>59.894197078784998</v>
      </c>
      <c r="Y33" s="12">
        <v>90.219832471454595</v>
      </c>
      <c r="Z33" s="12">
        <v>33.547962844595702</v>
      </c>
      <c r="AA33" s="12">
        <v>22.452276620207201</v>
      </c>
      <c r="AB33" s="12">
        <v>179.77986322312199</v>
      </c>
      <c r="AC33">
        <v>278298565022.38397</v>
      </c>
      <c r="AD33" s="12">
        <v>0.76055052033395987</v>
      </c>
      <c r="AE33" s="26">
        <v>36.591726332680999</v>
      </c>
      <c r="AF33" s="45">
        <v>0.27829856502238398</v>
      </c>
      <c r="AH33" s="26">
        <v>98.076923076923094</v>
      </c>
      <c r="AI33" s="26">
        <v>116.391509433962</v>
      </c>
      <c r="AJ33" s="12">
        <v>0.51700000000000002</v>
      </c>
      <c r="AK33" s="12">
        <v>0.1825</v>
      </c>
      <c r="AL33" s="12">
        <v>0.40894999999999998</v>
      </c>
      <c r="AM33" s="12">
        <v>0.13300000000000001</v>
      </c>
      <c r="AN33" s="12">
        <v>0.3105</v>
      </c>
      <c r="AO33" s="21">
        <v>5.0789488116585103E-2</v>
      </c>
      <c r="AP33" s="21">
        <v>3.7013709147977102E-2</v>
      </c>
      <c r="AQ33" s="21">
        <v>8.6411704439450204E-2</v>
      </c>
      <c r="AR33" s="21">
        <v>0.14388035811657199</v>
      </c>
      <c r="AS33" s="21">
        <v>0.113810198165904</v>
      </c>
      <c r="AU33" s="26"/>
      <c r="AV33" s="21"/>
      <c r="AW33" s="26"/>
      <c r="AX33" s="21"/>
      <c r="AY33" s="26"/>
      <c r="AZ33" s="21"/>
      <c r="BA33" s="26"/>
      <c r="BB33" s="21"/>
    </row>
    <row r="34" spans="1:54" x14ac:dyDescent="0.45">
      <c r="A34" t="s">
        <v>1762</v>
      </c>
      <c r="B34" t="s">
        <v>1536</v>
      </c>
      <c r="C34" t="s">
        <v>1535</v>
      </c>
      <c r="D34">
        <v>35</v>
      </c>
      <c r="E34" s="22">
        <v>16227.404704451599</v>
      </c>
      <c r="F34" s="22">
        <v>4582.9691533429695</v>
      </c>
      <c r="G34" s="22">
        <v>1838.00719996474</v>
      </c>
      <c r="H34" s="22">
        <v>992.44743865942701</v>
      </c>
      <c r="I34" s="22">
        <v>7413.4237919671396</v>
      </c>
      <c r="J34" s="12">
        <v>32.743775140837101</v>
      </c>
      <c r="K34" s="12">
        <v>6.4978945917674098</v>
      </c>
      <c r="L34" s="12">
        <v>36.499191576606499</v>
      </c>
      <c r="M34" s="12">
        <v>19.312032380200002</v>
      </c>
      <c r="N34" s="12">
        <v>34.621483358721797</v>
      </c>
      <c r="O34" s="12">
        <v>20.3758982324611</v>
      </c>
      <c r="P34" s="12">
        <v>143.280987226196</v>
      </c>
      <c r="Q34" s="12">
        <v>124.505170791073</v>
      </c>
      <c r="R34" s="12">
        <v>125.07805450990899</v>
      </c>
      <c r="S34" s="12">
        <v>78.024683446901307</v>
      </c>
      <c r="T34" s="12">
        <v>134.179520868053</v>
      </c>
      <c r="U34">
        <v>20846</v>
      </c>
      <c r="V34" s="12">
        <v>402.10035371761597</v>
      </c>
      <c r="W34" s="12">
        <v>198.960052625093</v>
      </c>
      <c r="X34" s="12">
        <v>37.396764261064497</v>
      </c>
      <c r="Y34" s="12">
        <v>37.177210887527899</v>
      </c>
      <c r="Z34" s="12">
        <v>34.835650868507997</v>
      </c>
      <c r="AA34" s="12">
        <v>18.8356293438259</v>
      </c>
      <c r="AB34" s="12">
        <v>133.14142646831499</v>
      </c>
      <c r="AC34">
        <v>987033818676.651</v>
      </c>
      <c r="AD34" s="12">
        <v>2.9809403290085768</v>
      </c>
      <c r="AE34" s="26">
        <v>33.111492003764027</v>
      </c>
      <c r="AF34" s="45">
        <v>0.98703381867665196</v>
      </c>
      <c r="AH34" s="26">
        <v>178.84615384615401</v>
      </c>
      <c r="AI34" s="26">
        <v>182.90094339622601</v>
      </c>
      <c r="AJ34" s="12">
        <v>0.14499999999999999</v>
      </c>
      <c r="AK34" s="12">
        <v>5.8999999999999997E-2</v>
      </c>
      <c r="AL34" s="12">
        <v>0.55300000000000005</v>
      </c>
      <c r="AM34" s="12">
        <v>0.3105</v>
      </c>
      <c r="AN34" s="12">
        <v>0.64900000000000002</v>
      </c>
      <c r="AO34" s="21">
        <v>5.8234995301922499E-2</v>
      </c>
      <c r="AP34" s="21">
        <v>0.30647400069910002</v>
      </c>
      <c r="AQ34" s="21">
        <v>0.64058494832114699</v>
      </c>
      <c r="AR34" s="21">
        <v>0.143119903708115</v>
      </c>
      <c r="AS34" s="21">
        <v>0.54582970172818801</v>
      </c>
      <c r="AU34" s="26"/>
      <c r="AV34" s="21"/>
      <c r="AW34" s="26"/>
      <c r="AX34" s="21"/>
      <c r="AY34" s="26"/>
      <c r="AZ34" s="21"/>
      <c r="BA34" s="26"/>
      <c r="BB34" s="21"/>
    </row>
    <row r="35" spans="1:54" x14ac:dyDescent="0.45">
      <c r="A35" t="s">
        <v>1418</v>
      </c>
      <c r="B35" t="s">
        <v>1536</v>
      </c>
      <c r="C35" t="s">
        <v>1535</v>
      </c>
      <c r="D35">
        <v>36</v>
      </c>
      <c r="E35" s="22">
        <v>1564.78994470835</v>
      </c>
      <c r="F35" s="22">
        <v>105.609495034793</v>
      </c>
      <c r="G35" s="22">
        <v>607.36835606881004</v>
      </c>
      <c r="H35" s="22">
        <v>1.8900662750475199</v>
      </c>
      <c r="I35" s="22">
        <v>714.86791737864996</v>
      </c>
      <c r="J35" s="12">
        <v>37.627719879150398</v>
      </c>
      <c r="K35" s="12">
        <v>0</v>
      </c>
      <c r="L35" s="12">
        <v>52.867979378700298</v>
      </c>
      <c r="M35" s="12">
        <v>16.6862944158018</v>
      </c>
      <c r="N35" s="12">
        <v>45.247849628925302</v>
      </c>
      <c r="O35" s="12">
        <v>16.6862944158018</v>
      </c>
      <c r="P35" s="12">
        <v>135.88035931794499</v>
      </c>
      <c r="Q35" s="12">
        <v>128.28204582294799</v>
      </c>
      <c r="R35" s="12">
        <v>88.9292721333711</v>
      </c>
      <c r="S35" s="12">
        <v>78.669951094087693</v>
      </c>
      <c r="T35" s="12">
        <v>112.404815725658</v>
      </c>
      <c r="U35">
        <v>5025</v>
      </c>
      <c r="V35" s="12">
        <v>409.87773311569498</v>
      </c>
      <c r="W35" s="12">
        <v>366.817128825221</v>
      </c>
      <c r="X35" s="12">
        <v>7.7449325810070899</v>
      </c>
      <c r="Y35" s="12">
        <v>4.8217865707508203</v>
      </c>
      <c r="Z35" s="12">
        <v>51.701941380334098</v>
      </c>
      <c r="AA35" s="12">
        <v>16.664221054116201</v>
      </c>
      <c r="AB35" s="12">
        <v>92.521517509733201</v>
      </c>
      <c r="AC35">
        <v>66140664534.895401</v>
      </c>
      <c r="AD35" s="12">
        <v>0.29300844145229893</v>
      </c>
      <c r="AE35" s="26">
        <v>22.572955307044605</v>
      </c>
      <c r="AF35" s="45">
        <v>6.6140664534895394E-2</v>
      </c>
      <c r="AH35" s="26">
        <v>155.769230769231</v>
      </c>
      <c r="AI35" s="26">
        <v>221.69811320754701</v>
      </c>
      <c r="AJ35" s="12">
        <v>0.17</v>
      </c>
      <c r="AK35" s="12">
        <v>7.6050000000000006E-2</v>
      </c>
      <c r="AL35" s="12">
        <v>0.51500000000000001</v>
      </c>
      <c r="AM35" s="12">
        <v>0.28449999999999998</v>
      </c>
      <c r="AN35" s="12">
        <v>0.66900000000000004</v>
      </c>
      <c r="AO35" s="21">
        <v>5.0299975378787897E-3</v>
      </c>
      <c r="AP35" s="21">
        <v>1.88170190601777E-2</v>
      </c>
      <c r="AQ35" s="21">
        <v>4.4248104573845003E-2</v>
      </c>
      <c r="AR35" s="21">
        <v>1.1243912970932199E-2</v>
      </c>
      <c r="AS35" s="21">
        <v>3.4062442235471099E-2</v>
      </c>
      <c r="AU35" s="26"/>
      <c r="AV35" s="21"/>
      <c r="AW35" s="26"/>
      <c r="AX35" s="21"/>
      <c r="AY35" s="26"/>
      <c r="AZ35" s="21"/>
      <c r="BA35" s="26"/>
      <c r="BB35" s="21"/>
    </row>
    <row r="36" spans="1:54" x14ac:dyDescent="0.45">
      <c r="A36" t="s">
        <v>1646</v>
      </c>
      <c r="B36" t="s">
        <v>1536</v>
      </c>
      <c r="C36" t="s">
        <v>1644</v>
      </c>
      <c r="D36">
        <v>37</v>
      </c>
      <c r="E36" s="22">
        <v>34684.145775139303</v>
      </c>
      <c r="F36" s="22">
        <v>11431.780638496701</v>
      </c>
      <c r="G36" s="22">
        <v>3492.3434917664999</v>
      </c>
      <c r="H36" s="22">
        <v>921.18669895007895</v>
      </c>
      <c r="I36" s="22">
        <v>15845.3108292133</v>
      </c>
      <c r="J36" s="12">
        <v>9.4668408121654206</v>
      </c>
      <c r="K36" s="12">
        <v>2.9751933723764799</v>
      </c>
      <c r="L36" s="12">
        <v>7.2436349314441397</v>
      </c>
      <c r="M36" s="12">
        <v>4.5243257550173901</v>
      </c>
      <c r="N36" s="12">
        <v>8.3552378718047802</v>
      </c>
      <c r="O36" s="12">
        <v>5.4149145090709103</v>
      </c>
      <c r="P36" s="12">
        <v>1.05562488917831</v>
      </c>
      <c r="Q36" s="12">
        <v>1.5060505861181801</v>
      </c>
      <c r="R36" s="12">
        <v>1.2055546496444101</v>
      </c>
      <c r="S36" s="12">
        <v>1.5154685040198399</v>
      </c>
      <c r="T36" s="12">
        <v>1.13058976941136</v>
      </c>
      <c r="U36">
        <v>18961</v>
      </c>
      <c r="V36" s="12">
        <v>17.949599828152401</v>
      </c>
      <c r="W36" s="12">
        <v>26.702251916560598</v>
      </c>
      <c r="X36" s="12">
        <v>387.03862804046901</v>
      </c>
      <c r="Y36" s="12">
        <v>99.923543057049201</v>
      </c>
      <c r="Z36" s="12">
        <v>8.1748623978346693</v>
      </c>
      <c r="AA36" s="12">
        <v>5.11667139116771</v>
      </c>
      <c r="AB36" s="12">
        <v>1.1427540281697599</v>
      </c>
      <c r="AC36">
        <v>18107292777.685501</v>
      </c>
      <c r="AD36" s="12">
        <v>0.28441698853706843</v>
      </c>
      <c r="AE36" s="26">
        <v>6.3664596375984592</v>
      </c>
      <c r="AF36" s="45">
        <v>1.81072927776855E-2</v>
      </c>
      <c r="AH36" s="26">
        <v>5.7692307692307701</v>
      </c>
      <c r="AI36" s="26">
        <v>16.627358490565999</v>
      </c>
      <c r="AJ36" s="12">
        <v>0.13800000000000001</v>
      </c>
      <c r="AK36" s="12">
        <v>8.2750000000000004E-2</v>
      </c>
      <c r="AL36" s="12">
        <v>0.34499999999999997</v>
      </c>
      <c r="AM36" s="12">
        <v>0.21</v>
      </c>
      <c r="AN36" s="12">
        <v>0.49199999999999999</v>
      </c>
      <c r="AO36" s="21">
        <v>1.49837847735348E-3</v>
      </c>
      <c r="AP36" s="21">
        <v>3.8025314833139601E-3</v>
      </c>
      <c r="AQ36" s="21">
        <v>8.9087880466212598E-3</v>
      </c>
      <c r="AR36" s="21">
        <v>2.4988064033206001E-3</v>
      </c>
      <c r="AS36" s="21">
        <v>6.2470160083015003E-3</v>
      </c>
      <c r="AU36" s="26"/>
      <c r="AV36" s="21"/>
      <c r="AW36" s="26"/>
      <c r="AX36" s="21"/>
      <c r="AY36" s="26"/>
      <c r="AZ36" s="21"/>
      <c r="BA36" s="26"/>
      <c r="BB36" s="21"/>
    </row>
    <row r="37" spans="1:54" x14ac:dyDescent="0.45">
      <c r="A37" t="s">
        <v>1738</v>
      </c>
      <c r="B37" t="s">
        <v>1536</v>
      </c>
      <c r="C37" t="s">
        <v>1644</v>
      </c>
      <c r="D37">
        <v>38</v>
      </c>
      <c r="E37" s="22">
        <v>2220.3769313693001</v>
      </c>
      <c r="F37" s="22">
        <v>796.28807471680398</v>
      </c>
      <c r="G37" s="22">
        <v>218.08208920919901</v>
      </c>
      <c r="H37" s="22">
        <v>-1.03874738191219E-13</v>
      </c>
      <c r="I37" s="22">
        <v>1014.370163926</v>
      </c>
      <c r="J37" s="12">
        <v>15.7002293352338</v>
      </c>
      <c r="K37" s="12">
        <v>4.4710721369326203</v>
      </c>
      <c r="L37" s="12">
        <v>14.202705872641401</v>
      </c>
      <c r="M37" s="12">
        <v>6.4005304402784198</v>
      </c>
      <c r="N37" s="12">
        <v>14.9514676039376</v>
      </c>
      <c r="O37" s="12">
        <v>7.8075140711103304</v>
      </c>
      <c r="P37" s="12">
        <v>12.1337398622398</v>
      </c>
      <c r="Q37" s="12">
        <v>6.55607449432636</v>
      </c>
      <c r="R37" s="12">
        <v>13.9608925365168</v>
      </c>
      <c r="S37" s="12">
        <v>5.1312653990406298</v>
      </c>
      <c r="T37" s="12">
        <v>13.047316199378299</v>
      </c>
      <c r="U37">
        <v>6277</v>
      </c>
      <c r="V37" s="12">
        <v>141.632295352158</v>
      </c>
      <c r="W37" s="12">
        <v>69.430032022363093</v>
      </c>
      <c r="X37" s="12">
        <v>197.52206458724601</v>
      </c>
      <c r="Y37" s="12">
        <v>91.442160082911798</v>
      </c>
      <c r="Z37" s="12">
        <v>14.790489364939599</v>
      </c>
      <c r="AA37" s="12">
        <v>7.5272484478444399</v>
      </c>
      <c r="AB37" s="12">
        <v>13.243728360678601</v>
      </c>
      <c r="AC37">
        <v>13434042908.212999</v>
      </c>
      <c r="AD37" s="12">
        <v>0.14366757465358418</v>
      </c>
      <c r="AE37" s="26">
        <v>9.3507828336391086</v>
      </c>
      <c r="AF37" s="45">
        <v>1.3434042908213E-2</v>
      </c>
      <c r="AH37" s="26">
        <v>40.384615384615401</v>
      </c>
      <c r="AI37" s="26">
        <v>83.136792452830207</v>
      </c>
      <c r="AJ37" s="12">
        <v>9.0499999999999997E-2</v>
      </c>
      <c r="AK37" s="12">
        <v>4.9849999999999998E-2</v>
      </c>
      <c r="AL37" s="12">
        <v>0.22935</v>
      </c>
      <c r="AM37" s="12">
        <v>0.1215</v>
      </c>
      <c r="AN37" s="12">
        <v>0.40849999999999997</v>
      </c>
      <c r="AO37" s="21">
        <v>6.6968703897441796E-4</v>
      </c>
      <c r="AP37" s="21">
        <v>1.63223621334788E-3</v>
      </c>
      <c r="AQ37" s="21">
        <v>5.48780652800501E-3</v>
      </c>
      <c r="AR37" s="21">
        <v>1.2157808831932801E-3</v>
      </c>
      <c r="AS37" s="21">
        <v>3.0810977409986501E-3</v>
      </c>
      <c r="AU37" s="26"/>
      <c r="AV37" s="21"/>
      <c r="AW37" s="26"/>
      <c r="AX37" s="21"/>
      <c r="AY37" s="26"/>
      <c r="AZ37" s="21"/>
      <c r="BA37" s="26"/>
      <c r="BB37" s="21"/>
    </row>
    <row r="38" spans="1:54" x14ac:dyDescent="0.45">
      <c r="A38" t="s">
        <v>1376</v>
      </c>
      <c r="B38" t="s">
        <v>1536</v>
      </c>
      <c r="C38" t="s">
        <v>1644</v>
      </c>
      <c r="D38">
        <v>39</v>
      </c>
      <c r="E38" s="22">
        <v>6619.2552142143204</v>
      </c>
      <c r="F38" s="22">
        <v>2975.9351130782202</v>
      </c>
      <c r="G38" s="22">
        <v>48.044690463472101</v>
      </c>
      <c r="H38" s="22">
        <v>-4.1549895276487699E-13</v>
      </c>
      <c r="I38" s="22">
        <v>3023.9798035416902</v>
      </c>
      <c r="J38" s="12">
        <v>9.6856907863834003</v>
      </c>
      <c r="K38" s="12">
        <v>0.78087106036251497</v>
      </c>
      <c r="L38" s="12">
        <v>8.4237362565755305</v>
      </c>
      <c r="M38" s="12">
        <v>3.3053471476121099</v>
      </c>
      <c r="N38" s="12">
        <v>9.0547135214794601</v>
      </c>
      <c r="O38" s="12">
        <v>3.3963332255741898</v>
      </c>
      <c r="P38" s="12">
        <v>6.9399121126311396</v>
      </c>
      <c r="Q38" s="12">
        <v>6.0031778323693397</v>
      </c>
      <c r="R38" s="12">
        <v>7.6136075684628599</v>
      </c>
      <c r="S38" s="12">
        <v>5.7118667143654704</v>
      </c>
      <c r="T38" s="12">
        <v>7.2767598405470002</v>
      </c>
      <c r="U38">
        <v>4496</v>
      </c>
      <c r="V38" s="12">
        <v>79.620663267890393</v>
      </c>
      <c r="W38" s="12">
        <v>65.904832076208294</v>
      </c>
      <c r="X38" s="12">
        <v>355.13411114623602</v>
      </c>
      <c r="Y38" s="12">
        <v>38.764126086229503</v>
      </c>
      <c r="Z38" s="12">
        <v>9.0446886174287506</v>
      </c>
      <c r="AA38" s="12">
        <v>3.3949067113889599</v>
      </c>
      <c r="AB38" s="12">
        <v>7.2821116437574904</v>
      </c>
      <c r="AC38">
        <v>22020958537.858398</v>
      </c>
      <c r="AD38" s="12">
        <v>0.24077127766669423</v>
      </c>
      <c r="AE38" s="26">
        <v>9.1460072610249501</v>
      </c>
      <c r="AF38" s="45">
        <v>2.20209585378584E-2</v>
      </c>
      <c r="AH38" s="26">
        <v>17.307692307692299</v>
      </c>
      <c r="AI38" s="26">
        <v>38.797169811320799</v>
      </c>
      <c r="AJ38" s="12">
        <v>3.5499999999999997E-2</v>
      </c>
      <c r="AK38" s="12">
        <v>1.6E-2</v>
      </c>
      <c r="AL38" s="12">
        <v>0.11315</v>
      </c>
      <c r="AM38" s="12">
        <v>4.8500000000000001E-2</v>
      </c>
      <c r="AN38" s="12">
        <v>0.185</v>
      </c>
      <c r="AO38" s="21">
        <v>3.5233533660573402E-4</v>
      </c>
      <c r="AP38" s="21">
        <v>1.0680164890861301E-3</v>
      </c>
      <c r="AQ38" s="21">
        <v>4.0738773295038002E-3</v>
      </c>
      <c r="AR38" s="21">
        <v>7.8174402809397302E-4</v>
      </c>
      <c r="AS38" s="21">
        <v>2.4916714585586802E-3</v>
      </c>
      <c r="AU38" s="26"/>
      <c r="AV38" s="21"/>
      <c r="AW38" s="26"/>
      <c r="AX38" s="21"/>
      <c r="AY38" s="26"/>
      <c r="AZ38" s="21"/>
      <c r="BA38" s="26"/>
      <c r="BB38" s="21"/>
    </row>
    <row r="39" spans="1:54" x14ac:dyDescent="0.45">
      <c r="A39" t="s">
        <v>1145</v>
      </c>
      <c r="B39" t="s">
        <v>1536</v>
      </c>
      <c r="C39" t="s">
        <v>1644</v>
      </c>
      <c r="D39">
        <v>40</v>
      </c>
      <c r="E39" s="22">
        <v>10036.1691916585</v>
      </c>
      <c r="F39" s="22">
        <v>3541.6225129292302</v>
      </c>
      <c r="G39" s="22">
        <v>762.78420929366098</v>
      </c>
      <c r="H39" s="22">
        <v>280.576324711182</v>
      </c>
      <c r="I39" s="22">
        <v>4584.9830469340704</v>
      </c>
      <c r="J39" s="12">
        <v>8.5612059001299592</v>
      </c>
      <c r="K39" s="12">
        <v>1.0485148695998301</v>
      </c>
      <c r="L39" s="12">
        <v>7.5496041457344401</v>
      </c>
      <c r="M39" s="12">
        <v>2.9275808225808602</v>
      </c>
      <c r="N39" s="12">
        <v>8.0554050229322005</v>
      </c>
      <c r="O39" s="12">
        <v>3.1096805148624398</v>
      </c>
      <c r="P39" s="12">
        <v>10.8219888292302</v>
      </c>
      <c r="Q39" s="12">
        <v>7.4532486120546597</v>
      </c>
      <c r="R39" s="12">
        <v>12.545566197266099</v>
      </c>
      <c r="S39" s="12">
        <v>6.6335469426745499</v>
      </c>
      <c r="T39" s="12">
        <v>11.6837775132482</v>
      </c>
      <c r="U39">
        <v>5429</v>
      </c>
      <c r="V39" s="12">
        <v>135.09030497090899</v>
      </c>
      <c r="W39" s="12">
        <v>73.8813185142088</v>
      </c>
      <c r="X39" s="12">
        <v>428.92283063852398</v>
      </c>
      <c r="Y39" s="12">
        <v>76.715220442549196</v>
      </c>
      <c r="Z39" s="12">
        <v>8.0022093690951408</v>
      </c>
      <c r="AA39" s="12">
        <v>2.9937819812542701</v>
      </c>
      <c r="AB39" s="12">
        <v>11.7744128098291</v>
      </c>
      <c r="AC39">
        <v>53985483120.669701</v>
      </c>
      <c r="AD39" s="12">
        <v>0.61938675809677113</v>
      </c>
      <c r="AE39" s="26">
        <v>8.7159569388526013</v>
      </c>
      <c r="AF39" s="45">
        <v>5.3985483120669697E-2</v>
      </c>
      <c r="AH39" s="26">
        <v>5.7692307692307701</v>
      </c>
      <c r="AI39" s="26">
        <v>27.712264150943401</v>
      </c>
      <c r="AJ39" s="12">
        <v>3.56E-2</v>
      </c>
      <c r="AK39" s="12">
        <v>1.575E-2</v>
      </c>
      <c r="AL39" s="12">
        <v>0.113</v>
      </c>
      <c r="AM39" s="12">
        <v>4.8399999999999999E-2</v>
      </c>
      <c r="AN39" s="12">
        <v>0.185</v>
      </c>
      <c r="AO39" s="21">
        <v>8.5027135915054805E-4</v>
      </c>
      <c r="AP39" s="21">
        <v>2.61289738304041E-3</v>
      </c>
      <c r="AQ39" s="21">
        <v>9.9873143773238898E-3</v>
      </c>
      <c r="AR39" s="21">
        <v>1.92188319909584E-3</v>
      </c>
      <c r="AS39" s="21">
        <v>6.1003595926356798E-3</v>
      </c>
      <c r="AU39" s="26"/>
      <c r="AV39" s="21"/>
      <c r="AW39" s="26"/>
      <c r="AX39" s="21"/>
      <c r="AY39" s="26"/>
      <c r="AZ39" s="21"/>
      <c r="BA39" s="26"/>
      <c r="BB39" s="21"/>
    </row>
    <row r="40" spans="1:54" x14ac:dyDescent="0.45">
      <c r="A40" t="s">
        <v>1143</v>
      </c>
      <c r="B40" t="s">
        <v>1536</v>
      </c>
      <c r="C40" t="s">
        <v>1644</v>
      </c>
      <c r="D40">
        <v>41</v>
      </c>
      <c r="E40" s="22">
        <v>59943.318393707297</v>
      </c>
      <c r="F40" s="22">
        <v>14449.208044480099</v>
      </c>
      <c r="G40" s="22">
        <v>1379.1573548011199</v>
      </c>
      <c r="H40" s="22">
        <v>11556.4956332082</v>
      </c>
      <c r="I40" s="22">
        <v>27384.8610324894</v>
      </c>
      <c r="J40" s="12">
        <v>9.0488363797975992</v>
      </c>
      <c r="K40" s="12">
        <v>3.3959083126121299</v>
      </c>
      <c r="L40" s="12">
        <v>8.8417056567873207</v>
      </c>
      <c r="M40" s="12">
        <v>3.93616423197841</v>
      </c>
      <c r="N40" s="12">
        <v>8.9452710182924609</v>
      </c>
      <c r="O40" s="12">
        <v>5.1986134813788896</v>
      </c>
      <c r="P40" s="12">
        <v>13.733571171404099</v>
      </c>
      <c r="Q40" s="12">
        <v>7.3509932642315103</v>
      </c>
      <c r="R40" s="12">
        <v>13.7943404667823</v>
      </c>
      <c r="S40" s="12">
        <v>7.2708397859718001</v>
      </c>
      <c r="T40" s="12">
        <v>13.7639558190932</v>
      </c>
      <c r="U40">
        <v>11387</v>
      </c>
      <c r="V40" s="12">
        <v>146.04956980380001</v>
      </c>
      <c r="W40" s="12">
        <v>89.427273890220107</v>
      </c>
      <c r="X40" s="12">
        <v>415.93329667446602</v>
      </c>
      <c r="Y40" s="12">
        <v>92.225297850495195</v>
      </c>
      <c r="Z40" s="12">
        <v>8.98376015711675</v>
      </c>
      <c r="AA40" s="12">
        <v>4.4616745305596197</v>
      </c>
      <c r="AB40" s="12">
        <v>13.7526636369771</v>
      </c>
      <c r="AC40">
        <v>376614782525.18799</v>
      </c>
      <c r="AD40" s="12">
        <v>3.9995471729319232</v>
      </c>
      <c r="AE40" s="26">
        <v>9.4164355673571247</v>
      </c>
      <c r="AF40" s="45">
        <v>0.37661478252518799</v>
      </c>
      <c r="AH40" s="26">
        <v>5.7692307692307701</v>
      </c>
      <c r="AI40" s="26">
        <v>27.712264150943401</v>
      </c>
      <c r="AJ40" s="12">
        <v>3.3000000000000002E-2</v>
      </c>
      <c r="AK40" s="12">
        <v>1.257E-2</v>
      </c>
      <c r="AL40" s="12">
        <v>0.13100000000000001</v>
      </c>
      <c r="AM40" s="12">
        <v>5.04E-2</v>
      </c>
      <c r="AN40" s="12">
        <v>0.14899999999999999</v>
      </c>
      <c r="AO40" s="21">
        <v>4.7340478163416097E-3</v>
      </c>
      <c r="AP40" s="21">
        <v>1.8981385039269501E-2</v>
      </c>
      <c r="AQ40" s="21">
        <v>5.6115602596252999E-2</v>
      </c>
      <c r="AR40" s="21">
        <v>1.24282878233312E-2</v>
      </c>
      <c r="AS40" s="21">
        <v>4.9336536510799597E-2</v>
      </c>
      <c r="AU40" s="26"/>
      <c r="AV40" s="21"/>
      <c r="AW40" s="26"/>
      <c r="AX40" s="21"/>
      <c r="AY40" s="26"/>
      <c r="AZ40" s="21"/>
      <c r="BA40" s="26"/>
      <c r="BB40" s="21"/>
    </row>
    <row r="41" spans="1:54" x14ac:dyDescent="0.45">
      <c r="A41" t="s">
        <v>1590</v>
      </c>
      <c r="B41" t="s">
        <v>1536</v>
      </c>
      <c r="C41" t="s">
        <v>1591</v>
      </c>
      <c r="D41">
        <v>42</v>
      </c>
      <c r="E41" s="22">
        <v>59443.802734375</v>
      </c>
      <c r="F41" s="22">
        <v>0</v>
      </c>
      <c r="G41" s="22">
        <v>0</v>
      </c>
      <c r="H41" s="22">
        <v>27156.6593366052</v>
      </c>
      <c r="I41" s="22">
        <v>27156.6593366052</v>
      </c>
      <c r="J41" s="12">
        <v>21.477376795679199</v>
      </c>
      <c r="K41" s="12">
        <v>9.8888526735191995</v>
      </c>
      <c r="L41" s="12">
        <v>22.743353703073101</v>
      </c>
      <c r="M41" s="12">
        <v>12.251588110029701</v>
      </c>
      <c r="N41" s="12">
        <v>22.110365249376098</v>
      </c>
      <c r="O41" s="12">
        <v>15.7445488476612</v>
      </c>
      <c r="P41" s="12">
        <v>9.2259665051419901</v>
      </c>
      <c r="Q41" s="12">
        <v>16.863304149014699</v>
      </c>
      <c r="R41" s="12">
        <v>8.6037661015087501</v>
      </c>
      <c r="S41" s="12">
        <v>14.789298699811001</v>
      </c>
      <c r="T41" s="12">
        <v>8.9148663033253701</v>
      </c>
      <c r="U41">
        <v>7971</v>
      </c>
      <c r="V41" s="12">
        <v>36.1236585481765</v>
      </c>
      <c r="W41" s="12">
        <v>65.135490573317796</v>
      </c>
      <c r="X41" s="12">
        <v>147.401403156111</v>
      </c>
      <c r="Y41" s="12">
        <v>93.594094073516004</v>
      </c>
      <c r="Z41" s="12">
        <v>21.477376795679199</v>
      </c>
      <c r="AA41" s="12">
        <v>9.8888526735191995</v>
      </c>
      <c r="AB41" s="12">
        <v>9.2259665051419901</v>
      </c>
      <c r="AC41">
        <v>250546429431.07101</v>
      </c>
      <c r="AD41" s="12">
        <v>0.98099788918467568</v>
      </c>
      <c r="AE41" s="26">
        <v>25.539956017571509</v>
      </c>
      <c r="AF41" s="45">
        <v>0.25054642943107103</v>
      </c>
      <c r="AH41" s="26">
        <v>5.7692307692307701</v>
      </c>
      <c r="AI41" s="26">
        <v>16.627358490565999</v>
      </c>
      <c r="AJ41" s="12">
        <v>0.02</v>
      </c>
      <c r="AK41" s="12">
        <v>5.3499999999999997E-3</v>
      </c>
      <c r="AL41" s="12">
        <v>7.9500000000000001E-2</v>
      </c>
      <c r="AM41" s="12">
        <v>2.545E-2</v>
      </c>
      <c r="AN41" s="12">
        <v>9.8000000000000004E-2</v>
      </c>
      <c r="AO41" s="21">
        <v>1.3404233974562299E-3</v>
      </c>
      <c r="AP41" s="21">
        <v>6.3764066290207602E-3</v>
      </c>
      <c r="AQ41" s="21">
        <v>2.4553550084245E-2</v>
      </c>
      <c r="AR41" s="21">
        <v>5.0109285886214203E-3</v>
      </c>
      <c r="AS41" s="21">
        <v>1.99184411397701E-2</v>
      </c>
      <c r="AU41" s="26"/>
      <c r="AV41" s="21"/>
      <c r="AW41" s="26"/>
      <c r="AX41" s="21"/>
      <c r="AY41" s="26"/>
      <c r="AZ41" s="21"/>
      <c r="BA41" s="26"/>
      <c r="BB41" s="21"/>
    </row>
    <row r="42" spans="1:54" x14ac:dyDescent="0.45">
      <c r="A42" t="s">
        <v>1698</v>
      </c>
      <c r="B42" t="s">
        <v>1536</v>
      </c>
      <c r="C42" t="s">
        <v>1591</v>
      </c>
      <c r="D42">
        <v>43</v>
      </c>
      <c r="E42" s="22">
        <v>126779.49095398199</v>
      </c>
      <c r="F42" s="22">
        <v>2733.5707940918401</v>
      </c>
      <c r="G42" s="22">
        <v>-2.0774947638243899E-12</v>
      </c>
      <c r="H42" s="22">
        <v>55185.123642234299</v>
      </c>
      <c r="I42" s="22">
        <v>57918.694436326099</v>
      </c>
      <c r="J42" s="12">
        <v>16.246005986222301</v>
      </c>
      <c r="K42" s="12">
        <v>7.1428154492866698</v>
      </c>
      <c r="L42" s="12">
        <v>16.016486326077999</v>
      </c>
      <c r="M42" s="12">
        <v>7.5386339856178601</v>
      </c>
      <c r="N42" s="12">
        <v>16.131246156150102</v>
      </c>
      <c r="O42" s="12">
        <v>10.3851246940844</v>
      </c>
      <c r="P42" s="12">
        <v>21.283131419825299</v>
      </c>
      <c r="Q42" s="12">
        <v>15.106721533126001</v>
      </c>
      <c r="R42" s="12">
        <v>21.411185398977299</v>
      </c>
      <c r="S42" s="12">
        <v>15.007936022287399</v>
      </c>
      <c r="T42" s="12">
        <v>21.347158409401299</v>
      </c>
      <c r="U42">
        <v>19155</v>
      </c>
      <c r="V42" s="12">
        <v>150.06887651461599</v>
      </c>
      <c r="W42" s="12">
        <v>104.533510293139</v>
      </c>
      <c r="X42" s="12">
        <v>233.40132087086701</v>
      </c>
      <c r="Y42" s="12">
        <v>191.86263328573699</v>
      </c>
      <c r="Z42" s="12">
        <v>16.240589701845099</v>
      </c>
      <c r="AA42" s="12">
        <v>7.3281681114008697</v>
      </c>
      <c r="AB42" s="12">
        <v>21.286153281945001</v>
      </c>
      <c r="AC42">
        <v>1232866207661.77</v>
      </c>
      <c r="AD42" s="12">
        <v>8.691793403252797</v>
      </c>
      <c r="AE42" s="26">
        <v>14.184255773962425</v>
      </c>
      <c r="AF42" s="45">
        <v>1.23286620766177</v>
      </c>
      <c r="AH42" s="26">
        <v>40.384615384615401</v>
      </c>
      <c r="AI42" s="26">
        <v>83.136792452830207</v>
      </c>
      <c r="AJ42" s="12">
        <v>0.434</v>
      </c>
      <c r="AK42" s="12">
        <v>5.8999999999999997E-2</v>
      </c>
      <c r="AL42" s="12">
        <v>0.82250000000000001</v>
      </c>
      <c r="AM42" s="12">
        <v>0.19650000000000001</v>
      </c>
      <c r="AN42" s="12">
        <v>0.82350000000000001</v>
      </c>
      <c r="AO42" s="21">
        <v>7.2739106252044397E-2</v>
      </c>
      <c r="AP42" s="21">
        <v>0.242258209805538</v>
      </c>
      <c r="AQ42" s="21">
        <v>1.0152653220094701</v>
      </c>
      <c r="AR42" s="21">
        <v>0.53506393412520803</v>
      </c>
      <c r="AS42" s="21">
        <v>1.0140324558018099</v>
      </c>
      <c r="AU42" s="26"/>
      <c r="AV42" s="21"/>
      <c r="AW42" s="26"/>
      <c r="AX42" s="21"/>
      <c r="AY42" s="26"/>
      <c r="AZ42" s="21"/>
      <c r="BA42" s="26"/>
      <c r="BB42" s="21"/>
    </row>
    <row r="43" spans="1:54" x14ac:dyDescent="0.45">
      <c r="A43" t="s">
        <v>1719</v>
      </c>
      <c r="B43" t="s">
        <v>1542</v>
      </c>
      <c r="C43" t="s">
        <v>1658</v>
      </c>
      <c r="D43">
        <v>45</v>
      </c>
      <c r="E43" s="22">
        <v>58636.685453504302</v>
      </c>
      <c r="F43" s="22">
        <v>2511.0416379534699</v>
      </c>
      <c r="G43" s="22">
        <v>23887.888125041402</v>
      </c>
      <c r="H43" s="22">
        <v>389.00132889767798</v>
      </c>
      <c r="I43" s="22">
        <v>26787.9310918925</v>
      </c>
      <c r="J43" s="12">
        <v>8.3311058297774796</v>
      </c>
      <c r="K43" s="12">
        <v>4.4172619026329096</v>
      </c>
      <c r="L43" s="12">
        <v>7.9215688118966696</v>
      </c>
      <c r="M43" s="12">
        <v>4.5598226004382401</v>
      </c>
      <c r="N43" s="12">
        <v>8.1263373208370808</v>
      </c>
      <c r="O43" s="12">
        <v>6.3485576995030497</v>
      </c>
      <c r="P43" s="12">
        <v>11.6158185337337</v>
      </c>
      <c r="Q43" s="12">
        <v>17.928840447862299</v>
      </c>
      <c r="R43" s="12">
        <v>12.351867308751199</v>
      </c>
      <c r="S43" s="12">
        <v>18.2270645752935</v>
      </c>
      <c r="T43" s="12">
        <v>11.9838429212425</v>
      </c>
      <c r="U43">
        <v>57924</v>
      </c>
      <c r="V43" s="12">
        <v>170.82376015461401</v>
      </c>
      <c r="W43" s="12">
        <v>254.29983013135001</v>
      </c>
      <c r="X43" s="12">
        <v>584.76687613783497</v>
      </c>
      <c r="Y43" s="12">
        <v>385.04548700780299</v>
      </c>
      <c r="Z43" s="12">
        <v>7.9467104584825599</v>
      </c>
      <c r="AA43" s="12">
        <v>4.7542011634765</v>
      </c>
      <c r="AB43" s="12">
        <v>12.3066809706096</v>
      </c>
      <c r="AC43">
        <v>329670521810.59601</v>
      </c>
      <c r="AD43" s="12">
        <v>4.5760151158797724</v>
      </c>
      <c r="AE43" s="26">
        <v>7.2043145283014312</v>
      </c>
      <c r="AF43" s="45">
        <v>0.32967052181059597</v>
      </c>
      <c r="AH43" s="26">
        <v>75</v>
      </c>
      <c r="AI43" s="26">
        <v>138.561320754717</v>
      </c>
      <c r="AJ43" s="12">
        <v>0.47199999999999998</v>
      </c>
      <c r="AK43" s="12">
        <v>0.19950000000000001</v>
      </c>
      <c r="AL43" s="12">
        <v>0.60550000000000004</v>
      </c>
      <c r="AM43" s="12">
        <v>0.29749999999999999</v>
      </c>
      <c r="AN43" s="12">
        <v>0.81200000000000006</v>
      </c>
      <c r="AO43" s="21">
        <v>6.5769269101213904E-2</v>
      </c>
      <c r="AP43" s="21">
        <v>9.80769802386523E-2</v>
      </c>
      <c r="AQ43" s="21">
        <v>0.267692463710204</v>
      </c>
      <c r="AR43" s="21">
        <v>0.155604486294601</v>
      </c>
      <c r="AS43" s="21">
        <v>0.199615500956316</v>
      </c>
      <c r="AU43" s="26"/>
      <c r="AV43" s="21"/>
      <c r="AW43" s="26"/>
      <c r="AX43" s="21"/>
      <c r="AY43" s="26"/>
      <c r="AZ43" s="21"/>
      <c r="BA43" s="26"/>
      <c r="BB43" s="21"/>
    </row>
    <row r="44" spans="1:54" x14ac:dyDescent="0.45">
      <c r="A44" t="s">
        <v>1657</v>
      </c>
      <c r="B44" t="s">
        <v>1542</v>
      </c>
      <c r="C44" t="s">
        <v>1658</v>
      </c>
      <c r="D44">
        <v>46</v>
      </c>
      <c r="E44" s="22">
        <v>4742.5408470928696</v>
      </c>
      <c r="F44" s="22">
        <v>452.40196797649702</v>
      </c>
      <c r="G44" s="22">
        <v>152.63328370559699</v>
      </c>
      <c r="H44" s="22">
        <v>1561.5752316670601</v>
      </c>
      <c r="I44" s="22">
        <v>2166.6104833491599</v>
      </c>
      <c r="J44" s="12">
        <v>22.795724999648598</v>
      </c>
      <c r="K44" s="12">
        <v>9.7169003964995504</v>
      </c>
      <c r="L44" s="12">
        <v>24.144106214652101</v>
      </c>
      <c r="M44" s="12">
        <v>13.491441881470699</v>
      </c>
      <c r="N44" s="12">
        <v>23.469915607150298</v>
      </c>
      <c r="O44" s="12">
        <v>16.6263994104735</v>
      </c>
      <c r="P44" s="12">
        <v>126.411695604879</v>
      </c>
      <c r="Q44" s="12">
        <v>96.912503375337906</v>
      </c>
      <c r="R44" s="12">
        <v>113.124345417264</v>
      </c>
      <c r="S44" s="12">
        <v>66.381434592014799</v>
      </c>
      <c r="T44" s="12">
        <v>119.768020511071</v>
      </c>
      <c r="U44">
        <v>25444</v>
      </c>
      <c r="V44" s="12">
        <v>451.33498561681103</v>
      </c>
      <c r="W44" s="12">
        <v>228.78286326757001</v>
      </c>
      <c r="X44" s="12">
        <v>124.042327825074</v>
      </c>
      <c r="Y44" s="12">
        <v>92.8225074089477</v>
      </c>
      <c r="Z44" s="12">
        <v>23.031490964081801</v>
      </c>
      <c r="AA44" s="12">
        <v>11.7726875970206</v>
      </c>
      <c r="AB44" s="12">
        <v>124.088387554538</v>
      </c>
      <c r="AC44">
        <v>268851201337.556</v>
      </c>
      <c r="AD44" s="12">
        <v>0.97786711133962512</v>
      </c>
      <c r="AE44" s="26">
        <v>27.493633666566865</v>
      </c>
      <c r="AF44" s="45">
        <v>0.26885120133755602</v>
      </c>
      <c r="AH44" s="26">
        <v>63.461538461538503</v>
      </c>
      <c r="AI44" s="26">
        <v>138.561320754717</v>
      </c>
      <c r="AJ44" s="12">
        <v>0.17299999999999999</v>
      </c>
      <c r="AK44" s="12">
        <v>6.0350000000000001E-2</v>
      </c>
      <c r="AL44" s="12">
        <v>0.42299999999999999</v>
      </c>
      <c r="AM44" s="12">
        <v>0.17649999999999999</v>
      </c>
      <c r="AN44" s="12">
        <v>0.73599999999999999</v>
      </c>
      <c r="AO44" s="21">
        <v>1.62251700007215E-2</v>
      </c>
      <c r="AP44" s="21">
        <v>4.74522370360786E-2</v>
      </c>
      <c r="AQ44" s="21">
        <v>0.19787448418444101</v>
      </c>
      <c r="AR44" s="21">
        <v>4.6511257831397201E-2</v>
      </c>
      <c r="AS44" s="21">
        <v>0.113724058165786</v>
      </c>
      <c r="AU44" s="26"/>
      <c r="AV44" s="21"/>
      <c r="AW44" s="26"/>
      <c r="AX44" s="21"/>
      <c r="AY44" s="26"/>
      <c r="AZ44" s="21"/>
      <c r="BA44" s="26"/>
      <c r="BB44" s="21"/>
    </row>
    <row r="45" spans="1:54" x14ac:dyDescent="0.45">
      <c r="A45" t="s">
        <v>1702</v>
      </c>
      <c r="B45" t="s">
        <v>1542</v>
      </c>
      <c r="C45" t="s">
        <v>1658</v>
      </c>
      <c r="D45">
        <v>47</v>
      </c>
      <c r="E45" s="22">
        <v>9236.7992957234401</v>
      </c>
      <c r="F45" s="22">
        <v>3698.2358242765099</v>
      </c>
      <c r="G45" s="22">
        <v>352.41890646571602</v>
      </c>
      <c r="H45" s="22">
        <v>169.139432754333</v>
      </c>
      <c r="I45" s="22">
        <v>4219.79416349656</v>
      </c>
      <c r="J45" s="12">
        <v>21.7613706090557</v>
      </c>
      <c r="K45" s="12">
        <v>9.4307519584262192</v>
      </c>
      <c r="L45" s="12">
        <v>24.4846303996442</v>
      </c>
      <c r="M45" s="12">
        <v>18.251031714827999</v>
      </c>
      <c r="N45" s="12">
        <v>23.123000504349999</v>
      </c>
      <c r="O45" s="12">
        <v>20.5435936767893</v>
      </c>
      <c r="P45" s="12">
        <v>57.782377047613501</v>
      </c>
      <c r="Q45" s="12">
        <v>118.556576273823</v>
      </c>
      <c r="R45" s="12">
        <v>47.410378512358101</v>
      </c>
      <c r="S45" s="12">
        <v>74.597076900668696</v>
      </c>
      <c r="T45" s="12">
        <v>52.596377779985801</v>
      </c>
      <c r="U45">
        <v>15937</v>
      </c>
      <c r="V45" s="12">
        <v>218.99946217460399</v>
      </c>
      <c r="W45" s="12">
        <v>222.818610303437</v>
      </c>
      <c r="X45" s="12">
        <v>128.45605851581999</v>
      </c>
      <c r="Y45" s="12">
        <v>87.251420875038605</v>
      </c>
      <c r="Z45" s="12">
        <v>23.1821405478995</v>
      </c>
      <c r="AA45" s="12">
        <v>20.031474845144999</v>
      </c>
      <c r="AB45" s="12">
        <v>52.371132855799502</v>
      </c>
      <c r="AC45">
        <v>220995400760.60599</v>
      </c>
      <c r="AD45" s="12">
        <v>0.92413265229327957</v>
      </c>
      <c r="AE45" s="26">
        <v>23.913818023007334</v>
      </c>
      <c r="AF45" s="45">
        <v>0.220995400760606</v>
      </c>
      <c r="AH45" s="26">
        <v>121.153846153846</v>
      </c>
      <c r="AI45" s="26">
        <v>193.985849056604</v>
      </c>
      <c r="AJ45" s="12">
        <v>0.17799999999999999</v>
      </c>
      <c r="AK45" s="12">
        <v>7.8E-2</v>
      </c>
      <c r="AL45" s="12">
        <v>0.308</v>
      </c>
      <c r="AM45" s="12">
        <v>0.13100000000000001</v>
      </c>
      <c r="AN45" s="12">
        <v>0.66300000000000003</v>
      </c>
      <c r="AO45" s="21">
        <v>1.7237641259327301E-2</v>
      </c>
      <c r="AP45" s="21">
        <v>2.8950397499639399E-2</v>
      </c>
      <c r="AQ45" s="21">
        <v>0.146519950704282</v>
      </c>
      <c r="AR45" s="21">
        <v>3.9337181335387897E-2</v>
      </c>
      <c r="AS45" s="21">
        <v>6.8066583434266706E-2</v>
      </c>
      <c r="AU45" s="26"/>
      <c r="AV45" s="21"/>
      <c r="AW45" s="26"/>
      <c r="AX45" s="21"/>
      <c r="AY45" s="26"/>
      <c r="AZ45" s="21"/>
      <c r="BA45" s="26"/>
      <c r="BB45" s="21"/>
    </row>
    <row r="46" spans="1:54" x14ac:dyDescent="0.45">
      <c r="A46" t="s">
        <v>1692</v>
      </c>
      <c r="B46" t="s">
        <v>1542</v>
      </c>
      <c r="C46" t="s">
        <v>1658</v>
      </c>
      <c r="D46">
        <v>48</v>
      </c>
      <c r="E46" s="22">
        <v>4617.41053271294</v>
      </c>
      <c r="F46" s="22">
        <v>2104.9656499061298</v>
      </c>
      <c r="G46" s="22">
        <v>4.4795586122321103</v>
      </c>
      <c r="H46" s="22">
        <v>4.1549895276487699E-13</v>
      </c>
      <c r="I46" s="22">
        <v>2109.4452085183598</v>
      </c>
      <c r="J46" s="12">
        <v>19.897102450445502</v>
      </c>
      <c r="K46" s="12">
        <v>7.1477439129212703</v>
      </c>
      <c r="L46" s="12">
        <v>19.408065898330999</v>
      </c>
      <c r="M46" s="12">
        <v>9.1758665620851492</v>
      </c>
      <c r="N46" s="12">
        <v>19.652584174388299</v>
      </c>
      <c r="O46" s="12">
        <v>11.6312841169793</v>
      </c>
      <c r="P46" s="12">
        <v>52.689800785283801</v>
      </c>
      <c r="Q46" s="12">
        <v>39.120421488256703</v>
      </c>
      <c r="R46" s="12">
        <v>53.2178003460753</v>
      </c>
      <c r="S46" s="12">
        <v>36.229576779785802</v>
      </c>
      <c r="T46" s="12">
        <v>52.9538005656796</v>
      </c>
      <c r="U46">
        <v>4375</v>
      </c>
      <c r="V46" s="12">
        <v>351.38499132480399</v>
      </c>
      <c r="W46" s="12">
        <v>169.915226856412</v>
      </c>
      <c r="X46" s="12">
        <v>146.127153061624</v>
      </c>
      <c r="Y46" s="12">
        <v>116.25550164635</v>
      </c>
      <c r="Z46" s="12">
        <v>19.652064922243198</v>
      </c>
      <c r="AA46" s="12">
        <v>11.626619302461201</v>
      </c>
      <c r="AB46" s="12">
        <v>52.954361188200203</v>
      </c>
      <c r="AC46">
        <v>111704323478.60001</v>
      </c>
      <c r="AD46" s="12">
        <v>0.74122738629537321</v>
      </c>
      <c r="AE46" s="26">
        <v>15.070182988906284</v>
      </c>
      <c r="AF46" s="45">
        <v>0.1117043234786</v>
      </c>
      <c r="AH46" s="26">
        <v>5.7692307692307701</v>
      </c>
      <c r="AI46" s="26">
        <v>171.81603773584899</v>
      </c>
      <c r="AJ46" s="12">
        <v>0.42899999999999999</v>
      </c>
      <c r="AK46" s="12">
        <v>0.251</v>
      </c>
      <c r="AL46" s="12">
        <v>0.75849999999999995</v>
      </c>
      <c r="AM46" s="12">
        <v>0.44700000000000001</v>
      </c>
      <c r="AN46" s="12">
        <v>0.80400000000000005</v>
      </c>
      <c r="AO46" s="21">
        <v>2.8037785193128599E-2</v>
      </c>
      <c r="AP46" s="21">
        <v>4.9931832594934202E-2</v>
      </c>
      <c r="AQ46" s="21">
        <v>8.9810276076794399E-2</v>
      </c>
      <c r="AR46" s="21">
        <v>4.7921154772319403E-2</v>
      </c>
      <c r="AS46" s="21">
        <v>8.4727729358518106E-2</v>
      </c>
      <c r="AU46" s="26"/>
      <c r="AV46" s="21"/>
      <c r="AW46" s="26"/>
      <c r="AX46" s="21"/>
      <c r="AY46" s="26"/>
      <c r="AZ46" s="21"/>
      <c r="BA46" s="26"/>
      <c r="BB46" s="21"/>
    </row>
    <row r="47" spans="1:54" x14ac:dyDescent="0.45">
      <c r="A47" t="s">
        <v>1718</v>
      </c>
      <c r="B47" t="s">
        <v>1542</v>
      </c>
      <c r="C47" t="s">
        <v>1658</v>
      </c>
      <c r="D47">
        <v>49</v>
      </c>
      <c r="E47" s="22">
        <v>26412.232388019602</v>
      </c>
      <c r="F47" s="22">
        <v>9145.3975827709601</v>
      </c>
      <c r="G47" s="22">
        <v>2857.9513873340602</v>
      </c>
      <c r="H47" s="22">
        <v>62.971895769186602</v>
      </c>
      <c r="I47" s="22">
        <v>12066.320865874201</v>
      </c>
      <c r="J47" s="12">
        <v>18.045250685903198</v>
      </c>
      <c r="K47" s="12">
        <v>8.5545539341647299</v>
      </c>
      <c r="L47" s="12">
        <v>16.782727943581499</v>
      </c>
      <c r="M47" s="12">
        <v>11.2755645199444</v>
      </c>
      <c r="N47" s="12">
        <v>17.413989314742398</v>
      </c>
      <c r="O47" s="12">
        <v>14.153400589821601</v>
      </c>
      <c r="P47" s="12">
        <v>20.2481817395213</v>
      </c>
      <c r="Q47" s="12">
        <v>25.228903516639999</v>
      </c>
      <c r="R47" s="12">
        <v>20.0034088870066</v>
      </c>
      <c r="S47" s="12">
        <v>23.4334067101471</v>
      </c>
      <c r="T47" s="12">
        <v>20.125795313264</v>
      </c>
      <c r="U47">
        <v>32289</v>
      </c>
      <c r="V47" s="12">
        <v>126.745700024331</v>
      </c>
      <c r="W47" s="12">
        <v>141.538443721709</v>
      </c>
      <c r="X47" s="12">
        <v>200.00866697259099</v>
      </c>
      <c r="Y47" s="12">
        <v>206.49204160143</v>
      </c>
      <c r="Z47" s="12">
        <v>17.267767230494499</v>
      </c>
      <c r="AA47" s="12">
        <v>13.502673737918199</v>
      </c>
      <c r="AB47" s="12">
        <v>20.097446361231501</v>
      </c>
      <c r="AC47">
        <v>242502236379.315</v>
      </c>
      <c r="AD47" s="12">
        <v>1.5293542848634174</v>
      </c>
      <c r="AE47" s="26">
        <v>15.856511390424636</v>
      </c>
      <c r="AF47" s="45">
        <v>0.24250223637931501</v>
      </c>
      <c r="AH47" s="26">
        <v>155.769230769231</v>
      </c>
      <c r="AI47" s="26">
        <v>221.69811320754701</v>
      </c>
      <c r="AJ47" s="12" t="s">
        <v>202</v>
      </c>
      <c r="AK47" s="12" t="s">
        <v>202</v>
      </c>
      <c r="AL47" s="12" t="s">
        <v>202</v>
      </c>
      <c r="AM47" s="12" t="s">
        <v>202</v>
      </c>
      <c r="AN47" s="12" t="s">
        <v>202</v>
      </c>
      <c r="AO47" s="21" t="s">
        <v>202</v>
      </c>
      <c r="AP47" s="21" t="s">
        <v>202</v>
      </c>
      <c r="AQ47" s="21" t="s">
        <v>202</v>
      </c>
      <c r="AR47" s="21" t="s">
        <v>202</v>
      </c>
      <c r="AS47" s="21" t="s">
        <v>202</v>
      </c>
      <c r="AU47" s="26"/>
      <c r="AV47" s="21"/>
      <c r="AW47" s="26"/>
      <c r="AX47" s="21"/>
      <c r="AY47" s="26"/>
      <c r="AZ47" s="21"/>
      <c r="BA47" s="26"/>
      <c r="BB47" s="21"/>
    </row>
    <row r="48" spans="1:54" x14ac:dyDescent="0.45">
      <c r="A48" t="s">
        <v>1765</v>
      </c>
      <c r="B48" t="s">
        <v>1542</v>
      </c>
      <c r="C48" t="s">
        <v>1658</v>
      </c>
      <c r="D48">
        <v>50</v>
      </c>
      <c r="E48" s="22">
        <v>192987.16293245601</v>
      </c>
      <c r="F48" s="22">
        <v>76607.160824303501</v>
      </c>
      <c r="G48" s="22">
        <v>4858.5330754729503</v>
      </c>
      <c r="H48" s="22">
        <v>6699.7060076549096</v>
      </c>
      <c r="I48" s="22">
        <v>88165.399907431405</v>
      </c>
      <c r="J48" s="12">
        <v>2.7937835779879201</v>
      </c>
      <c r="K48" s="12">
        <v>2.45322867551908</v>
      </c>
      <c r="L48" s="12">
        <v>2.56815350497578</v>
      </c>
      <c r="M48" s="12">
        <v>2.7159028040923099</v>
      </c>
      <c r="N48" s="12">
        <v>2.68096854148185</v>
      </c>
      <c r="O48" s="12">
        <v>3.6598441190391702</v>
      </c>
      <c r="P48" s="12">
        <v>2.2696543382961401</v>
      </c>
      <c r="Q48" s="12">
        <v>2.8635433072864802</v>
      </c>
      <c r="R48" s="12">
        <v>2.4117569528053702</v>
      </c>
      <c r="S48" s="12">
        <v>2.8043517558030899</v>
      </c>
      <c r="T48" s="12">
        <v>2.34070564555075</v>
      </c>
      <c r="U48">
        <v>20096</v>
      </c>
      <c r="V48" s="12">
        <v>68.6550379828779</v>
      </c>
      <c r="W48" s="12">
        <v>52.808585545188798</v>
      </c>
      <c r="X48" s="12">
        <v>1713.0622035528099</v>
      </c>
      <c r="Y48" s="12">
        <v>627.12332132654001</v>
      </c>
      <c r="Z48" s="12">
        <v>2.6833244769369902</v>
      </c>
      <c r="AA48" s="12">
        <v>3.53585820355049</v>
      </c>
      <c r="AB48" s="12">
        <v>2.3392218691050002</v>
      </c>
      <c r="AC48">
        <v>206238431561.85101</v>
      </c>
      <c r="AD48" s="12">
        <v>6.052998879420322</v>
      </c>
      <c r="AE48" s="26">
        <v>3.4072108003033676</v>
      </c>
      <c r="AF48" s="45">
        <v>0.20623843156185101</v>
      </c>
      <c r="AH48" s="26">
        <v>5.7692307692307701</v>
      </c>
      <c r="AI48" s="26">
        <v>5.5424528301886804</v>
      </c>
      <c r="AJ48" s="12">
        <v>1.265E-2</v>
      </c>
      <c r="AK48" s="12">
        <v>2.5000000000000001E-3</v>
      </c>
      <c r="AL48" s="12">
        <v>6.565E-2</v>
      </c>
      <c r="AM48" s="12">
        <v>1.2999999999999999E-2</v>
      </c>
      <c r="AN48" s="12">
        <v>0.433</v>
      </c>
      <c r="AO48" s="21">
        <v>5.1559607890462795E-4</v>
      </c>
      <c r="AP48" s="21">
        <v>2.68109961030406E-3</v>
      </c>
      <c r="AQ48" s="21">
        <v>8.9301240866281495E-2</v>
      </c>
      <c r="AR48" s="21">
        <v>2.6089161592574199E-3</v>
      </c>
      <c r="AS48" s="21">
        <v>1.35395530320355E-2</v>
      </c>
      <c r="AU48" s="26"/>
      <c r="AV48" s="21"/>
      <c r="AW48" s="26"/>
      <c r="AX48" s="21"/>
      <c r="AY48" s="26"/>
      <c r="AZ48" s="21"/>
      <c r="BA48" s="26"/>
      <c r="BB48" s="21"/>
    </row>
    <row r="49" spans="1:54" x14ac:dyDescent="0.45">
      <c r="A49" t="s">
        <v>1595</v>
      </c>
      <c r="B49" t="s">
        <v>1542</v>
      </c>
      <c r="C49" t="s">
        <v>1596</v>
      </c>
      <c r="D49">
        <v>51</v>
      </c>
      <c r="E49" s="22">
        <v>19789.1161385179</v>
      </c>
      <c r="F49" s="22">
        <v>8842.8356088969504</v>
      </c>
      <c r="G49" s="22">
        <v>104.240714787248</v>
      </c>
      <c r="H49" s="22">
        <v>93.5008403921031</v>
      </c>
      <c r="I49" s="22">
        <v>9040.5771640763105</v>
      </c>
      <c r="J49" s="12">
        <v>25.598440185817299</v>
      </c>
      <c r="K49" s="12">
        <v>12.092262412280499</v>
      </c>
      <c r="L49" s="12">
        <v>31.061688573633099</v>
      </c>
      <c r="M49" s="12">
        <v>21.853947913220999</v>
      </c>
      <c r="N49" s="12">
        <v>28.330064379725201</v>
      </c>
      <c r="O49" s="12">
        <v>24.976345802403198</v>
      </c>
      <c r="P49" s="12">
        <v>106.63519678673001</v>
      </c>
      <c r="Q49" s="12">
        <v>184.26462955912001</v>
      </c>
      <c r="R49" s="12">
        <v>83.344958633245795</v>
      </c>
      <c r="S49" s="12">
        <v>114.98826831525901</v>
      </c>
      <c r="T49" s="12">
        <v>94.990077709988</v>
      </c>
      <c r="U49">
        <v>9863</v>
      </c>
      <c r="V49" s="12">
        <v>313.94762693218303</v>
      </c>
      <c r="W49" s="12">
        <v>379.33973570117399</v>
      </c>
      <c r="X49" s="12">
        <v>130.69701914509901</v>
      </c>
      <c r="Y49" s="12">
        <v>156.265808823074</v>
      </c>
      <c r="Z49" s="12">
        <v>28.333309449172098</v>
      </c>
      <c r="AA49" s="12">
        <v>24.843357218569501</v>
      </c>
      <c r="AB49" s="12">
        <v>94.976243735239393</v>
      </c>
      <c r="AC49">
        <v>858640060242.55103</v>
      </c>
      <c r="AD49" s="12">
        <v>2.8382677467590431</v>
      </c>
      <c r="AE49" s="26">
        <v>30.252257251734392</v>
      </c>
      <c r="AF49" s="45">
        <v>0.85864006024255102</v>
      </c>
      <c r="AH49" s="26">
        <v>5.7692307692307701</v>
      </c>
      <c r="AI49" s="26">
        <v>16.627358490565999</v>
      </c>
      <c r="AJ49" s="12">
        <v>2.6499999999999999E-2</v>
      </c>
      <c r="AK49" s="12">
        <v>2.9499999999999999E-3</v>
      </c>
      <c r="AL49" s="12">
        <v>7.3999999999999996E-2</v>
      </c>
      <c r="AM49" s="12">
        <v>1.7000000000000001E-2</v>
      </c>
      <c r="AN49" s="12">
        <v>0.5575</v>
      </c>
      <c r="AO49" s="21">
        <v>2.5329881777155301E-3</v>
      </c>
      <c r="AP49" s="21">
        <v>1.45968810241234E-2</v>
      </c>
      <c r="AQ49" s="21">
        <v>0.47869183358522199</v>
      </c>
      <c r="AR49" s="21">
        <v>2.2753961596427601E-2</v>
      </c>
      <c r="AS49" s="21">
        <v>6.3539364457948805E-2</v>
      </c>
      <c r="AU49" s="26"/>
      <c r="AV49" s="21"/>
      <c r="AW49" s="26"/>
      <c r="AX49" s="21"/>
      <c r="AY49" s="26"/>
      <c r="AZ49" s="21"/>
      <c r="BA49" s="26"/>
      <c r="BB49" s="21"/>
    </row>
    <row r="50" spans="1:54" x14ac:dyDescent="0.45">
      <c r="A50" t="s">
        <v>1619</v>
      </c>
      <c r="B50" t="s">
        <v>1542</v>
      </c>
      <c r="C50" t="s">
        <v>1596</v>
      </c>
      <c r="D50">
        <v>52</v>
      </c>
      <c r="E50" s="22">
        <v>63403.946838259697</v>
      </c>
      <c r="F50" s="22">
        <v>21643.688151018901</v>
      </c>
      <c r="G50" s="22">
        <v>658.48196109006199</v>
      </c>
      <c r="H50" s="22">
        <v>6663.6649401486502</v>
      </c>
      <c r="I50" s="22">
        <v>28965.8350522576</v>
      </c>
      <c r="J50" s="12">
        <v>9.4813653421175204</v>
      </c>
      <c r="K50" s="12">
        <v>5.5497942431988996</v>
      </c>
      <c r="L50" s="12">
        <v>9.4006407830403305</v>
      </c>
      <c r="M50" s="12">
        <v>5.9067737210445603</v>
      </c>
      <c r="N50" s="12">
        <v>9.4410030625789307</v>
      </c>
      <c r="O50" s="12">
        <v>8.1049486077005</v>
      </c>
      <c r="P50" s="12">
        <v>8.5980692908898408</v>
      </c>
      <c r="Q50" s="12">
        <v>15.886485606577599</v>
      </c>
      <c r="R50" s="12">
        <v>8.6467815648994009</v>
      </c>
      <c r="S50" s="12">
        <v>15.9016274622526</v>
      </c>
      <c r="T50" s="12">
        <v>8.6224254278946209</v>
      </c>
      <c r="U50">
        <v>16298</v>
      </c>
      <c r="V50" s="12">
        <v>82.068998433195702</v>
      </c>
      <c r="W50" s="12">
        <v>126.085120902016</v>
      </c>
      <c r="X50" s="12">
        <v>501.17977775125399</v>
      </c>
      <c r="Y50" s="12">
        <v>315.65059865049102</v>
      </c>
      <c r="Z50" s="12">
        <v>9.4493709509427095</v>
      </c>
      <c r="AA50" s="12">
        <v>7.5474154590754203</v>
      </c>
      <c r="AB50" s="12">
        <v>8.6173759252956899</v>
      </c>
      <c r="AC50">
        <v>249609489635.41101</v>
      </c>
      <c r="AD50" s="12">
        <v>2.3771970715199342</v>
      </c>
      <c r="AE50" s="26">
        <v>10.500159731217213</v>
      </c>
      <c r="AF50" s="45">
        <v>0.24960948963541099</v>
      </c>
      <c r="AH50" s="26">
        <v>5.7692307692307701</v>
      </c>
      <c r="AI50" s="26">
        <v>16.627358490565999</v>
      </c>
      <c r="AJ50" s="12">
        <v>2.7300000000000001E-2</v>
      </c>
      <c r="AK50" s="12">
        <v>2.7499999999999998E-3</v>
      </c>
      <c r="AL50" s="12">
        <v>7.7499999999999999E-2</v>
      </c>
      <c r="AM50" s="12">
        <v>1.8499999999999999E-2</v>
      </c>
      <c r="AN50" s="12">
        <v>0.4975</v>
      </c>
      <c r="AO50" s="21">
        <v>6.8642609649738004E-4</v>
      </c>
      <c r="AP50" s="21">
        <v>4.6177755582551003E-3</v>
      </c>
      <c r="AQ50" s="21">
        <v>0.124180721093617</v>
      </c>
      <c r="AR50" s="21">
        <v>6.8143390670467197E-3</v>
      </c>
      <c r="AS50" s="21">
        <v>1.93447354467444E-2</v>
      </c>
      <c r="AU50" s="26"/>
      <c r="AV50" s="21"/>
      <c r="AW50" s="26"/>
      <c r="AX50" s="21"/>
      <c r="AY50" s="26"/>
      <c r="AZ50" s="21"/>
      <c r="BA50" s="26"/>
      <c r="BB50" s="21"/>
    </row>
    <row r="51" spans="1:54" x14ac:dyDescent="0.45">
      <c r="A51" t="s">
        <v>1540</v>
      </c>
      <c r="B51" t="s">
        <v>1542</v>
      </c>
      <c r="C51" t="s">
        <v>1541</v>
      </c>
      <c r="D51">
        <v>53</v>
      </c>
      <c r="E51" s="22">
        <v>3210.9898790717102</v>
      </c>
      <c r="F51" s="22">
        <v>1442.93328189356</v>
      </c>
      <c r="G51" s="22">
        <v>8.1481918289535198</v>
      </c>
      <c r="H51" s="22">
        <v>15.846183461369399</v>
      </c>
      <c r="I51" s="22">
        <v>1466.92765718388</v>
      </c>
      <c r="J51" s="12">
        <v>30.296575956394001</v>
      </c>
      <c r="K51" s="12">
        <v>8.6271898245637892</v>
      </c>
      <c r="L51" s="12">
        <v>37.5462066964946</v>
      </c>
      <c r="M51" s="12">
        <v>17.667934905865799</v>
      </c>
      <c r="N51" s="12">
        <v>33.921391326444301</v>
      </c>
      <c r="O51" s="12">
        <v>19.661747839573401</v>
      </c>
      <c r="P51" s="12">
        <v>239.25801258216899</v>
      </c>
      <c r="Q51" s="12">
        <v>196.05236740227599</v>
      </c>
      <c r="R51" s="12">
        <v>193.79631369555401</v>
      </c>
      <c r="S51" s="12">
        <v>132.708210919523</v>
      </c>
      <c r="T51" s="12">
        <v>216.527163138861</v>
      </c>
      <c r="U51">
        <v>23097</v>
      </c>
      <c r="V51" s="12">
        <v>554.12730727291398</v>
      </c>
      <c r="W51" s="12">
        <v>301.68251469673402</v>
      </c>
      <c r="X51" s="12">
        <v>54.568697576952701</v>
      </c>
      <c r="Y51" s="12">
        <v>54.724088007777098</v>
      </c>
      <c r="Z51" s="12">
        <v>33.902369394278097</v>
      </c>
      <c r="AA51" s="12">
        <v>19.565247464266001</v>
      </c>
      <c r="AB51" s="12">
        <v>216.646447745676</v>
      </c>
      <c r="AC51">
        <v>317804666028.77502</v>
      </c>
      <c r="AD51" s="12">
        <v>0.81286467263946782</v>
      </c>
      <c r="AE51" s="26">
        <v>39.096872668463448</v>
      </c>
      <c r="AF51" s="45">
        <v>0.317804666028775</v>
      </c>
      <c r="AH51" s="26">
        <v>75</v>
      </c>
      <c r="AI51" s="26">
        <v>171.81603773584899</v>
      </c>
      <c r="AJ51" s="12">
        <v>0.1235</v>
      </c>
      <c r="AK51" s="12">
        <v>4.8000000000000001E-2</v>
      </c>
      <c r="AL51" s="12">
        <v>0.47199999999999998</v>
      </c>
      <c r="AM51" s="12">
        <v>0.20899999999999999</v>
      </c>
      <c r="AN51" s="12">
        <v>0.80300000000000005</v>
      </c>
      <c r="AO51" s="21">
        <v>1.52546239693812E-2</v>
      </c>
      <c r="AP51" s="21">
        <v>6.6421175200014004E-2</v>
      </c>
      <c r="AQ51" s="21">
        <v>0.255197146821106</v>
      </c>
      <c r="AR51" s="21">
        <v>3.92488762545537E-2</v>
      </c>
      <c r="AS51" s="21">
        <v>0.150003802365582</v>
      </c>
      <c r="AU51" s="26"/>
      <c r="AV51" s="21"/>
      <c r="AW51" s="26"/>
      <c r="AX51" s="21"/>
      <c r="AY51" s="26"/>
      <c r="AZ51" s="21"/>
      <c r="BA51" s="26"/>
      <c r="BB51" s="21"/>
    </row>
    <row r="52" spans="1:54" x14ac:dyDescent="0.45">
      <c r="A52" t="s">
        <v>1379</v>
      </c>
      <c r="B52" t="s">
        <v>1542</v>
      </c>
      <c r="C52" t="s">
        <v>1541</v>
      </c>
      <c r="D52">
        <v>54</v>
      </c>
      <c r="E52" s="22">
        <v>24378.0091400743</v>
      </c>
      <c r="F52" s="22">
        <v>10330.883660818699</v>
      </c>
      <c r="G52" s="22">
        <v>216.010780215745</v>
      </c>
      <c r="H52" s="22">
        <v>590.099813520775</v>
      </c>
      <c r="I52" s="22">
        <v>11136.9942545552</v>
      </c>
      <c r="J52" s="12">
        <v>17.8064737319946</v>
      </c>
      <c r="K52" s="12">
        <v>5.9491709119478298</v>
      </c>
      <c r="L52" s="12">
        <v>16.094843059197199</v>
      </c>
      <c r="M52" s="12">
        <v>8.0198691734121006</v>
      </c>
      <c r="N52" s="12">
        <v>16.950658395595902</v>
      </c>
      <c r="O52" s="12">
        <v>9.98553634504486</v>
      </c>
      <c r="P52" s="12">
        <v>42.247010183984798</v>
      </c>
      <c r="Q52" s="12">
        <v>34.791853739876998</v>
      </c>
      <c r="R52" s="12">
        <v>46.828975371396602</v>
      </c>
      <c r="S52" s="12">
        <v>32.665059858830404</v>
      </c>
      <c r="T52" s="12">
        <v>44.537992777690697</v>
      </c>
      <c r="U52">
        <v>28088</v>
      </c>
      <c r="V52" s="12">
        <v>257.66047092023098</v>
      </c>
      <c r="W52" s="12">
        <v>186.38714293871399</v>
      </c>
      <c r="X52" s="12">
        <v>164.577896065505</v>
      </c>
      <c r="Y52" s="12">
        <v>91.281662555358594</v>
      </c>
      <c r="Z52" s="12">
        <v>16.979405032665401</v>
      </c>
      <c r="AA52" s="12">
        <v>9.7783703755624103</v>
      </c>
      <c r="AB52" s="12">
        <v>44.461039207974402</v>
      </c>
      <c r="AC52">
        <v>495162338210.763</v>
      </c>
      <c r="AD52" s="12">
        <v>2.8695631842645994</v>
      </c>
      <c r="AE52" s="26">
        <v>17.255669466558942</v>
      </c>
      <c r="AF52" s="45">
        <v>0.495162338210763</v>
      </c>
      <c r="AH52" s="26">
        <v>17.307692307692299</v>
      </c>
      <c r="AI52" s="26">
        <v>72.051886792452805</v>
      </c>
      <c r="AJ52" s="12">
        <v>1.95E-2</v>
      </c>
      <c r="AK52" s="12">
        <v>6.0000000000000001E-3</v>
      </c>
      <c r="AL52" s="12">
        <v>0.29199999999999998</v>
      </c>
      <c r="AM52" s="12">
        <v>0.1145</v>
      </c>
      <c r="AN52" s="12">
        <v>0.81950000000000001</v>
      </c>
      <c r="AO52" s="21">
        <v>2.9709740292645798E-3</v>
      </c>
      <c r="AP52" s="21">
        <v>5.6696087725132398E-2</v>
      </c>
      <c r="AQ52" s="21">
        <v>0.40578553616371998</v>
      </c>
      <c r="AR52" s="21">
        <v>9.6556655951098806E-3</v>
      </c>
      <c r="AS52" s="21">
        <v>0.144587402757543</v>
      </c>
      <c r="AU52" s="26"/>
      <c r="AV52" s="21"/>
      <c r="AW52" s="26"/>
      <c r="AX52" s="21"/>
      <c r="AY52" s="26"/>
      <c r="AZ52" s="21"/>
      <c r="BA52" s="26"/>
      <c r="BB52" s="21"/>
    </row>
    <row r="53" spans="1:54" x14ac:dyDescent="0.45">
      <c r="A53" t="s">
        <v>1687</v>
      </c>
      <c r="B53" t="s">
        <v>1542</v>
      </c>
      <c r="C53" t="s">
        <v>1541</v>
      </c>
      <c r="D53">
        <v>55</v>
      </c>
      <c r="E53" s="22">
        <v>15271.696807771899</v>
      </c>
      <c r="F53" s="22">
        <v>6927.6780186609403</v>
      </c>
      <c r="G53" s="22">
        <v>48.147836053003402</v>
      </c>
      <c r="H53" s="22">
        <v>0.98667448777557198</v>
      </c>
      <c r="I53" s="22">
        <v>6976.8125292017203</v>
      </c>
      <c r="J53" s="12">
        <v>23.585618274135602</v>
      </c>
      <c r="K53" s="12">
        <v>6.5248587384718997</v>
      </c>
      <c r="L53" s="12">
        <v>21.007160107049199</v>
      </c>
      <c r="M53" s="12">
        <v>12.2791297107046</v>
      </c>
      <c r="N53" s="12">
        <v>22.2963891905924</v>
      </c>
      <c r="O53" s="12">
        <v>13.9050641138155</v>
      </c>
      <c r="P53" s="12">
        <v>64.266177363234306</v>
      </c>
      <c r="Q53" s="12">
        <v>60.5762813323649</v>
      </c>
      <c r="R53" s="12">
        <v>67.611927663258101</v>
      </c>
      <c r="S53" s="12">
        <v>49.5936019490101</v>
      </c>
      <c r="T53" s="12">
        <v>65.939052513246196</v>
      </c>
      <c r="U53">
        <v>19346</v>
      </c>
      <c r="V53" s="12">
        <v>227.70928977240999</v>
      </c>
      <c r="W53" s="12">
        <v>165.02971123007899</v>
      </c>
      <c r="X53" s="12">
        <v>107.808601976048</v>
      </c>
      <c r="Y53" s="12">
        <v>101.131103251621</v>
      </c>
      <c r="Z53" s="12">
        <v>22.287674388403101</v>
      </c>
      <c r="AA53" s="12">
        <v>13.893728007868701</v>
      </c>
      <c r="AB53" s="12">
        <v>65.950360647856101</v>
      </c>
      <c r="AC53">
        <v>460123302473.33398</v>
      </c>
      <c r="AD53" s="12">
        <v>1.5886850258997751</v>
      </c>
      <c r="AE53" s="26">
        <v>28.962525294322354</v>
      </c>
      <c r="AF53" s="45">
        <v>0.46012330247333399</v>
      </c>
      <c r="AH53" s="26">
        <v>17.307692307692299</v>
      </c>
      <c r="AI53" s="26">
        <v>94.221698113207594</v>
      </c>
      <c r="AJ53" s="12">
        <v>7.6999999999999999E-2</v>
      </c>
      <c r="AK53" s="12">
        <v>2.35E-2</v>
      </c>
      <c r="AL53" s="12">
        <v>0.34350000000000003</v>
      </c>
      <c r="AM53" s="12">
        <v>0.13200000000000001</v>
      </c>
      <c r="AN53" s="12">
        <v>0.64949999999999997</v>
      </c>
      <c r="AO53" s="21">
        <v>1.08128976081233E-2</v>
      </c>
      <c r="AP53" s="21">
        <v>6.07362759264801E-2</v>
      </c>
      <c r="AQ53" s="21">
        <v>0.29885008495643001</v>
      </c>
      <c r="AR53" s="21">
        <v>3.54294942904467E-2</v>
      </c>
      <c r="AS53" s="21">
        <v>0.15805235439959001</v>
      </c>
      <c r="AU53" s="26"/>
      <c r="AV53" s="21"/>
      <c r="AW53" s="26"/>
      <c r="AX53" s="21"/>
      <c r="AY53" s="26"/>
      <c r="AZ53" s="21"/>
      <c r="BA53" s="26"/>
      <c r="BB53" s="21"/>
    </row>
    <row r="54" spans="1:54" x14ac:dyDescent="0.45">
      <c r="A54" t="s">
        <v>1149</v>
      </c>
      <c r="B54" t="s">
        <v>1542</v>
      </c>
      <c r="C54" t="s">
        <v>1541</v>
      </c>
      <c r="D54">
        <v>56</v>
      </c>
      <c r="E54" s="22">
        <v>2914.32700061798</v>
      </c>
      <c r="F54" s="22">
        <v>1328.8808657224399</v>
      </c>
      <c r="G54" s="22">
        <v>2.5175628892975599</v>
      </c>
      <c r="H54" s="22">
        <v>0</v>
      </c>
      <c r="I54" s="22">
        <v>1331.39842861174</v>
      </c>
      <c r="J54" s="12">
        <v>12.8324377400535</v>
      </c>
      <c r="K54" s="12">
        <v>2.6571626186434698</v>
      </c>
      <c r="L54" s="12">
        <v>10.044534755558001</v>
      </c>
      <c r="M54" s="12">
        <v>5.82895631735229</v>
      </c>
      <c r="N54" s="12">
        <v>11.438486247805701</v>
      </c>
      <c r="O54" s="12">
        <v>6.4060319177722898</v>
      </c>
      <c r="P54" s="12">
        <v>16.9559067098821</v>
      </c>
      <c r="Q54" s="12">
        <v>12.256894654370599</v>
      </c>
      <c r="R54" s="12">
        <v>21.597785592079202</v>
      </c>
      <c r="S54" s="12">
        <v>10.2835419418542</v>
      </c>
      <c r="T54" s="12">
        <v>19.2768461509806</v>
      </c>
      <c r="U54">
        <v>3645</v>
      </c>
      <c r="V54" s="12">
        <v>172.90067875618399</v>
      </c>
      <c r="W54" s="12">
        <v>84.645062927251004</v>
      </c>
      <c r="X54" s="12">
        <v>255.85811581165299</v>
      </c>
      <c r="Y54" s="12">
        <v>113.829099796173</v>
      </c>
      <c r="Z54" s="12">
        <v>10.044534755558001</v>
      </c>
      <c r="AA54" s="12">
        <v>5.82895631735229</v>
      </c>
      <c r="AB54" s="12">
        <v>21.597785592079202</v>
      </c>
      <c r="AC54">
        <v>25671005785.011002</v>
      </c>
      <c r="AD54" s="12">
        <v>0.23019969200188659</v>
      </c>
      <c r="AE54" s="26">
        <v>11.151624731452992</v>
      </c>
      <c r="AF54" s="45">
        <v>2.5671005785011001E-2</v>
      </c>
      <c r="AH54" s="26">
        <v>40.384615384615401</v>
      </c>
      <c r="AI54" s="26">
        <v>72.051886792452805</v>
      </c>
      <c r="AJ54" s="12">
        <v>0.14699999999999999</v>
      </c>
      <c r="AK54" s="12">
        <v>4.0500000000000001E-2</v>
      </c>
      <c r="AL54" s="12">
        <v>0.47899999999999998</v>
      </c>
      <c r="AM54" s="12">
        <v>0.16950000000000001</v>
      </c>
      <c r="AN54" s="12">
        <v>0.51600000000000001</v>
      </c>
      <c r="AO54" s="21">
        <v>1.0396757342929499E-3</v>
      </c>
      <c r="AP54" s="21">
        <v>4.3512354805593598E-3</v>
      </c>
      <c r="AQ54" s="21">
        <v>1.32462389850657E-2</v>
      </c>
      <c r="AR54" s="21">
        <v>3.7736378503966201E-3</v>
      </c>
      <c r="AS54" s="21">
        <v>1.22964117710203E-2</v>
      </c>
      <c r="AU54" s="26"/>
      <c r="AV54" s="21"/>
      <c r="AW54" s="26"/>
      <c r="AX54" s="21"/>
      <c r="AY54" s="26"/>
      <c r="AZ54" s="21"/>
      <c r="BA54" s="26"/>
      <c r="BB54" s="21"/>
    </row>
    <row r="55" spans="1:54" x14ac:dyDescent="0.45">
      <c r="A55" t="s">
        <v>1159</v>
      </c>
      <c r="B55" t="s">
        <v>1542</v>
      </c>
      <c r="C55" t="s">
        <v>1541</v>
      </c>
      <c r="D55">
        <v>57</v>
      </c>
      <c r="E55" s="22">
        <v>6101.1990563273403</v>
      </c>
      <c r="F55" s="22">
        <v>2777.2718202954002</v>
      </c>
      <c r="G55" s="22">
        <v>10.036136059238901</v>
      </c>
      <c r="H55" s="22">
        <v>0</v>
      </c>
      <c r="I55" s="22">
        <v>2787.3079563546298</v>
      </c>
      <c r="J55" s="12">
        <v>31.816738780887601</v>
      </c>
      <c r="K55" s="12">
        <v>6.9279313887169502</v>
      </c>
      <c r="L55" s="12">
        <v>33.6154061853386</v>
      </c>
      <c r="M55" s="12">
        <v>14.122807663667899</v>
      </c>
      <c r="N55" s="12">
        <v>32.716072483113102</v>
      </c>
      <c r="O55" s="12">
        <v>15.7305413012943</v>
      </c>
      <c r="P55" s="12">
        <v>131.694520533808</v>
      </c>
      <c r="Q55" s="12">
        <v>112.204883036176</v>
      </c>
      <c r="R55" s="12">
        <v>116.576550213939</v>
      </c>
      <c r="S55" s="12">
        <v>84.272262024246402</v>
      </c>
      <c r="T55" s="12">
        <v>124.13553537387401</v>
      </c>
      <c r="U55">
        <v>9190</v>
      </c>
      <c r="V55" s="12">
        <v>323.64783093102102</v>
      </c>
      <c r="W55" s="12">
        <v>175.549143858489</v>
      </c>
      <c r="X55" s="12">
        <v>51.045653118574101</v>
      </c>
      <c r="Y55" s="12">
        <v>44.340436764414903</v>
      </c>
      <c r="Z55" s="12">
        <v>33.6154061853386</v>
      </c>
      <c r="AA55" s="12">
        <v>14.122807663667899</v>
      </c>
      <c r="AB55" s="12">
        <v>116.576550213939</v>
      </c>
      <c r="AC55">
        <v>345928102410.40601</v>
      </c>
      <c r="AD55" s="12">
        <v>0.90210617421095296</v>
      </c>
      <c r="AE55" s="26">
        <v>38.346717082718079</v>
      </c>
      <c r="AF55" s="45">
        <v>0.345928102410406</v>
      </c>
      <c r="AH55" s="26">
        <v>17.307692307692299</v>
      </c>
      <c r="AI55" s="26">
        <v>83.136792452830207</v>
      </c>
      <c r="AJ55" s="12">
        <v>0.35299999999999998</v>
      </c>
      <c r="AK55" s="12">
        <v>9.2499999999999999E-2</v>
      </c>
      <c r="AL55" s="12">
        <v>0.68500000000000005</v>
      </c>
      <c r="AM55" s="12">
        <v>0.2535</v>
      </c>
      <c r="AN55" s="12">
        <v>0.55700000000000005</v>
      </c>
      <c r="AO55" s="21">
        <v>3.1998349472962602E-2</v>
      </c>
      <c r="AP55" s="21">
        <v>8.7692773961037904E-2</v>
      </c>
      <c r="AQ55" s="21">
        <v>0.192681953042596</v>
      </c>
      <c r="AR55" s="21">
        <v>0.122112620150873</v>
      </c>
      <c r="AS55" s="21">
        <v>0.236960750151128</v>
      </c>
      <c r="AU55" s="26"/>
      <c r="AV55" s="21"/>
      <c r="AW55" s="26"/>
      <c r="AX55" s="21"/>
      <c r="AY55" s="26"/>
      <c r="AZ55" s="21"/>
      <c r="BA55" s="26"/>
      <c r="BB55" s="21"/>
    </row>
    <row r="56" spans="1:54" x14ac:dyDescent="0.45">
      <c r="A56" t="s">
        <v>1696</v>
      </c>
      <c r="B56" t="s">
        <v>1542</v>
      </c>
      <c r="C56" t="s">
        <v>1541</v>
      </c>
      <c r="D56">
        <v>58</v>
      </c>
      <c r="E56" s="22">
        <v>3028.0647101402301</v>
      </c>
      <c r="F56" s="22">
        <v>1382.7304915923</v>
      </c>
      <c r="G56" s="22">
        <v>0.62854669011605702</v>
      </c>
      <c r="H56" s="22">
        <v>-2.07749476382439E-13</v>
      </c>
      <c r="I56" s="22">
        <v>1383.35903828241</v>
      </c>
      <c r="J56" s="12">
        <v>37.627308067010397</v>
      </c>
      <c r="K56" s="12">
        <v>5.7653699602399598E-3</v>
      </c>
      <c r="L56" s="12">
        <v>46.713094516372202</v>
      </c>
      <c r="M56" s="12">
        <v>19.0622117912386</v>
      </c>
      <c r="N56" s="12">
        <v>42.170201291691299</v>
      </c>
      <c r="O56" s="12">
        <v>19.0622126631072</v>
      </c>
      <c r="P56" s="12">
        <v>229.67286394119299</v>
      </c>
      <c r="Q56" s="12">
        <v>119.614259236595</v>
      </c>
      <c r="R56" s="12">
        <v>164.08267456054699</v>
      </c>
      <c r="S56" s="12">
        <v>64.216768600341496</v>
      </c>
      <c r="T56" s="12">
        <v>196.87776925086999</v>
      </c>
      <c r="U56">
        <v>8577</v>
      </c>
      <c r="V56" s="12">
        <v>385.15052093261602</v>
      </c>
      <c r="W56" s="12">
        <v>135.07044809516</v>
      </c>
      <c r="X56" s="12">
        <v>12.908809767478701</v>
      </c>
      <c r="Y56" s="12">
        <v>10.6270889034831</v>
      </c>
      <c r="Z56" s="12">
        <v>42.172265412733601</v>
      </c>
      <c r="AA56" s="12">
        <v>19.062212662711101</v>
      </c>
      <c r="AB56" s="12">
        <v>196.862868384465</v>
      </c>
      <c r="AC56">
        <v>272332028281.85001</v>
      </c>
      <c r="AD56" s="12">
        <v>0.53280145423131298</v>
      </c>
      <c r="AE56" s="26">
        <v>51.113229162399854</v>
      </c>
      <c r="AF56" s="45">
        <v>0.27233202828184999</v>
      </c>
      <c r="AH56" s="26">
        <v>63.461538461538503</v>
      </c>
      <c r="AI56" s="26">
        <v>127.47641509434</v>
      </c>
      <c r="AJ56" s="12">
        <v>0.53300000000000003</v>
      </c>
      <c r="AK56" s="12">
        <v>0.13485</v>
      </c>
      <c r="AL56" s="12">
        <v>0.91449999999999998</v>
      </c>
      <c r="AM56" s="12">
        <v>0.38950000000000001</v>
      </c>
      <c r="AN56" s="12">
        <v>0.65149999999999997</v>
      </c>
      <c r="AO56" s="21">
        <v>3.6723974013807503E-2</v>
      </c>
      <c r="AP56" s="21">
        <v>0.106073325015781</v>
      </c>
      <c r="AQ56" s="21">
        <v>0.17742431642562501</v>
      </c>
      <c r="AR56" s="21">
        <v>0.14515297107422601</v>
      </c>
      <c r="AS56" s="21">
        <v>0.249047639863752</v>
      </c>
      <c r="AU56" s="26"/>
      <c r="AV56" s="21"/>
      <c r="AW56" s="26"/>
      <c r="AX56" s="21"/>
      <c r="AY56" s="26"/>
      <c r="AZ56" s="21"/>
      <c r="BA56" s="26"/>
      <c r="BB56" s="21"/>
    </row>
    <row r="57" spans="1:54" x14ac:dyDescent="0.45">
      <c r="A57" t="s">
        <v>1734</v>
      </c>
      <c r="B57" t="s">
        <v>1542</v>
      </c>
      <c r="C57" t="s">
        <v>1613</v>
      </c>
      <c r="D57">
        <v>59</v>
      </c>
      <c r="E57" s="22">
        <v>6157.6416172981299</v>
      </c>
      <c r="F57" s="22">
        <v>2743.1369027370101</v>
      </c>
      <c r="G57" s="22">
        <v>12.423626536175799</v>
      </c>
      <c r="H57" s="22">
        <v>57.532981333732501</v>
      </c>
      <c r="I57" s="22">
        <v>2813.0935106069201</v>
      </c>
      <c r="J57" s="12">
        <v>33.568915957607899</v>
      </c>
      <c r="K57" s="12">
        <v>6.3201414825443001</v>
      </c>
      <c r="L57" s="12">
        <v>37.371401804076001</v>
      </c>
      <c r="M57" s="12">
        <v>20.544659114996701</v>
      </c>
      <c r="N57" s="12">
        <v>35.4701588808419</v>
      </c>
      <c r="O57" s="12">
        <v>21.494818131605399</v>
      </c>
      <c r="P57" s="12">
        <v>217.85037186084901</v>
      </c>
      <c r="Q57" s="12">
        <v>151.48550419000401</v>
      </c>
      <c r="R57" s="12">
        <v>174.816461450281</v>
      </c>
      <c r="S57" s="12">
        <v>87.752553986583493</v>
      </c>
      <c r="T57" s="12">
        <v>196.333416655565</v>
      </c>
      <c r="U57">
        <v>9291</v>
      </c>
      <c r="V57" s="12">
        <v>518.55852280282397</v>
      </c>
      <c r="W57" s="12">
        <v>261.76698930314399</v>
      </c>
      <c r="X57" s="12">
        <v>34.915788434730899</v>
      </c>
      <c r="Y57" s="12">
        <v>44.137184254536301</v>
      </c>
      <c r="Z57" s="12">
        <v>35.439671504131198</v>
      </c>
      <c r="AA57" s="12">
        <v>21.288927119466699</v>
      </c>
      <c r="AB57" s="12">
        <v>196.67845174339999</v>
      </c>
      <c r="AC57">
        <v>553274876275.573</v>
      </c>
      <c r="AD57" s="12">
        <v>1.4587536153665346</v>
      </c>
      <c r="AE57" s="26">
        <v>37.927918083449214</v>
      </c>
      <c r="AF57" s="45">
        <v>0.55327487627557304</v>
      </c>
      <c r="AH57" s="26">
        <v>40.384615384615401</v>
      </c>
      <c r="AI57" s="26">
        <v>193.985849056604</v>
      </c>
      <c r="AJ57" s="12">
        <v>0.315</v>
      </c>
      <c r="AK57" s="12">
        <v>5.8500000000000003E-2</v>
      </c>
      <c r="AL57" s="12">
        <v>0.95599999999999996</v>
      </c>
      <c r="AM57" s="12">
        <v>0.54049999999999998</v>
      </c>
      <c r="AN57" s="12">
        <v>0.68</v>
      </c>
      <c r="AO57" s="21">
        <v>3.2366580262120997E-2</v>
      </c>
      <c r="AP57" s="21">
        <v>0.29904507062694702</v>
      </c>
      <c r="AQ57" s="21">
        <v>0.37622691586738999</v>
      </c>
      <c r="AR57" s="21">
        <v>0.17428158602680599</v>
      </c>
      <c r="AS57" s="21">
        <v>0.52893078171944796</v>
      </c>
      <c r="AU57" s="26"/>
      <c r="AV57" s="21"/>
      <c r="AW57" s="26"/>
      <c r="AX57" s="21"/>
      <c r="AY57" s="26"/>
      <c r="AZ57" s="21"/>
      <c r="BA57" s="26"/>
      <c r="BB57" s="21"/>
    </row>
    <row r="58" spans="1:54" x14ac:dyDescent="0.45">
      <c r="A58" t="s">
        <v>1612</v>
      </c>
      <c r="B58" t="s">
        <v>1542</v>
      </c>
      <c r="C58" t="s">
        <v>1613</v>
      </c>
      <c r="D58">
        <v>60</v>
      </c>
      <c r="E58" s="22">
        <v>15778.560763060999</v>
      </c>
      <c r="F58" s="22">
        <v>4.3147454706876101</v>
      </c>
      <c r="G58" s="22">
        <v>-1.6230427842378E-15</v>
      </c>
      <c r="H58" s="22">
        <v>7204.0565187147004</v>
      </c>
      <c r="I58" s="22">
        <v>7208.3712641853799</v>
      </c>
      <c r="J58" s="12">
        <v>32.932837950528302</v>
      </c>
      <c r="K58" s="12">
        <v>7.7641567523506803</v>
      </c>
      <c r="L58" s="12">
        <v>40.290049142641202</v>
      </c>
      <c r="M58" s="12">
        <v>20.199908526242201</v>
      </c>
      <c r="N58" s="12">
        <v>36.611443546584802</v>
      </c>
      <c r="O58" s="12">
        <v>21.640666222268301</v>
      </c>
      <c r="P58" s="12">
        <v>1.9494302665801899</v>
      </c>
      <c r="Q58" s="12">
        <v>6.3378948700905804</v>
      </c>
      <c r="R58" s="12">
        <v>1.4874023648956201</v>
      </c>
      <c r="S58" s="12">
        <v>4.2569094425525602</v>
      </c>
      <c r="T58" s="12">
        <v>1.71841631573791</v>
      </c>
      <c r="U58">
        <v>13721</v>
      </c>
      <c r="V58" s="12">
        <v>4.7710483470053697</v>
      </c>
      <c r="W58" s="12">
        <v>9.3892762516296902</v>
      </c>
      <c r="X58" s="12">
        <v>44.809817475349199</v>
      </c>
      <c r="Y58" s="12">
        <v>67.173537327423503</v>
      </c>
      <c r="Z58" s="12">
        <v>32.935039869138301</v>
      </c>
      <c r="AA58" s="12">
        <v>7.7798695427803803</v>
      </c>
      <c r="AB58" s="12">
        <v>1.9492919875763099</v>
      </c>
      <c r="AC58">
        <v>14051220348.7519</v>
      </c>
      <c r="AD58" s="12">
        <v>3.4391487804592669E-2</v>
      </c>
      <c r="AE58" s="26">
        <v>40.856680666416203</v>
      </c>
      <c r="AF58" s="45">
        <v>1.40512203487519E-2</v>
      </c>
      <c r="AH58" s="26">
        <v>17.307692307692299</v>
      </c>
      <c r="AI58" s="26">
        <v>205.07075471698101</v>
      </c>
      <c r="AJ58" s="12">
        <v>0.45950000000000002</v>
      </c>
      <c r="AK58" s="12">
        <v>8.8499999999999995E-2</v>
      </c>
      <c r="AL58" s="12">
        <v>0.98</v>
      </c>
      <c r="AM58" s="12">
        <v>0.54</v>
      </c>
      <c r="AN58" s="12">
        <v>0.78500000000000003</v>
      </c>
      <c r="AO58" s="21">
        <v>1.24353300086454E-3</v>
      </c>
      <c r="AP58" s="21">
        <v>7.5876589883260301E-3</v>
      </c>
      <c r="AQ58" s="21">
        <v>1.10302079737702E-2</v>
      </c>
      <c r="AR58" s="21">
        <v>6.4565357502515E-3</v>
      </c>
      <c r="AS58" s="21">
        <v>1.37701959417769E-2</v>
      </c>
      <c r="AU58" s="26"/>
      <c r="AV58" s="21"/>
      <c r="AW58" s="26"/>
      <c r="AX58" s="21"/>
      <c r="AY58" s="26"/>
      <c r="AZ58" s="21"/>
      <c r="BA58" s="26"/>
      <c r="BB58" s="21"/>
    </row>
    <row r="59" spans="1:54" x14ac:dyDescent="0.45">
      <c r="A59" t="s">
        <v>1672</v>
      </c>
      <c r="B59" t="s">
        <v>1542</v>
      </c>
      <c r="C59" t="s">
        <v>1613</v>
      </c>
      <c r="D59">
        <v>61</v>
      </c>
      <c r="E59" s="22">
        <v>2623.8971883058498</v>
      </c>
      <c r="F59" s="22">
        <v>507.80565456549402</v>
      </c>
      <c r="G59" s="22">
        <v>674.65012455692897</v>
      </c>
      <c r="H59" s="22">
        <v>16.260971814716399</v>
      </c>
      <c r="I59" s="22">
        <v>1198.71675093714</v>
      </c>
      <c r="J59" s="12">
        <v>36.057599424346698</v>
      </c>
      <c r="K59" s="12">
        <v>3.7651899870860999</v>
      </c>
      <c r="L59" s="12">
        <v>38.763565382795299</v>
      </c>
      <c r="M59" s="12">
        <v>16.707478029677102</v>
      </c>
      <c r="N59" s="12">
        <v>37.410582403570999</v>
      </c>
      <c r="O59" s="12">
        <v>17.126484687494901</v>
      </c>
      <c r="P59" s="12">
        <v>24.9260227072973</v>
      </c>
      <c r="Q59" s="12">
        <v>48.6593073798674</v>
      </c>
      <c r="R59" s="12">
        <v>23.7461452018924</v>
      </c>
      <c r="S59" s="12">
        <v>47.131522729685798</v>
      </c>
      <c r="T59" s="12">
        <v>24.336083954594798</v>
      </c>
      <c r="U59">
        <v>2659</v>
      </c>
      <c r="V59" s="12">
        <v>71.0076244480491</v>
      </c>
      <c r="W59" s="12">
        <v>155.923922885173</v>
      </c>
      <c r="X59" s="12">
        <v>27.210378527680799</v>
      </c>
      <c r="Y59" s="12">
        <v>21.4783669032206</v>
      </c>
      <c r="Z59" s="12">
        <v>38.153701507120402</v>
      </c>
      <c r="AA59" s="12">
        <v>16.779484202099798</v>
      </c>
      <c r="AB59" s="12">
        <v>24.012063058700999</v>
      </c>
      <c r="AC59">
        <v>28783662213.0238</v>
      </c>
      <c r="AD59" s="12">
        <v>8.511802887013005E-2</v>
      </c>
      <c r="AE59" s="26">
        <v>33.816175721057704</v>
      </c>
      <c r="AF59" s="45">
        <v>2.8783662213023802E-2</v>
      </c>
      <c r="AH59" s="26">
        <v>40.384615384615401</v>
      </c>
      <c r="AI59" s="26">
        <v>193.985849056604</v>
      </c>
      <c r="AJ59" s="12">
        <v>0.253</v>
      </c>
      <c r="AK59" s="12">
        <v>2.1000000000000001E-2</v>
      </c>
      <c r="AL59" s="12">
        <v>0.999</v>
      </c>
      <c r="AM59" s="12">
        <v>0.65449999999999997</v>
      </c>
      <c r="AN59" s="12">
        <v>0.70950000000000002</v>
      </c>
      <c r="AO59" s="21">
        <v>6.0445690647349995E-4</v>
      </c>
      <c r="AP59" s="21">
        <v>1.88389069184241E-2</v>
      </c>
      <c r="AQ59" s="21">
        <v>2.04220083401404E-2</v>
      </c>
      <c r="AR59" s="21">
        <v>7.2822665398950201E-3</v>
      </c>
      <c r="AS59" s="21">
        <v>2.8754878550810801E-2</v>
      </c>
      <c r="AU59" s="26"/>
      <c r="AV59" s="21"/>
      <c r="AW59" s="26"/>
      <c r="AX59" s="21"/>
      <c r="AY59" s="26"/>
      <c r="AZ59" s="21"/>
      <c r="BA59" s="26"/>
      <c r="BB59" s="21"/>
    </row>
    <row r="60" spans="1:54" x14ac:dyDescent="0.45">
      <c r="A60" t="s">
        <v>1579</v>
      </c>
      <c r="B60" t="s">
        <v>1545</v>
      </c>
      <c r="C60" t="s">
        <v>1570</v>
      </c>
      <c r="D60">
        <v>62</v>
      </c>
      <c r="E60" s="22">
        <v>674.23100554943096</v>
      </c>
      <c r="F60" s="22">
        <v>0</v>
      </c>
      <c r="G60" s="22">
        <v>0</v>
      </c>
      <c r="H60" s="22">
        <v>308.01969069341698</v>
      </c>
      <c r="I60" s="22">
        <v>308.01969069341698</v>
      </c>
      <c r="J60" s="12">
        <v>37.627719879150398</v>
      </c>
      <c r="K60" s="12">
        <v>0</v>
      </c>
      <c r="L60" s="12">
        <v>70.081919352213504</v>
      </c>
      <c r="M60" s="12">
        <v>1.05115396834495</v>
      </c>
      <c r="N60" s="12">
        <v>53.854819615681997</v>
      </c>
      <c r="O60" s="12">
        <v>1.05115396834495</v>
      </c>
      <c r="P60" s="12">
        <v>943.96619330512203</v>
      </c>
      <c r="Q60" s="12">
        <v>116.246363704983</v>
      </c>
      <c r="R60" s="12">
        <v>506.55937364366298</v>
      </c>
      <c r="S60" s="12">
        <v>59.419498882200401</v>
      </c>
      <c r="T60" s="12">
        <v>725.26278347439199</v>
      </c>
      <c r="U60">
        <v>5221</v>
      </c>
      <c r="V60" s="12">
        <v>1241.8720859717901</v>
      </c>
      <c r="W60" s="12">
        <v>165.797342740716</v>
      </c>
      <c r="X60" s="12">
        <v>0.31320396839426101</v>
      </c>
      <c r="Y60" s="12">
        <v>0.462842772213439</v>
      </c>
      <c r="Z60" s="12">
        <v>37.627719879150398</v>
      </c>
      <c r="AA60" s="12">
        <v>0</v>
      </c>
      <c r="AB60" s="12">
        <v>943.96619330512203</v>
      </c>
      <c r="AC60">
        <v>290760174886.88599</v>
      </c>
      <c r="AD60" s="12">
        <v>0.38252105580181933</v>
      </c>
      <c r="AE60" s="26">
        <v>76.011547724454203</v>
      </c>
      <c r="AF60" s="45">
        <v>0.29076017488688599</v>
      </c>
      <c r="AH60" s="26">
        <v>5.7692307692307701</v>
      </c>
      <c r="AI60" s="26">
        <v>38.797169811320799</v>
      </c>
      <c r="AJ60" s="12">
        <v>3.4500000000000003E-2</v>
      </c>
      <c r="AK60" s="12">
        <v>8.9999999999999993E-3</v>
      </c>
      <c r="AL60" s="12">
        <v>8.1500000000000003E-2</v>
      </c>
      <c r="AM60" s="12">
        <v>2.5499999999999998E-2</v>
      </c>
      <c r="AN60" s="12">
        <v>0.16700000000000001</v>
      </c>
      <c r="AO60" s="21">
        <v>2.61684157398197E-3</v>
      </c>
      <c r="AP60" s="21">
        <v>7.4143844596155899E-3</v>
      </c>
      <c r="AQ60" s="21">
        <v>4.8556949206109999E-2</v>
      </c>
      <c r="AR60" s="21">
        <v>1.0031226033597599E-2</v>
      </c>
      <c r="AS60" s="21">
        <v>2.3696954253281201E-2</v>
      </c>
      <c r="AU60" s="26"/>
      <c r="AV60" s="21"/>
      <c r="AW60" s="26"/>
      <c r="AX60" s="21"/>
      <c r="AY60" s="26"/>
      <c r="AZ60" s="21"/>
      <c r="BA60" s="26"/>
      <c r="BB60" s="21"/>
    </row>
    <row r="61" spans="1:54" x14ac:dyDescent="0.45">
      <c r="A61" t="s">
        <v>1569</v>
      </c>
      <c r="B61" t="s">
        <v>1545</v>
      </c>
      <c r="C61" t="s">
        <v>1570</v>
      </c>
      <c r="D61">
        <v>63</v>
      </c>
      <c r="E61" s="22">
        <v>96413.271351873904</v>
      </c>
      <c r="F61" s="22">
        <v>0</v>
      </c>
      <c r="G61" s="22">
        <v>0</v>
      </c>
      <c r="H61" s="22">
        <v>44046.010604843701</v>
      </c>
      <c r="I61" s="22">
        <v>44046.010604843701</v>
      </c>
      <c r="J61" s="12">
        <v>31.853440866611201</v>
      </c>
      <c r="K61" s="12">
        <v>8.9037691420982501</v>
      </c>
      <c r="L61" s="12">
        <v>43.222779806091403</v>
      </c>
      <c r="M61" s="12">
        <v>19.824125255107099</v>
      </c>
      <c r="N61" s="12">
        <v>37.538110336351302</v>
      </c>
      <c r="O61" s="12">
        <v>21.731844078815701</v>
      </c>
      <c r="P61" s="12">
        <v>41.770287358080402</v>
      </c>
      <c r="Q61" s="12">
        <v>27.9295540185508</v>
      </c>
      <c r="R61" s="12">
        <v>30.4470920922498</v>
      </c>
      <c r="S61" s="12">
        <v>14.763918403282601</v>
      </c>
      <c r="T61" s="12">
        <v>36.1086897251651</v>
      </c>
      <c r="U61">
        <v>12217</v>
      </c>
      <c r="V61" s="12">
        <v>96.299694744787701</v>
      </c>
      <c r="W61" s="12">
        <v>35.227557065790698</v>
      </c>
      <c r="X61" s="12">
        <v>48.631531946779504</v>
      </c>
      <c r="Y61" s="12">
        <v>74.925577576741802</v>
      </c>
      <c r="Z61" s="12">
        <v>31.853440866611201</v>
      </c>
      <c r="AA61" s="12">
        <v>8.9037691420982501</v>
      </c>
      <c r="AB61" s="12">
        <v>41.770287358080402</v>
      </c>
      <c r="AC61">
        <v>1839814519941.3799</v>
      </c>
      <c r="AD61" s="12">
        <v>4.2416173759721305</v>
      </c>
      <c r="AE61" s="26">
        <v>43.375306088746754</v>
      </c>
      <c r="AF61" s="45">
        <v>1.83981451994138</v>
      </c>
      <c r="AH61" s="26">
        <v>5.7692307692307701</v>
      </c>
      <c r="AI61" s="26">
        <v>27.712264150943401</v>
      </c>
      <c r="AJ61" s="12">
        <v>1.0500000000000001E-2</v>
      </c>
      <c r="AK61" s="12">
        <v>1.5E-3</v>
      </c>
      <c r="AL61" s="12">
        <v>7.0999999999999994E-2</v>
      </c>
      <c r="AM61" s="12">
        <v>0.02</v>
      </c>
      <c r="AN61" s="12">
        <v>0.215</v>
      </c>
      <c r="AO61" s="21">
        <v>2.75972177991207E-3</v>
      </c>
      <c r="AP61" s="21">
        <v>3.6796290398827598E-2</v>
      </c>
      <c r="AQ61" s="21">
        <v>0.39556012178739702</v>
      </c>
      <c r="AR61" s="21">
        <v>1.9318052459384501E-2</v>
      </c>
      <c r="AS61" s="21">
        <v>0.13062683091583799</v>
      </c>
      <c r="AU61" s="26"/>
      <c r="AV61" s="21"/>
      <c r="AW61" s="26"/>
      <c r="AX61" s="21"/>
      <c r="AY61" s="26"/>
      <c r="AZ61" s="21"/>
      <c r="BA61" s="26"/>
      <c r="BB61" s="21"/>
    </row>
    <row r="62" spans="1:54" x14ac:dyDescent="0.45">
      <c r="A62" t="s">
        <v>1626</v>
      </c>
      <c r="B62" t="s">
        <v>1545</v>
      </c>
      <c r="C62" t="s">
        <v>1570</v>
      </c>
      <c r="D62">
        <v>64</v>
      </c>
      <c r="E62" s="22">
        <v>9909.1691158413905</v>
      </c>
      <c r="F62" s="22">
        <v>0</v>
      </c>
      <c r="G62" s="22">
        <v>0</v>
      </c>
      <c r="H62" s="22">
        <v>4526.9635792008303</v>
      </c>
      <c r="I62" s="22">
        <v>4526.9635792008303</v>
      </c>
      <c r="J62" s="12">
        <v>37.627719879150398</v>
      </c>
      <c r="K62" s="12">
        <v>0</v>
      </c>
      <c r="L62" s="12">
        <v>60.887013932320599</v>
      </c>
      <c r="M62" s="12">
        <v>11.196931952671999</v>
      </c>
      <c r="N62" s="12">
        <v>49.257366905735502</v>
      </c>
      <c r="O62" s="12">
        <v>11.196931952671999</v>
      </c>
      <c r="P62" s="12">
        <v>89.731180936603195</v>
      </c>
      <c r="Q62" s="12">
        <v>45.232409907672597</v>
      </c>
      <c r="R62" s="12">
        <v>54.211807299468497</v>
      </c>
      <c r="S62" s="12">
        <v>21.835138155396301</v>
      </c>
      <c r="T62" s="12">
        <v>71.971494118035807</v>
      </c>
      <c r="U62">
        <v>10394</v>
      </c>
      <c r="V62" s="12">
        <v>141.46958859303501</v>
      </c>
      <c r="W62" s="12">
        <v>53.6323374139373</v>
      </c>
      <c r="X62" s="12">
        <v>5.0727869842911097</v>
      </c>
      <c r="Y62" s="12">
        <v>5.6920965100290299</v>
      </c>
      <c r="Z62" s="12">
        <v>37.627719879150398</v>
      </c>
      <c r="AA62" s="12">
        <v>0</v>
      </c>
      <c r="AB62" s="12">
        <v>89.731180936603195</v>
      </c>
      <c r="AC62">
        <v>406209788018.68201</v>
      </c>
      <c r="AD62" s="12">
        <v>0.64042767512519472</v>
      </c>
      <c r="AE62" s="26">
        <v>63.427894170762322</v>
      </c>
      <c r="AF62" s="45">
        <v>0.40620978801868202</v>
      </c>
      <c r="AH62" s="26">
        <v>17.307692307692299</v>
      </c>
      <c r="AI62" s="26">
        <v>49.882075471698101</v>
      </c>
      <c r="AJ62" s="12">
        <v>0.1265</v>
      </c>
      <c r="AK62" s="12">
        <v>1.55E-2</v>
      </c>
      <c r="AL62" s="12">
        <v>0.28000000000000003</v>
      </c>
      <c r="AM62" s="12">
        <v>6.7000000000000004E-2</v>
      </c>
      <c r="AN62" s="12">
        <v>0.46629999999999999</v>
      </c>
      <c r="AO62" s="21">
        <v>6.2962517142895703E-3</v>
      </c>
      <c r="AP62" s="21">
        <v>2.7216055797251702E-2</v>
      </c>
      <c r="AQ62" s="21">
        <v>0.189415624153111</v>
      </c>
      <c r="AR62" s="21">
        <v>5.1385538184363297E-2</v>
      </c>
      <c r="AS62" s="21">
        <v>0.113738740645231</v>
      </c>
      <c r="AU62" s="26"/>
      <c r="AV62" s="21"/>
      <c r="AW62" s="26"/>
      <c r="AX62" s="21"/>
      <c r="AY62" s="26"/>
      <c r="AZ62" s="21"/>
      <c r="BA62" s="26"/>
      <c r="BB62" s="21"/>
    </row>
    <row r="63" spans="1:54" x14ac:dyDescent="0.45">
      <c r="A63" t="s">
        <v>1640</v>
      </c>
      <c r="B63" t="s">
        <v>1545</v>
      </c>
      <c r="C63" t="s">
        <v>1570</v>
      </c>
      <c r="D63">
        <v>65</v>
      </c>
      <c r="E63" s="22">
        <v>59696.809612989397</v>
      </c>
      <c r="F63" s="22">
        <v>0</v>
      </c>
      <c r="G63" s="22">
        <v>0</v>
      </c>
      <c r="H63" s="22">
        <v>27272.244499335298</v>
      </c>
      <c r="I63" s="22">
        <v>27272.244499335298</v>
      </c>
      <c r="J63" s="12">
        <v>30.1408029012347</v>
      </c>
      <c r="K63" s="12">
        <v>10.6554984053877</v>
      </c>
      <c r="L63" s="12">
        <v>41.263629446392699</v>
      </c>
      <c r="M63" s="12">
        <v>22.940450924270099</v>
      </c>
      <c r="N63" s="12">
        <v>35.702216173813703</v>
      </c>
      <c r="O63" s="12">
        <v>25.294345907258901</v>
      </c>
      <c r="P63" s="12">
        <v>38.374491380550701</v>
      </c>
      <c r="Q63" s="12">
        <v>32.718583684480301</v>
      </c>
      <c r="R63" s="12">
        <v>26.792446101446</v>
      </c>
      <c r="S63" s="12">
        <v>18.115164651749101</v>
      </c>
      <c r="T63" s="12">
        <v>32.583468740998299</v>
      </c>
      <c r="U63">
        <v>15838</v>
      </c>
      <c r="V63" s="12">
        <v>92.205277522586101</v>
      </c>
      <c r="W63" s="12">
        <v>38.409624881099901</v>
      </c>
      <c r="X63" s="12">
        <v>81.885946075156696</v>
      </c>
      <c r="Y63" s="12">
        <v>222.768129208446</v>
      </c>
      <c r="Z63" s="12">
        <v>30.1408029012347</v>
      </c>
      <c r="AA63" s="12">
        <v>10.6554984053877</v>
      </c>
      <c r="AB63" s="12">
        <v>38.374491380550701</v>
      </c>
      <c r="AC63">
        <v>1046558511468.01</v>
      </c>
      <c r="AD63" s="12">
        <v>2.5146448727250332</v>
      </c>
      <c r="AE63" s="26">
        <v>41.61854116338467</v>
      </c>
      <c r="AF63" s="45">
        <v>1.04655851146801</v>
      </c>
      <c r="AH63" s="26">
        <v>5.7692307692307701</v>
      </c>
      <c r="AI63" s="26">
        <v>27.712264150943401</v>
      </c>
      <c r="AJ63" s="12">
        <v>6.2E-2</v>
      </c>
      <c r="AK63" s="12">
        <v>7.4999999999999997E-3</v>
      </c>
      <c r="AL63" s="12">
        <v>0.153</v>
      </c>
      <c r="AM63" s="12">
        <v>3.85E-2</v>
      </c>
      <c r="AN63" s="12">
        <v>0.32750000000000001</v>
      </c>
      <c r="AO63" s="21">
        <v>7.8491888360100806E-3</v>
      </c>
      <c r="AP63" s="21">
        <v>4.0292502691518399E-2</v>
      </c>
      <c r="AQ63" s="21">
        <v>0.34274791250577302</v>
      </c>
      <c r="AR63" s="21">
        <v>6.4886627711016595E-2</v>
      </c>
      <c r="AS63" s="21">
        <v>0.160123452254606</v>
      </c>
      <c r="AU63" s="26"/>
      <c r="AV63" s="21"/>
      <c r="AW63" s="26"/>
      <c r="AX63" s="21"/>
      <c r="AY63" s="26"/>
      <c r="AZ63" s="21"/>
      <c r="BA63" s="26"/>
      <c r="BB63" s="21"/>
    </row>
    <row r="64" spans="1:54" x14ac:dyDescent="0.45">
      <c r="A64" t="s">
        <v>1735</v>
      </c>
      <c r="B64" t="s">
        <v>1545</v>
      </c>
      <c r="C64" t="s">
        <v>1570</v>
      </c>
      <c r="D64">
        <v>66</v>
      </c>
      <c r="E64" s="22">
        <v>9096.6033052206003</v>
      </c>
      <c r="F64" s="22">
        <v>0</v>
      </c>
      <c r="G64" s="22">
        <v>0</v>
      </c>
      <c r="H64" s="22">
        <v>4155.7461958479198</v>
      </c>
      <c r="I64" s="22">
        <v>4155.7461958479198</v>
      </c>
      <c r="J64" s="12">
        <v>29.614172788281401</v>
      </c>
      <c r="K64" s="12">
        <v>9.1006673968639298</v>
      </c>
      <c r="L64" s="12">
        <v>33.736639945035698</v>
      </c>
      <c r="M64" s="12">
        <v>16.635302082223401</v>
      </c>
      <c r="N64" s="12">
        <v>31.675406366658599</v>
      </c>
      <c r="O64" s="12">
        <v>18.961946694239199</v>
      </c>
      <c r="P64" s="12">
        <v>161.170904593681</v>
      </c>
      <c r="Q64" s="12">
        <v>130.277639803418</v>
      </c>
      <c r="R64" s="12">
        <v>140.44299003259499</v>
      </c>
      <c r="S64" s="12">
        <v>107.41220013972099</v>
      </c>
      <c r="T64" s="12">
        <v>150.80694731313801</v>
      </c>
      <c r="U64">
        <v>13064</v>
      </c>
      <c r="V64" s="12">
        <v>408.82466922691202</v>
      </c>
      <c r="W64" s="12">
        <v>352.87736349024499</v>
      </c>
      <c r="X64" s="12">
        <v>71.423983572001006</v>
      </c>
      <c r="Y64" s="12">
        <v>89.802419120989796</v>
      </c>
      <c r="Z64" s="12">
        <v>29.614172788281401</v>
      </c>
      <c r="AA64" s="12">
        <v>9.1006673968639298</v>
      </c>
      <c r="AB64" s="12">
        <v>161.170904593681</v>
      </c>
      <c r="AC64">
        <v>669785373646.55798</v>
      </c>
      <c r="AD64" s="12">
        <v>1.6989715639085234</v>
      </c>
      <c r="AE64" s="26">
        <v>39.422989052606702</v>
      </c>
      <c r="AF64" s="45">
        <v>0.66978537364655799</v>
      </c>
      <c r="AH64" s="26">
        <v>28.846153846153801</v>
      </c>
      <c r="AI64" s="26">
        <v>60.966981132075503</v>
      </c>
      <c r="AJ64" s="12">
        <v>0.23300000000000001</v>
      </c>
      <c r="AK64" s="12">
        <v>2.9899999999999999E-2</v>
      </c>
      <c r="AL64" s="12">
        <v>0.31524999999999997</v>
      </c>
      <c r="AM64" s="12">
        <v>9.7449999999999995E-2</v>
      </c>
      <c r="AN64" s="12">
        <v>0.57650000000000001</v>
      </c>
      <c r="AO64" s="21">
        <v>2.0026582672032101E-2</v>
      </c>
      <c r="AP64" s="21">
        <v>6.5270584661857103E-2</v>
      </c>
      <c r="AQ64" s="21">
        <v>0.386131267907241</v>
      </c>
      <c r="AR64" s="21">
        <v>0.15605999205964799</v>
      </c>
      <c r="AS64" s="21">
        <v>0.21114983904207699</v>
      </c>
      <c r="AU64" s="26"/>
      <c r="AV64" s="21"/>
      <c r="AW64" s="26"/>
      <c r="AX64" s="21"/>
      <c r="AY64" s="26"/>
      <c r="AZ64" s="21"/>
      <c r="BA64" s="26"/>
      <c r="BB64" s="21"/>
    </row>
    <row r="65" spans="1:54" x14ac:dyDescent="0.45">
      <c r="A65" t="s">
        <v>1744</v>
      </c>
      <c r="B65" t="s">
        <v>1545</v>
      </c>
      <c r="C65" t="s">
        <v>1570</v>
      </c>
      <c r="D65">
        <v>67</v>
      </c>
      <c r="E65" s="22">
        <v>77629.904631137804</v>
      </c>
      <c r="F65" s="22">
        <v>0</v>
      </c>
      <c r="G65" s="22">
        <v>0</v>
      </c>
      <c r="H65" s="22">
        <v>35464.905968774001</v>
      </c>
      <c r="I65" s="22">
        <v>35464.905968774001</v>
      </c>
      <c r="J65" s="12">
        <v>30.901351720264099</v>
      </c>
      <c r="K65" s="12">
        <v>7.9141914506129298</v>
      </c>
      <c r="L65" s="12">
        <v>36.838398370059302</v>
      </c>
      <c r="M65" s="12">
        <v>16.973241633985001</v>
      </c>
      <c r="N65" s="12">
        <v>33.869875045161699</v>
      </c>
      <c r="O65" s="12">
        <v>18.7276629049809</v>
      </c>
      <c r="P65" s="12">
        <v>89.254882413174002</v>
      </c>
      <c r="Q65" s="12">
        <v>72.651949054613098</v>
      </c>
      <c r="R65" s="12">
        <v>74.401538633655903</v>
      </c>
      <c r="S65" s="12">
        <v>49.525853131947002</v>
      </c>
      <c r="T65" s="12">
        <v>81.828210523414995</v>
      </c>
      <c r="U65">
        <v>13831</v>
      </c>
      <c r="V65" s="12">
        <v>258.00493156763298</v>
      </c>
      <c r="W65" s="12">
        <v>135.665813865026</v>
      </c>
      <c r="X65" s="12">
        <v>52.278539760432302</v>
      </c>
      <c r="Y65" s="12">
        <v>51.4068932137464</v>
      </c>
      <c r="Z65" s="12">
        <v>30.901351720264099</v>
      </c>
      <c r="AA65" s="12">
        <v>7.9141914506129298</v>
      </c>
      <c r="AB65" s="12">
        <v>89.254882413174002</v>
      </c>
      <c r="AC65">
        <v>3165416012037.2002</v>
      </c>
      <c r="AD65" s="12">
        <v>9.1501206375260757</v>
      </c>
      <c r="AE65" s="26">
        <v>34.59425440857396</v>
      </c>
      <c r="AF65" s="45">
        <v>3.1654160120372001</v>
      </c>
      <c r="AH65" s="26">
        <v>28.846153846153801</v>
      </c>
      <c r="AI65" s="26">
        <v>72.051886792452805</v>
      </c>
      <c r="AJ65" s="12">
        <v>0.22950000000000001</v>
      </c>
      <c r="AK65" s="12">
        <v>2.8500000000000001E-2</v>
      </c>
      <c r="AL65" s="12">
        <v>0.66549999999999998</v>
      </c>
      <c r="AM65" s="12">
        <v>0.13505</v>
      </c>
      <c r="AN65" s="12">
        <v>0.71450000000000002</v>
      </c>
      <c r="AO65" s="21">
        <v>9.0214356343060201E-2</v>
      </c>
      <c r="AP65" s="21">
        <v>0.42748943242562398</v>
      </c>
      <c r="AQ65" s="21">
        <v>2.26168974060058</v>
      </c>
      <c r="AR65" s="21">
        <v>0.72646297476253696</v>
      </c>
      <c r="AS65" s="21">
        <v>2.1065843560107602</v>
      </c>
      <c r="AU65" s="26"/>
      <c r="AV65" s="21"/>
      <c r="AW65" s="26"/>
      <c r="AX65" s="21"/>
      <c r="AY65" s="26"/>
      <c r="AZ65" s="21"/>
      <c r="BA65" s="26"/>
      <c r="BB65" s="21"/>
    </row>
    <row r="66" spans="1:54" x14ac:dyDescent="0.45">
      <c r="A66" t="s">
        <v>1760</v>
      </c>
      <c r="B66" t="s">
        <v>1545</v>
      </c>
      <c r="C66" t="s">
        <v>1570</v>
      </c>
      <c r="D66">
        <v>68</v>
      </c>
      <c r="E66" s="22">
        <v>15327.6482989788</v>
      </c>
      <c r="F66" s="22">
        <v>0</v>
      </c>
      <c r="G66" s="22">
        <v>0</v>
      </c>
      <c r="H66" s="22">
        <v>7002.3737402310799</v>
      </c>
      <c r="I66" s="22">
        <v>7002.3737402310799</v>
      </c>
      <c r="J66" s="12">
        <v>30.682590104438201</v>
      </c>
      <c r="K66" s="12">
        <v>8.8923563546339004</v>
      </c>
      <c r="L66" s="12">
        <v>35.5604583648744</v>
      </c>
      <c r="M66" s="12">
        <v>17.630462309495201</v>
      </c>
      <c r="N66" s="12">
        <v>33.121524234656299</v>
      </c>
      <c r="O66" s="12">
        <v>19.7460680335181</v>
      </c>
      <c r="P66" s="12">
        <v>55.9853695817241</v>
      </c>
      <c r="Q66" s="12">
        <v>34.851572954812497</v>
      </c>
      <c r="R66" s="12">
        <v>47.513957502204399</v>
      </c>
      <c r="S66" s="12">
        <v>20.339506898195101</v>
      </c>
      <c r="T66" s="12">
        <v>51.749663541964203</v>
      </c>
      <c r="U66">
        <v>4890</v>
      </c>
      <c r="V66" s="12">
        <v>143.946678367109</v>
      </c>
      <c r="W66" s="12">
        <v>44.684183524953902</v>
      </c>
      <c r="X66" s="12">
        <v>70.211869523518601</v>
      </c>
      <c r="Y66" s="12">
        <v>89.380286301262004</v>
      </c>
      <c r="Z66" s="12">
        <v>30.682590104438201</v>
      </c>
      <c r="AA66" s="12">
        <v>8.8923563546339004</v>
      </c>
      <c r="AB66" s="12">
        <v>55.9853695817241</v>
      </c>
      <c r="AC66">
        <v>392030481796.19598</v>
      </c>
      <c r="AD66" s="12">
        <v>1.0079684405913332</v>
      </c>
      <c r="AE66" s="26">
        <v>38.893130579188373</v>
      </c>
      <c r="AF66" s="45">
        <v>0.39203048179619598</v>
      </c>
      <c r="AH66" s="26">
        <v>17.307692307692299</v>
      </c>
      <c r="AI66" s="26">
        <v>60.966981132075503</v>
      </c>
      <c r="AJ66" s="12">
        <v>0.27300000000000002</v>
      </c>
      <c r="AK66" s="12">
        <v>3.39E-2</v>
      </c>
      <c r="AL66" s="12">
        <v>0.69899999999999995</v>
      </c>
      <c r="AM66" s="12">
        <v>0.14099999999999999</v>
      </c>
      <c r="AN66" s="12">
        <v>0.76849999999999996</v>
      </c>
      <c r="AO66" s="21">
        <v>1.3289833332891E-2</v>
      </c>
      <c r="AP66" s="21">
        <v>5.52762979332636E-2</v>
      </c>
      <c r="AQ66" s="21">
        <v>0.30127542526037698</v>
      </c>
      <c r="AR66" s="21">
        <v>0.107024321530362</v>
      </c>
      <c r="AS66" s="21">
        <v>0.27402930677554099</v>
      </c>
      <c r="AU66" s="26"/>
      <c r="AV66" s="21"/>
      <c r="AW66" s="26"/>
      <c r="AX66" s="21"/>
      <c r="AY66" s="26"/>
      <c r="AZ66" s="21"/>
      <c r="BA66" s="26"/>
      <c r="BB66" s="21"/>
    </row>
    <row r="67" spans="1:54" x14ac:dyDescent="0.45">
      <c r="A67" t="s">
        <v>1739</v>
      </c>
      <c r="B67" t="s">
        <v>1545</v>
      </c>
      <c r="C67" t="s">
        <v>1570</v>
      </c>
      <c r="D67">
        <v>69</v>
      </c>
      <c r="E67" s="22">
        <v>73914.762682437897</v>
      </c>
      <c r="F67" s="22">
        <v>0</v>
      </c>
      <c r="G67" s="22">
        <v>0</v>
      </c>
      <c r="H67" s="22">
        <v>33767.658490533002</v>
      </c>
      <c r="I67" s="22">
        <v>33767.658490533002</v>
      </c>
      <c r="J67" s="12">
        <v>22.3254254962172</v>
      </c>
      <c r="K67" s="12">
        <v>9.4935617831240204</v>
      </c>
      <c r="L67" s="12">
        <v>23.2827135274581</v>
      </c>
      <c r="M67" s="12">
        <v>12.110789011030301</v>
      </c>
      <c r="N67" s="12">
        <v>22.804069511837699</v>
      </c>
      <c r="O67" s="12">
        <v>15.388272346162999</v>
      </c>
      <c r="P67" s="12">
        <v>18.6116887150318</v>
      </c>
      <c r="Q67" s="12">
        <v>20.211433224268902</v>
      </c>
      <c r="R67" s="12">
        <v>17.914719493053699</v>
      </c>
      <c r="S67" s="12">
        <v>18.684925940943899</v>
      </c>
      <c r="T67" s="12">
        <v>18.2632041040427</v>
      </c>
      <c r="U67">
        <v>14649</v>
      </c>
      <c r="V67" s="12">
        <v>77.187943887429</v>
      </c>
      <c r="W67" s="12">
        <v>60.948080048378003</v>
      </c>
      <c r="X67" s="12">
        <v>132.43723598036499</v>
      </c>
      <c r="Y67" s="12">
        <v>113.27702617560099</v>
      </c>
      <c r="Z67" s="12">
        <v>22.3254254962172</v>
      </c>
      <c r="AA67" s="12">
        <v>9.4935617831240204</v>
      </c>
      <c r="AB67" s="12">
        <v>18.6116887150318</v>
      </c>
      <c r="AC67">
        <v>628473148461.30103</v>
      </c>
      <c r="AD67" s="12">
        <v>2.6064561287771268</v>
      </c>
      <c r="AE67" s="26">
        <v>24.112170602931354</v>
      </c>
      <c r="AF67" s="45">
        <v>0.62847314846130098</v>
      </c>
      <c r="AH67" s="26">
        <v>51.923076923076898</v>
      </c>
      <c r="AI67" s="26">
        <v>94.221698113207594</v>
      </c>
      <c r="AJ67" s="12">
        <v>0.434</v>
      </c>
      <c r="AK67" s="12">
        <v>5.645E-2</v>
      </c>
      <c r="AL67" s="12">
        <v>0.83199999999999996</v>
      </c>
      <c r="AM67" s="12">
        <v>0.188</v>
      </c>
      <c r="AN67" s="12">
        <v>0.82</v>
      </c>
      <c r="AO67" s="21">
        <v>3.5477309230640401E-2</v>
      </c>
      <c r="AP67" s="21">
        <v>0.118152951910725</v>
      </c>
      <c r="AQ67" s="21">
        <v>0.51534798173826701</v>
      </c>
      <c r="AR67" s="21">
        <v>0.27275734643220501</v>
      </c>
      <c r="AS67" s="21">
        <v>0.52288965951980204</v>
      </c>
      <c r="AU67" s="26"/>
      <c r="AV67" s="21"/>
      <c r="AW67" s="26"/>
      <c r="AX67" s="21"/>
      <c r="AY67" s="26"/>
      <c r="AZ67" s="21"/>
      <c r="BA67" s="26"/>
      <c r="BB67" s="21"/>
    </row>
    <row r="68" spans="1:54" x14ac:dyDescent="0.45">
      <c r="A68" t="s">
        <v>1146</v>
      </c>
      <c r="B68" t="s">
        <v>1545</v>
      </c>
      <c r="C68" t="s">
        <v>1570</v>
      </c>
      <c r="D68">
        <v>70</v>
      </c>
      <c r="E68" s="22">
        <v>46702.832532942302</v>
      </c>
      <c r="F68" s="22">
        <v>0</v>
      </c>
      <c r="G68" s="22">
        <v>0</v>
      </c>
      <c r="H68" s="22">
        <v>21335.998957183299</v>
      </c>
      <c r="I68" s="22">
        <v>21335.998957183299</v>
      </c>
      <c r="J68" s="12">
        <v>17.366547748610699</v>
      </c>
      <c r="K68" s="12">
        <v>10.708350776191001</v>
      </c>
      <c r="L68" s="12">
        <v>18.307444828598399</v>
      </c>
      <c r="M68" s="12">
        <v>13.2679112670431</v>
      </c>
      <c r="N68" s="12">
        <v>17.836996288604499</v>
      </c>
      <c r="O68" s="12">
        <v>17.050109845279</v>
      </c>
      <c r="P68" s="12">
        <v>15.699420521984401</v>
      </c>
      <c r="Q68" s="12">
        <v>18.5596357725214</v>
      </c>
      <c r="R68" s="12">
        <v>15.089504868645299</v>
      </c>
      <c r="S68" s="12">
        <v>17.9339598050985</v>
      </c>
      <c r="T68" s="12">
        <v>15.3944626953149</v>
      </c>
      <c r="U68">
        <v>3115</v>
      </c>
      <c r="V68" s="12">
        <v>83.622932866249698</v>
      </c>
      <c r="W68" s="12">
        <v>99.918973573682905</v>
      </c>
      <c r="X68" s="12">
        <v>244.317183915464</v>
      </c>
      <c r="Y68" s="12">
        <v>183.594814356196</v>
      </c>
      <c r="Z68" s="12">
        <v>17.366547748610699</v>
      </c>
      <c r="AA68" s="12">
        <v>10.708350776191001</v>
      </c>
      <c r="AB68" s="12">
        <v>15.699420521984401</v>
      </c>
      <c r="AC68">
        <v>334962819885.44202</v>
      </c>
      <c r="AD68" s="12">
        <v>1.7841788084309129</v>
      </c>
      <c r="AE68" s="26">
        <v>18.774061114425152</v>
      </c>
      <c r="AF68" s="45">
        <v>0.33496281988544202</v>
      </c>
      <c r="AH68" s="26">
        <v>28.846153846153801</v>
      </c>
      <c r="AI68" s="26">
        <v>83.136792452830207</v>
      </c>
      <c r="AJ68" s="12">
        <v>0.434</v>
      </c>
      <c r="AK68" s="12">
        <v>5.6500000000000002E-2</v>
      </c>
      <c r="AL68" s="12">
        <v>0.83199999999999996</v>
      </c>
      <c r="AM68" s="12">
        <v>0.188</v>
      </c>
      <c r="AN68" s="12">
        <v>0.82150000000000001</v>
      </c>
      <c r="AO68" s="21">
        <v>1.8925399323527499E-2</v>
      </c>
      <c r="AP68" s="21">
        <v>6.2973010138463098E-2</v>
      </c>
      <c r="AQ68" s="21">
        <v>0.27517195653589099</v>
      </c>
      <c r="AR68" s="21">
        <v>0.145373863830282</v>
      </c>
      <c r="AS68" s="21">
        <v>0.27868906614468802</v>
      </c>
      <c r="AU68" s="26"/>
      <c r="AV68" s="21"/>
      <c r="AW68" s="26"/>
      <c r="AX68" s="21"/>
      <c r="AY68" s="26"/>
      <c r="AZ68" s="21"/>
      <c r="BA68" s="26"/>
      <c r="BB68" s="21"/>
    </row>
    <row r="69" spans="1:54" x14ac:dyDescent="0.45">
      <c r="A69" t="s">
        <v>1642</v>
      </c>
      <c r="B69" t="s">
        <v>1545</v>
      </c>
      <c r="C69" t="s">
        <v>1544</v>
      </c>
      <c r="D69">
        <v>71</v>
      </c>
      <c r="E69" s="22">
        <v>76259.480105876894</v>
      </c>
      <c r="F69" s="22">
        <v>0</v>
      </c>
      <c r="G69" s="22">
        <v>0</v>
      </c>
      <c r="H69" s="22">
        <v>34838.833102181998</v>
      </c>
      <c r="I69" s="22">
        <v>34838.833102181998</v>
      </c>
      <c r="J69" s="12">
        <v>26.361252080731202</v>
      </c>
      <c r="K69" s="12">
        <v>5.1397097665881004</v>
      </c>
      <c r="L69" s="12">
        <v>25.776485830097801</v>
      </c>
      <c r="M69" s="12">
        <v>6.6766786358874803</v>
      </c>
      <c r="N69" s="12">
        <v>26.068868955414501</v>
      </c>
      <c r="O69" s="12">
        <v>8.4258325459076993</v>
      </c>
      <c r="P69" s="12">
        <v>57.7805358434493</v>
      </c>
      <c r="Q69" s="12">
        <v>42.144060425567602</v>
      </c>
      <c r="R69" s="12">
        <v>58.707722956886997</v>
      </c>
      <c r="S69" s="12">
        <v>41.696660877275598</v>
      </c>
      <c r="T69" s="12">
        <v>58.244129400168099</v>
      </c>
      <c r="U69">
        <v>12548</v>
      </c>
      <c r="V69" s="12">
        <v>225.82121099551401</v>
      </c>
      <c r="W69" s="12">
        <v>130.920919281224</v>
      </c>
      <c r="X69" s="12">
        <v>72.7387993269178</v>
      </c>
      <c r="Y69" s="12">
        <v>29.207104279149199</v>
      </c>
      <c r="Z69" s="12">
        <v>26.361252080731202</v>
      </c>
      <c r="AA69" s="12">
        <v>5.1397097665881004</v>
      </c>
      <c r="AB69" s="12">
        <v>57.7805358434493</v>
      </c>
      <c r="AC69">
        <v>2013006444804.5801</v>
      </c>
      <c r="AD69" s="12">
        <v>7.8673474808053383</v>
      </c>
      <c r="AE69" s="26">
        <v>25.586850583578386</v>
      </c>
      <c r="AF69" s="45">
        <v>2.0130064448045801</v>
      </c>
      <c r="AH69" s="26">
        <v>28.846153846153801</v>
      </c>
      <c r="AI69" s="26">
        <v>72.051886792452805</v>
      </c>
      <c r="AJ69" s="12">
        <v>0.251</v>
      </c>
      <c r="AK69" s="12">
        <v>3.3950000000000001E-2</v>
      </c>
      <c r="AL69" s="12">
        <v>0.58850000000000002</v>
      </c>
      <c r="AM69" s="12">
        <v>9.4500000000000001E-2</v>
      </c>
      <c r="AN69" s="12">
        <v>0.61699999999999999</v>
      </c>
      <c r="AO69" s="21">
        <v>6.8341568801115499E-2</v>
      </c>
      <c r="AP69" s="21">
        <v>0.19022910903403301</v>
      </c>
      <c r="AQ69" s="21">
        <v>1.24202497644443</v>
      </c>
      <c r="AR69" s="21">
        <v>0.50526461764594999</v>
      </c>
      <c r="AS69" s="21">
        <v>1.1846542927674999</v>
      </c>
      <c r="AU69" s="26"/>
      <c r="AV69" s="21"/>
      <c r="AW69" s="26"/>
      <c r="AX69" s="21"/>
      <c r="AY69" s="26"/>
      <c r="AZ69" s="21"/>
      <c r="BA69" s="26"/>
      <c r="BB69" s="21"/>
    </row>
    <row r="70" spans="1:54" x14ac:dyDescent="0.45">
      <c r="A70" t="s">
        <v>1543</v>
      </c>
      <c r="B70" t="s">
        <v>1545</v>
      </c>
      <c r="C70" t="s">
        <v>1544</v>
      </c>
      <c r="D70">
        <v>72</v>
      </c>
      <c r="E70" s="22">
        <v>152658.74494671801</v>
      </c>
      <c r="F70" s="22">
        <v>0</v>
      </c>
      <c r="G70" s="22">
        <v>0</v>
      </c>
      <c r="H70" s="22">
        <v>69741.526291593706</v>
      </c>
      <c r="I70" s="22">
        <v>69741.526291593706</v>
      </c>
      <c r="J70" s="12">
        <v>28.195498549500101</v>
      </c>
      <c r="K70" s="12">
        <v>7.9014410819752996</v>
      </c>
      <c r="L70" s="12">
        <v>30.709308455327399</v>
      </c>
      <c r="M70" s="12">
        <v>13.451078608183799</v>
      </c>
      <c r="N70" s="12">
        <v>29.452403502413802</v>
      </c>
      <c r="O70" s="12">
        <v>15.600137399890601</v>
      </c>
      <c r="P70" s="12">
        <v>154.78624037565001</v>
      </c>
      <c r="Q70" s="12">
        <v>101.408652600257</v>
      </c>
      <c r="R70" s="12">
        <v>142.82626646518199</v>
      </c>
      <c r="S70" s="12">
        <v>97.309151596710294</v>
      </c>
      <c r="T70" s="12">
        <v>148.806253420416</v>
      </c>
      <c r="U70">
        <v>17923</v>
      </c>
      <c r="V70" s="12">
        <v>509.36998472515199</v>
      </c>
      <c r="W70" s="12">
        <v>306.79328374675799</v>
      </c>
      <c r="X70" s="12">
        <v>70.440284154181995</v>
      </c>
      <c r="Y70" s="12">
        <v>57.081586335216201</v>
      </c>
      <c r="Z70" s="12">
        <v>28.195498549500101</v>
      </c>
      <c r="AA70" s="12">
        <v>7.9014410819752996</v>
      </c>
      <c r="AB70" s="12">
        <v>154.78624037565001</v>
      </c>
      <c r="AC70">
        <v>10795028652735.301</v>
      </c>
      <c r="AD70" s="12">
        <v>35.524240181857877</v>
      </c>
      <c r="AE70" s="26">
        <v>30.387781969361555</v>
      </c>
      <c r="AF70" s="45">
        <v>10.795028652735301</v>
      </c>
      <c r="AH70" s="26">
        <v>28.846153846153801</v>
      </c>
      <c r="AI70" s="26">
        <v>60.966981132075503</v>
      </c>
      <c r="AJ70" s="12">
        <v>0.20250000000000001</v>
      </c>
      <c r="AK70" s="12">
        <v>2.435E-2</v>
      </c>
      <c r="AL70" s="12">
        <v>0.71950000000000003</v>
      </c>
      <c r="AM70" s="12">
        <v>0.19350000000000001</v>
      </c>
      <c r="AN70" s="12">
        <v>0.73250000000000004</v>
      </c>
      <c r="AO70" s="21">
        <v>0.26285894769410501</v>
      </c>
      <c r="AP70" s="21">
        <v>2.0888380443042802</v>
      </c>
      <c r="AQ70" s="21">
        <v>7.9073584881286099</v>
      </c>
      <c r="AR70" s="21">
        <v>2.1859933021789</v>
      </c>
      <c r="AS70" s="21">
        <v>7.7670231156430498</v>
      </c>
      <c r="AU70" s="26"/>
      <c r="AV70" s="21"/>
      <c r="AW70" s="26"/>
      <c r="AX70" s="21"/>
      <c r="AY70" s="26"/>
      <c r="AZ70" s="21"/>
      <c r="BA70" s="26"/>
      <c r="BB70" s="21"/>
    </row>
    <row r="71" spans="1:54" x14ac:dyDescent="0.45">
      <c r="A71" t="s">
        <v>1691</v>
      </c>
      <c r="B71" t="s">
        <v>1545</v>
      </c>
      <c r="C71" t="s">
        <v>1625</v>
      </c>
      <c r="D71">
        <v>75</v>
      </c>
      <c r="E71" s="22">
        <v>5387.9571921348597</v>
      </c>
      <c r="F71" s="22">
        <v>3.8820549617453501</v>
      </c>
      <c r="G71" s="22">
        <v>1.94765134108536E-15</v>
      </c>
      <c r="H71" s="22">
        <v>2457.58425870674</v>
      </c>
      <c r="I71" s="22">
        <v>2461.4663136684799</v>
      </c>
      <c r="J71" s="12">
        <v>32.005726853168099</v>
      </c>
      <c r="K71" s="12">
        <v>7.2923461111864203</v>
      </c>
      <c r="L71" s="12">
        <v>34.706183529571597</v>
      </c>
      <c r="M71" s="12">
        <v>10.241672655727401</v>
      </c>
      <c r="N71" s="12">
        <v>33.355955191369901</v>
      </c>
      <c r="O71" s="12">
        <v>12.5725960164323</v>
      </c>
      <c r="P71" s="12">
        <v>122.657431482764</v>
      </c>
      <c r="Q71" s="12">
        <v>141.41513355128501</v>
      </c>
      <c r="R71" s="12">
        <v>110.589399526082</v>
      </c>
      <c r="S71" s="12">
        <v>115.526127352207</v>
      </c>
      <c r="T71" s="12">
        <v>116.62341550442299</v>
      </c>
      <c r="U71">
        <v>13770</v>
      </c>
      <c r="V71" s="12">
        <v>368.78599977635201</v>
      </c>
      <c r="W71" s="12">
        <v>352.61120788372602</v>
      </c>
      <c r="X71" s="12">
        <v>47.383034192598799</v>
      </c>
      <c r="Y71" s="12">
        <v>38.420003268150303</v>
      </c>
      <c r="Z71" s="12">
        <v>32.007856340210303</v>
      </c>
      <c r="AA71" s="12">
        <v>7.3036798953092301</v>
      </c>
      <c r="AB71" s="12">
        <v>122.647915048784</v>
      </c>
      <c r="AC71">
        <v>301893711334.25598</v>
      </c>
      <c r="AD71" s="12">
        <v>0.90775431540204199</v>
      </c>
      <c r="AE71" s="26">
        <v>33.257204753749711</v>
      </c>
      <c r="AF71" s="45">
        <v>0.30189371133425602</v>
      </c>
      <c r="AH71" s="26">
        <v>28.846153846153801</v>
      </c>
      <c r="AI71" s="26">
        <v>149.64622641509399</v>
      </c>
      <c r="AJ71" s="12">
        <v>0.14649999999999999</v>
      </c>
      <c r="AK71" s="12">
        <v>1.635E-2</v>
      </c>
      <c r="AL71" s="12">
        <v>0.78049999999999997</v>
      </c>
      <c r="AM71" s="12">
        <v>0.26350000000000001</v>
      </c>
      <c r="AN71" s="12">
        <v>0.77800000000000002</v>
      </c>
      <c r="AO71" s="21">
        <v>4.9359621803150896E-3</v>
      </c>
      <c r="AP71" s="21">
        <v>7.9548992936576496E-2</v>
      </c>
      <c r="AQ71" s="21">
        <v>0.23487330741805101</v>
      </c>
      <c r="AR71" s="21">
        <v>4.4227428710468503E-2</v>
      </c>
      <c r="AS71" s="21">
        <v>0.23562804169638699</v>
      </c>
      <c r="AU71" s="26"/>
      <c r="AV71" s="21"/>
      <c r="AW71" s="26"/>
      <c r="AX71" s="21"/>
      <c r="AY71" s="26"/>
      <c r="AZ71" s="21"/>
      <c r="BA71" s="26"/>
      <c r="BB71" s="21"/>
    </row>
    <row r="72" spans="1:54" x14ac:dyDescent="0.45">
      <c r="A72" t="s">
        <v>1624</v>
      </c>
      <c r="B72" t="s">
        <v>1545</v>
      </c>
      <c r="C72" t="s">
        <v>1625</v>
      </c>
      <c r="D72">
        <v>76</v>
      </c>
      <c r="E72" s="22">
        <v>4123.3327604412998</v>
      </c>
      <c r="F72" s="22">
        <v>1619.0589761326501</v>
      </c>
      <c r="G72" s="22">
        <v>6.3830708387278001</v>
      </c>
      <c r="H72" s="22">
        <v>258.28574223372402</v>
      </c>
      <c r="I72" s="22">
        <v>1883.7277892051</v>
      </c>
      <c r="J72" s="12">
        <v>35.372083072487399</v>
      </c>
      <c r="K72" s="12">
        <v>3.7681286769242801</v>
      </c>
      <c r="L72" s="12">
        <v>39.7089583930346</v>
      </c>
      <c r="M72" s="12">
        <v>9.5584634205068504</v>
      </c>
      <c r="N72" s="12">
        <v>37.540520732761003</v>
      </c>
      <c r="O72" s="12">
        <v>10.274386438470501</v>
      </c>
      <c r="P72" s="12">
        <v>140.661848755791</v>
      </c>
      <c r="Q72" s="12">
        <v>113.903693828966</v>
      </c>
      <c r="R72" s="12">
        <v>128.68275018935699</v>
      </c>
      <c r="S72" s="12">
        <v>106.65315954201</v>
      </c>
      <c r="T72" s="12">
        <v>134.672299472574</v>
      </c>
      <c r="U72">
        <v>13047</v>
      </c>
      <c r="V72" s="12">
        <v>416.29126495706299</v>
      </c>
      <c r="W72" s="12">
        <v>348.765850955784</v>
      </c>
      <c r="X72" s="12">
        <v>32.403549849454002</v>
      </c>
      <c r="Y72" s="12">
        <v>17.241118093534201</v>
      </c>
      <c r="Z72" s="12">
        <v>37.250545056600799</v>
      </c>
      <c r="AA72" s="12">
        <v>9.6430065585599998</v>
      </c>
      <c r="AB72" s="12">
        <v>135.47325567948499</v>
      </c>
      <c r="AC72">
        <v>255194736417.534</v>
      </c>
      <c r="AD72" s="12">
        <v>0.78417942420296272</v>
      </c>
      <c r="AE72" s="26">
        <v>32.542901349000971</v>
      </c>
      <c r="AF72" s="45">
        <v>0.25519473641753398</v>
      </c>
      <c r="AH72" s="26">
        <v>17.307692307692299</v>
      </c>
      <c r="AI72" s="26">
        <v>83.136792452830207</v>
      </c>
      <c r="AJ72" s="12">
        <v>0.108</v>
      </c>
      <c r="AK72" s="12">
        <v>1.235E-2</v>
      </c>
      <c r="AL72" s="12">
        <v>0.47149999999999997</v>
      </c>
      <c r="AM72" s="12">
        <v>8.5000000000000006E-2</v>
      </c>
      <c r="AN72" s="12">
        <v>0.84399999999999997</v>
      </c>
      <c r="AO72" s="21">
        <v>3.15165499475654E-3</v>
      </c>
      <c r="AP72" s="21">
        <v>2.1691552595490399E-2</v>
      </c>
      <c r="AQ72" s="21">
        <v>0.21538435753639901</v>
      </c>
      <c r="AR72" s="21">
        <v>2.7561031533093701E-2</v>
      </c>
      <c r="AS72" s="21">
        <v>0.120324318220867</v>
      </c>
      <c r="AU72" s="26"/>
      <c r="AV72" s="21"/>
      <c r="AW72" s="26"/>
      <c r="AX72" s="21"/>
      <c r="AY72" s="26"/>
      <c r="AZ72" s="21"/>
      <c r="BA72" s="26"/>
      <c r="BB72" s="21"/>
    </row>
    <row r="73" spans="1:54" x14ac:dyDescent="0.45">
      <c r="A73" t="s">
        <v>1716</v>
      </c>
      <c r="B73" t="s">
        <v>1545</v>
      </c>
      <c r="C73" t="s">
        <v>1588</v>
      </c>
      <c r="D73">
        <v>80</v>
      </c>
      <c r="E73" s="22">
        <v>0</v>
      </c>
      <c r="F73" s="22">
        <v>0</v>
      </c>
      <c r="G73" s="22">
        <v>0</v>
      </c>
      <c r="H73" s="22">
        <v>0</v>
      </c>
      <c r="I73" s="22">
        <v>0</v>
      </c>
      <c r="J73" s="12">
        <v>26.924711857857201</v>
      </c>
      <c r="K73" s="12">
        <v>8.4188043290494203</v>
      </c>
      <c r="L73" s="12">
        <v>25.4492502312544</v>
      </c>
      <c r="M73" s="12">
        <v>11.6937716885953</v>
      </c>
      <c r="N73" s="12">
        <v>26.1869810445558</v>
      </c>
      <c r="O73" s="12">
        <v>14.409044473379</v>
      </c>
      <c r="P73" s="12">
        <v>494.36698009349698</v>
      </c>
      <c r="Q73" s="12">
        <v>117.76336491238099</v>
      </c>
      <c r="R73" s="12">
        <v>481.72811833134398</v>
      </c>
      <c r="S73" s="12">
        <v>89.753437053088007</v>
      </c>
      <c r="T73" s="12">
        <v>488.04754921241999</v>
      </c>
      <c r="U73">
        <v>8706</v>
      </c>
      <c r="V73" s="12">
        <v>1684</v>
      </c>
      <c r="W73" s="12">
        <v>0</v>
      </c>
      <c r="X73" s="12">
        <v>92.369494188572205</v>
      </c>
      <c r="Y73" s="12">
        <v>99.525822250254393</v>
      </c>
      <c r="Z73" s="12">
        <v>26.924711857857201</v>
      </c>
      <c r="AA73" s="12">
        <v>8.4188043290494203</v>
      </c>
      <c r="AB73" s="12">
        <v>494.36698009349698</v>
      </c>
      <c r="AC73">
        <v>0</v>
      </c>
      <c r="AD73" s="12">
        <v>0</v>
      </c>
      <c r="AE73" s="26">
        <v>0</v>
      </c>
      <c r="AF73" s="45">
        <v>0</v>
      </c>
      <c r="AH73" s="26">
        <v>28.846153846153801</v>
      </c>
      <c r="AI73" s="26">
        <v>127.47641509434</v>
      </c>
      <c r="AJ73" s="12" t="s">
        <v>202</v>
      </c>
      <c r="AK73" s="12" t="s">
        <v>202</v>
      </c>
      <c r="AL73" s="12" t="s">
        <v>202</v>
      </c>
      <c r="AM73" s="12" t="s">
        <v>202</v>
      </c>
      <c r="AN73" s="12" t="s">
        <v>202</v>
      </c>
      <c r="AO73" s="21" t="s">
        <v>202</v>
      </c>
      <c r="AP73" s="21" t="s">
        <v>202</v>
      </c>
      <c r="AQ73" s="21" t="s">
        <v>202</v>
      </c>
      <c r="AR73" s="21" t="s">
        <v>202</v>
      </c>
      <c r="AS73" s="21" t="s">
        <v>202</v>
      </c>
      <c r="AU73" s="26"/>
      <c r="AV73" s="21"/>
      <c r="AW73" s="26"/>
      <c r="AX73" s="21"/>
      <c r="AY73" s="26"/>
      <c r="AZ73" s="21"/>
      <c r="BA73" s="26"/>
      <c r="BB73" s="21"/>
    </row>
    <row r="74" spans="1:54" x14ac:dyDescent="0.45">
      <c r="A74" t="s">
        <v>1551</v>
      </c>
      <c r="B74" t="s">
        <v>1545</v>
      </c>
      <c r="C74" t="s">
        <v>1552</v>
      </c>
      <c r="D74">
        <v>86</v>
      </c>
      <c r="E74" s="22">
        <v>2948.4962694644901</v>
      </c>
      <c r="F74" s="22">
        <v>0</v>
      </c>
      <c r="G74" s="22">
        <v>0</v>
      </c>
      <c r="H74" s="22">
        <v>1347.0085200117101</v>
      </c>
      <c r="I74" s="22">
        <v>1347.0085200117101</v>
      </c>
      <c r="J74" s="12">
        <v>30.865286732447998</v>
      </c>
      <c r="K74" s="12">
        <v>5.1693407626540999</v>
      </c>
      <c r="L74" s="12">
        <v>30.698734742489801</v>
      </c>
      <c r="M74" s="12">
        <v>15.2100053307203</v>
      </c>
      <c r="N74" s="12">
        <v>30.782010737468902</v>
      </c>
      <c r="O74" s="12">
        <v>16.064443534743901</v>
      </c>
      <c r="P74" s="12">
        <v>160.04150255416599</v>
      </c>
      <c r="Q74" s="12">
        <v>53.3134335194108</v>
      </c>
      <c r="R74" s="12">
        <v>162.00579089114501</v>
      </c>
      <c r="S74" s="12">
        <v>50.761993905043099</v>
      </c>
      <c r="T74" s="12">
        <v>161.023646722656</v>
      </c>
      <c r="U74">
        <v>9652</v>
      </c>
      <c r="V74" s="12">
        <v>544.021412519416</v>
      </c>
      <c r="W74" s="12">
        <v>134.967599515328</v>
      </c>
      <c r="X74" s="12">
        <v>43.022776480263303</v>
      </c>
      <c r="Y74" s="12">
        <v>26.495812155544101</v>
      </c>
      <c r="Z74" s="12">
        <v>30.865286732447998</v>
      </c>
      <c r="AA74" s="12">
        <v>5.1693407626540999</v>
      </c>
      <c r="AB74" s="12">
        <v>160.04150255416599</v>
      </c>
      <c r="AC74">
        <v>215577267495.93701</v>
      </c>
      <c r="AD74" s="12">
        <v>0.73280147773245852</v>
      </c>
      <c r="AE74" s="26">
        <v>29.418235913361922</v>
      </c>
      <c r="AF74" s="45">
        <v>0.215577267495937</v>
      </c>
      <c r="AH74" s="26">
        <v>5.7692307692307701</v>
      </c>
      <c r="AI74" s="26">
        <v>149.64622641509399</v>
      </c>
      <c r="AJ74" s="12">
        <v>2.5000000000000001E-4</v>
      </c>
      <c r="AK74" s="12">
        <v>0</v>
      </c>
      <c r="AL74" s="12">
        <v>0.86899999999999999</v>
      </c>
      <c r="AM74" s="12">
        <v>0.33100000000000002</v>
      </c>
      <c r="AN74" s="12">
        <v>0.94299999999999995</v>
      </c>
      <c r="AO74" s="21">
        <v>0</v>
      </c>
      <c r="AP74" s="21">
        <v>7.1356075541155098E-2</v>
      </c>
      <c r="AQ74" s="21">
        <v>0.203289363248669</v>
      </c>
      <c r="AR74" s="21">
        <v>5.3894316873984201E-5</v>
      </c>
      <c r="AS74" s="21">
        <v>0.187336645453969</v>
      </c>
      <c r="AU74" s="26"/>
      <c r="AV74" s="21"/>
      <c r="AW74" s="26"/>
      <c r="AX74" s="21"/>
      <c r="AY74" s="26"/>
      <c r="AZ74" s="21"/>
      <c r="BA74" s="26"/>
      <c r="BB74" s="21"/>
    </row>
    <row r="75" spans="1:54" x14ac:dyDescent="0.45">
      <c r="A75" t="s">
        <v>1694</v>
      </c>
      <c r="B75" t="s">
        <v>1549</v>
      </c>
      <c r="C75" t="s">
        <v>1643</v>
      </c>
      <c r="D75">
        <v>87</v>
      </c>
      <c r="E75" s="22">
        <v>7787.3606006503096</v>
      </c>
      <c r="F75" s="22">
        <v>1094.4437748338401</v>
      </c>
      <c r="G75" s="22">
        <v>504.90546546675</v>
      </c>
      <c r="H75" s="22">
        <v>1958.2747547213201</v>
      </c>
      <c r="I75" s="22">
        <v>3557.6239950219201</v>
      </c>
      <c r="J75" s="12">
        <v>30.414498384468299</v>
      </c>
      <c r="K75" s="12">
        <v>11.0641605569874</v>
      </c>
      <c r="L75" s="12">
        <v>33.827036318730499</v>
      </c>
      <c r="M75" s="12">
        <v>22.7765532756078</v>
      </c>
      <c r="N75" s="12">
        <v>32.120767351599397</v>
      </c>
      <c r="O75" s="12">
        <v>25.321671112851</v>
      </c>
      <c r="P75" s="12">
        <v>18.921117673828402</v>
      </c>
      <c r="Q75" s="12">
        <v>16.6016618537043</v>
      </c>
      <c r="R75" s="12">
        <v>17.036255817024099</v>
      </c>
      <c r="S75" s="12">
        <v>11.592375307372601</v>
      </c>
      <c r="T75" s="12">
        <v>17.978686745426199</v>
      </c>
      <c r="U75">
        <v>14538</v>
      </c>
      <c r="V75" s="12">
        <v>69.038620631158096</v>
      </c>
      <c r="W75" s="12">
        <v>39.364100447031099</v>
      </c>
      <c r="X75" s="12">
        <v>110.385581843602</v>
      </c>
      <c r="Y75" s="12">
        <v>227.72228185879601</v>
      </c>
      <c r="Z75" s="12">
        <v>31.423718163853199</v>
      </c>
      <c r="AA75" s="12">
        <v>18.391809630130702</v>
      </c>
      <c r="AB75" s="12">
        <v>18.363690942187901</v>
      </c>
      <c r="AC75">
        <v>65331107533.0942</v>
      </c>
      <c r="AD75" s="12">
        <v>0.2456134533406234</v>
      </c>
      <c r="AE75" s="26">
        <v>26.599156782544497</v>
      </c>
      <c r="AF75" s="45">
        <v>6.5331107533094193E-2</v>
      </c>
      <c r="AH75" s="26">
        <v>109.615384615385</v>
      </c>
      <c r="AI75" s="26">
        <v>221.69811320754701</v>
      </c>
      <c r="AJ75" s="12" t="s">
        <v>202</v>
      </c>
      <c r="AK75" s="12" t="s">
        <v>202</v>
      </c>
      <c r="AL75" s="12" t="s">
        <v>202</v>
      </c>
      <c r="AM75" s="12" t="s">
        <v>202</v>
      </c>
      <c r="AN75" s="12" t="s">
        <v>202</v>
      </c>
      <c r="AO75" s="21" t="s">
        <v>202</v>
      </c>
      <c r="AP75" s="21" t="s">
        <v>202</v>
      </c>
      <c r="AQ75" s="21" t="s">
        <v>202</v>
      </c>
      <c r="AR75" s="21" t="s">
        <v>202</v>
      </c>
      <c r="AS75" s="21" t="s">
        <v>202</v>
      </c>
      <c r="AU75" s="26"/>
      <c r="AV75" s="21"/>
      <c r="AW75" s="26"/>
      <c r="AX75" s="21"/>
      <c r="AY75" s="26"/>
      <c r="AZ75" s="21"/>
      <c r="BA75" s="26"/>
      <c r="BB75" s="21"/>
    </row>
    <row r="76" spans="1:54" x14ac:dyDescent="0.45">
      <c r="A76" t="s">
        <v>1742</v>
      </c>
      <c r="B76" t="s">
        <v>1549</v>
      </c>
      <c r="C76" t="s">
        <v>1643</v>
      </c>
      <c r="D76">
        <v>88</v>
      </c>
      <c r="E76" s="22">
        <v>52435.484958708301</v>
      </c>
      <c r="F76" s="22">
        <v>7801.0557005592</v>
      </c>
      <c r="G76" s="22">
        <v>10989.292547134</v>
      </c>
      <c r="H76" s="22">
        <v>5164.5896376967803</v>
      </c>
      <c r="I76" s="22">
        <v>23954.937885390002</v>
      </c>
      <c r="J76" s="12">
        <v>19.276461124730002</v>
      </c>
      <c r="K76" s="12">
        <v>6.7581812802705201</v>
      </c>
      <c r="L76" s="12">
        <v>18.262925802904299</v>
      </c>
      <c r="M76" s="12">
        <v>8.5562625129082193</v>
      </c>
      <c r="N76" s="12">
        <v>18.769693463817202</v>
      </c>
      <c r="O76" s="12">
        <v>10.903331711307199</v>
      </c>
      <c r="P76" s="12">
        <v>9.2864958444374004</v>
      </c>
      <c r="Q76" s="12">
        <v>4.1276455542792601</v>
      </c>
      <c r="R76" s="12">
        <v>9.77945255924649</v>
      </c>
      <c r="S76" s="12">
        <v>3.3273813274027302</v>
      </c>
      <c r="T76" s="12">
        <v>9.5329742018419505</v>
      </c>
      <c r="U76">
        <v>11316</v>
      </c>
      <c r="V76" s="12">
        <v>56.256184406241204</v>
      </c>
      <c r="W76" s="12">
        <v>15.772621446397601</v>
      </c>
      <c r="X76" s="12">
        <v>144.92777065865701</v>
      </c>
      <c r="Y76" s="12">
        <v>73.727860070490607</v>
      </c>
      <c r="Z76" s="12">
        <v>18.646471642785901</v>
      </c>
      <c r="AA76" s="12">
        <v>9.0634711158436705</v>
      </c>
      <c r="AB76" s="12">
        <v>9.5929060293572697</v>
      </c>
      <c r="AC76">
        <v>229797468073.63699</v>
      </c>
      <c r="AD76" s="12">
        <v>1.3476134031205536</v>
      </c>
      <c r="AE76" s="26">
        <v>17.052180361334678</v>
      </c>
      <c r="AF76" s="45">
        <v>0.22979746807363699</v>
      </c>
      <c r="AH76" s="26">
        <v>109.615384615385</v>
      </c>
      <c r="AI76" s="26">
        <v>221.69811320754701</v>
      </c>
      <c r="AJ76" s="12">
        <v>0.39500000000000002</v>
      </c>
      <c r="AK76" s="12">
        <v>0.22</v>
      </c>
      <c r="AL76" s="12">
        <v>0.98</v>
      </c>
      <c r="AM76" s="12">
        <v>0.80349999999999999</v>
      </c>
      <c r="AN76" s="12">
        <v>0.96319999999999995</v>
      </c>
      <c r="AO76" s="21">
        <v>5.0555442976200099E-2</v>
      </c>
      <c r="AP76" s="21">
        <v>0.18464226559716701</v>
      </c>
      <c r="AQ76" s="21">
        <v>0.221340921248527</v>
      </c>
      <c r="AR76" s="21">
        <v>9.07699998890866E-2</v>
      </c>
      <c r="AS76" s="21">
        <v>0.22520151871216401</v>
      </c>
      <c r="AU76" s="26"/>
      <c r="AV76" s="21"/>
      <c r="AW76" s="26"/>
      <c r="AX76" s="21"/>
      <c r="AY76" s="26"/>
      <c r="AZ76" s="21"/>
      <c r="BA76" s="26"/>
      <c r="BB76" s="21"/>
    </row>
    <row r="77" spans="1:54" x14ac:dyDescent="0.45">
      <c r="A77" t="s">
        <v>1507</v>
      </c>
      <c r="B77" t="s">
        <v>1549</v>
      </c>
      <c r="C77" t="s">
        <v>1643</v>
      </c>
      <c r="D77">
        <v>89</v>
      </c>
      <c r="E77" s="22">
        <v>6407.5746003389404</v>
      </c>
      <c r="F77" s="22">
        <v>2118.7290656318501</v>
      </c>
      <c r="G77" s="22">
        <v>192.833949341487</v>
      </c>
      <c r="H77" s="22">
        <v>615.71136168197597</v>
      </c>
      <c r="I77" s="22">
        <v>2927.2743766553099</v>
      </c>
      <c r="J77" s="12">
        <v>37.4690434770298</v>
      </c>
      <c r="K77" s="12">
        <v>0.93781074926458197</v>
      </c>
      <c r="L77" s="12">
        <v>53.861226252054301</v>
      </c>
      <c r="M77" s="12">
        <v>15.0253382898963</v>
      </c>
      <c r="N77" s="12">
        <v>45.665134864542097</v>
      </c>
      <c r="O77" s="12">
        <v>15.054576703689101</v>
      </c>
      <c r="P77" s="12">
        <v>32.337728068232501</v>
      </c>
      <c r="Q77" s="12">
        <v>13.9698758060084</v>
      </c>
      <c r="R77" s="12">
        <v>24.489165663719199</v>
      </c>
      <c r="S77" s="12">
        <v>9.1304583420094794</v>
      </c>
      <c r="T77" s="12">
        <v>28.413446865975899</v>
      </c>
      <c r="U77">
        <v>13341</v>
      </c>
      <c r="V77" s="12">
        <v>64.412091931544197</v>
      </c>
      <c r="W77" s="12">
        <v>22.490616958183899</v>
      </c>
      <c r="X77" s="12">
        <v>9.5673252717952497</v>
      </c>
      <c r="Y77" s="12">
        <v>9.7687654188754607</v>
      </c>
      <c r="Z77" s="12">
        <v>44.481118106530701</v>
      </c>
      <c r="AA77" s="12">
        <v>13.382701820935001</v>
      </c>
      <c r="AB77" s="12">
        <v>28.980353027332299</v>
      </c>
      <c r="AC77">
        <v>84833444843.335098</v>
      </c>
      <c r="AD77" s="12">
        <v>0.18855186625797554</v>
      </c>
      <c r="AE77" s="26">
        <v>44.992100331304272</v>
      </c>
      <c r="AF77" s="45">
        <v>8.4833444843335007E-2</v>
      </c>
      <c r="AH77" s="26">
        <v>109.615384615385</v>
      </c>
      <c r="AI77" s="26">
        <v>221.69811320754701</v>
      </c>
      <c r="AJ77" s="12">
        <v>0.36349999999999999</v>
      </c>
      <c r="AK77" s="12">
        <v>0.2</v>
      </c>
      <c r="AL77" s="12">
        <v>0.97750000000000004</v>
      </c>
      <c r="AM77" s="12">
        <v>0.72399999999999998</v>
      </c>
      <c r="AN77" s="12">
        <v>0.98094999999999999</v>
      </c>
      <c r="AO77" s="21">
        <v>1.6966688968667001E-2</v>
      </c>
      <c r="AP77" s="21">
        <v>6.1419414066574501E-2</v>
      </c>
      <c r="AQ77" s="21">
        <v>8.3217367719069499E-2</v>
      </c>
      <c r="AR77" s="21">
        <v>3.0836957200552299E-2</v>
      </c>
      <c r="AS77" s="21">
        <v>8.2924692334360006E-2</v>
      </c>
      <c r="AU77" s="26"/>
      <c r="AV77" s="21"/>
      <c r="AW77" s="26"/>
      <c r="AX77" s="21"/>
      <c r="AY77" s="26"/>
      <c r="AZ77" s="21"/>
      <c r="BA77" s="26"/>
      <c r="BB77" s="21"/>
    </row>
    <row r="78" spans="1:54" x14ac:dyDescent="0.45">
      <c r="A78" t="s">
        <v>1555</v>
      </c>
      <c r="B78" t="s">
        <v>1549</v>
      </c>
      <c r="C78" t="s">
        <v>1556</v>
      </c>
      <c r="D78">
        <v>90</v>
      </c>
      <c r="E78" s="22">
        <v>111420.08279305699</v>
      </c>
      <c r="F78" s="22">
        <v>35033.814579501501</v>
      </c>
      <c r="G78" s="22">
        <v>-6.64798324423804E-12</v>
      </c>
      <c r="H78" s="22">
        <v>15867.996752929401</v>
      </c>
      <c r="I78" s="22">
        <v>50901.811332430902</v>
      </c>
      <c r="J78" s="12">
        <v>3.2373087914562002</v>
      </c>
      <c r="K78" s="12">
        <v>1.65364688097449</v>
      </c>
      <c r="L78" s="12">
        <v>2.9586779538401902</v>
      </c>
      <c r="M78" s="12">
        <v>1.7844030451847599</v>
      </c>
      <c r="N78" s="12">
        <v>3.0979933726482001</v>
      </c>
      <c r="O78" s="12">
        <v>2.4328259770524698</v>
      </c>
      <c r="P78" s="12">
        <v>0.79291676557228297</v>
      </c>
      <c r="Q78" s="12">
        <v>1.3124785327439801</v>
      </c>
      <c r="R78" s="12">
        <v>0.83531091394065904</v>
      </c>
      <c r="S78" s="12">
        <v>1.3671180051440199</v>
      </c>
      <c r="T78" s="12">
        <v>0.814113839756471</v>
      </c>
      <c r="U78">
        <v>16436</v>
      </c>
      <c r="V78" s="12">
        <v>22.276943429929101</v>
      </c>
      <c r="W78" s="12">
        <v>28.058457432407401</v>
      </c>
      <c r="X78" s="12">
        <v>1441.5693264275999</v>
      </c>
      <c r="Y78" s="12">
        <v>671.42704676327605</v>
      </c>
      <c r="Z78" s="12">
        <v>3.1414231947981599</v>
      </c>
      <c r="AA78" s="12">
        <v>2.2194686473937901</v>
      </c>
      <c r="AB78" s="12">
        <v>0.80750591961528695</v>
      </c>
      <c r="AC78">
        <v>41103513970.078499</v>
      </c>
      <c r="AD78" s="12">
        <v>1.1339367715334874</v>
      </c>
      <c r="AE78" s="26">
        <v>3.6248506091298078</v>
      </c>
      <c r="AF78" s="45">
        <v>4.1103513970078498E-2</v>
      </c>
      <c r="AH78" s="26" t="s">
        <v>202</v>
      </c>
      <c r="AI78" s="26" t="s">
        <v>202</v>
      </c>
      <c r="AJ78" s="12" t="s">
        <v>202</v>
      </c>
      <c r="AK78" s="12" t="s">
        <v>202</v>
      </c>
      <c r="AL78" s="12" t="s">
        <v>202</v>
      </c>
      <c r="AM78" s="12" t="s">
        <v>202</v>
      </c>
      <c r="AN78" s="12" t="s">
        <v>202</v>
      </c>
      <c r="AO78" s="21" t="s">
        <v>202</v>
      </c>
      <c r="AP78" s="21" t="s">
        <v>202</v>
      </c>
      <c r="AQ78" s="21" t="s">
        <v>202</v>
      </c>
      <c r="AR78" s="21" t="s">
        <v>202</v>
      </c>
      <c r="AS78" s="21" t="s">
        <v>202</v>
      </c>
      <c r="AU78" s="26"/>
      <c r="AV78" s="21"/>
      <c r="AW78" s="26"/>
      <c r="AX78" s="21"/>
      <c r="AY78" s="26"/>
      <c r="AZ78" s="21"/>
      <c r="BA78" s="26"/>
      <c r="BB78" s="21"/>
    </row>
    <row r="79" spans="1:54" x14ac:dyDescent="0.45">
      <c r="A79" t="s">
        <v>1515</v>
      </c>
      <c r="B79" t="s">
        <v>1549</v>
      </c>
      <c r="C79" t="s">
        <v>1556</v>
      </c>
      <c r="D79">
        <v>91</v>
      </c>
      <c r="E79" s="22">
        <v>1673.89951550961</v>
      </c>
      <c r="F79" s="22">
        <v>581.99607976850302</v>
      </c>
      <c r="G79" s="22">
        <v>0</v>
      </c>
      <c r="H79" s="22">
        <v>182.71810094315501</v>
      </c>
      <c r="I79" s="22">
        <v>764.71418071165795</v>
      </c>
      <c r="J79" s="12">
        <v>17.9025877973821</v>
      </c>
      <c r="K79" s="12">
        <v>7.8874017398165899</v>
      </c>
      <c r="L79" s="12">
        <v>17.294181680009402</v>
      </c>
      <c r="M79" s="12">
        <v>9.0383453019507591</v>
      </c>
      <c r="N79" s="12">
        <v>17.598384738695799</v>
      </c>
      <c r="O79" s="12">
        <v>11.995948982992401</v>
      </c>
      <c r="P79" s="12">
        <v>4.0676693586046202</v>
      </c>
      <c r="Q79" s="12">
        <v>3.2022880350861298</v>
      </c>
      <c r="R79" s="12">
        <v>4.3331494701129403</v>
      </c>
      <c r="S79" s="12">
        <v>3.1740647716855399</v>
      </c>
      <c r="T79" s="12">
        <v>4.2004094143587798</v>
      </c>
      <c r="U79">
        <v>9040</v>
      </c>
      <c r="V79" s="12">
        <v>34.698050040700402</v>
      </c>
      <c r="W79" s="12">
        <v>12.508385830931299</v>
      </c>
      <c r="X79" s="12">
        <v>187.55393481615801</v>
      </c>
      <c r="Y79" s="12">
        <v>158.48966400653899</v>
      </c>
      <c r="Z79" s="12">
        <v>17.9025877973821</v>
      </c>
      <c r="AA79" s="12">
        <v>7.8874017398165899</v>
      </c>
      <c r="AB79" s="12">
        <v>4.0676693586046202</v>
      </c>
      <c r="AC79">
        <v>3187858633.04842</v>
      </c>
      <c r="AD79" s="12">
        <v>2.6534090909166318E-2</v>
      </c>
      <c r="AE79" s="26">
        <v>12.014199559206155</v>
      </c>
      <c r="AF79" s="45">
        <v>3.1878586330484201E-3</v>
      </c>
      <c r="AH79" s="26">
        <v>230.769230769231</v>
      </c>
      <c r="AI79" s="26">
        <v>221.69811320754701</v>
      </c>
      <c r="AJ79" s="12" t="s">
        <v>202</v>
      </c>
      <c r="AK79" s="12" t="s">
        <v>202</v>
      </c>
      <c r="AL79" s="12" t="s">
        <v>202</v>
      </c>
      <c r="AM79" s="12" t="s">
        <v>202</v>
      </c>
      <c r="AN79" s="12" t="s">
        <v>202</v>
      </c>
      <c r="AO79" s="21" t="s">
        <v>202</v>
      </c>
      <c r="AP79" s="21" t="s">
        <v>202</v>
      </c>
      <c r="AQ79" s="21" t="s">
        <v>202</v>
      </c>
      <c r="AR79" s="21" t="s">
        <v>202</v>
      </c>
      <c r="AS79" s="21" t="s">
        <v>202</v>
      </c>
      <c r="AU79" s="26"/>
      <c r="AV79" s="21"/>
      <c r="AW79" s="26"/>
      <c r="AX79" s="21"/>
      <c r="AY79" s="26"/>
      <c r="AZ79" s="21"/>
      <c r="BA79" s="26"/>
      <c r="BB79" s="21"/>
    </row>
    <row r="80" spans="1:54" x14ac:dyDescent="0.45">
      <c r="A80" t="s">
        <v>1758</v>
      </c>
      <c r="B80" t="s">
        <v>1549</v>
      </c>
      <c r="C80" t="s">
        <v>1556</v>
      </c>
      <c r="D80">
        <v>92</v>
      </c>
      <c r="E80" s="22">
        <v>3741.6558935642202</v>
      </c>
      <c r="F80" s="22">
        <v>0</v>
      </c>
      <c r="G80" s="22">
        <v>0</v>
      </c>
      <c r="H80" s="22">
        <v>1709.3602660377201</v>
      </c>
      <c r="I80" s="22">
        <v>1709.3602660377201</v>
      </c>
      <c r="J80" s="12">
        <v>18.162597653679398</v>
      </c>
      <c r="K80" s="12">
        <v>9.1155149914626108</v>
      </c>
      <c r="L80" s="12">
        <v>20.835559859884398</v>
      </c>
      <c r="M80" s="12">
        <v>16.4412632301506</v>
      </c>
      <c r="N80" s="12">
        <v>19.499078756781898</v>
      </c>
      <c r="O80" s="12">
        <v>18.799142271994199</v>
      </c>
      <c r="P80" s="12">
        <v>113.23598795005501</v>
      </c>
      <c r="Q80" s="12">
        <v>82.603474633482605</v>
      </c>
      <c r="R80" s="12">
        <v>115.609760847248</v>
      </c>
      <c r="S80" s="12">
        <v>82.999620569719298</v>
      </c>
      <c r="T80" s="12">
        <v>114.422874398652</v>
      </c>
      <c r="U80">
        <v>11845</v>
      </c>
      <c r="V80" s="12">
        <v>765.71491056039702</v>
      </c>
      <c r="W80" s="12">
        <v>651.83130666240504</v>
      </c>
      <c r="X80" s="12">
        <v>169.16423194231299</v>
      </c>
      <c r="Y80" s="12">
        <v>109.881725522671</v>
      </c>
      <c r="Z80" s="12">
        <v>18.162597653679398</v>
      </c>
      <c r="AA80" s="12">
        <v>9.1155149914626108</v>
      </c>
      <c r="AB80" s="12">
        <v>113.23598795005501</v>
      </c>
      <c r="AC80">
        <v>193561098487.35001</v>
      </c>
      <c r="AD80" s="12">
        <v>1.3088826432245693</v>
      </c>
      <c r="AE80" s="26">
        <v>14.788269940725321</v>
      </c>
      <c r="AF80" s="45">
        <v>0.19356109848735001</v>
      </c>
      <c r="AH80" s="26">
        <v>190.38461538461499</v>
      </c>
      <c r="AI80" s="26">
        <v>221.69811320754701</v>
      </c>
      <c r="AJ80" s="12">
        <v>0.496</v>
      </c>
      <c r="AK80" s="12">
        <v>0.30599999999999999</v>
      </c>
      <c r="AL80" s="12">
        <v>0.98599999999999999</v>
      </c>
      <c r="AM80" s="12">
        <v>0.83</v>
      </c>
      <c r="AN80" s="12">
        <v>0.96650000000000003</v>
      </c>
      <c r="AO80" s="21">
        <v>5.9229696137129098E-2</v>
      </c>
      <c r="AP80" s="21">
        <v>0.160655711744501</v>
      </c>
      <c r="AQ80" s="21">
        <v>0.18707680168802401</v>
      </c>
      <c r="AR80" s="21">
        <v>9.6006304849725596E-2</v>
      </c>
      <c r="AS80" s="21">
        <v>0.190851243108527</v>
      </c>
      <c r="AU80" s="26"/>
      <c r="AV80" s="21"/>
      <c r="AW80" s="26"/>
      <c r="AX80" s="21"/>
      <c r="AY80" s="26"/>
      <c r="AZ80" s="21"/>
      <c r="BA80" s="26"/>
      <c r="BB80" s="21"/>
    </row>
    <row r="81" spans="1:54" x14ac:dyDescent="0.45">
      <c r="A81" t="s">
        <v>1700</v>
      </c>
      <c r="B81" t="s">
        <v>1549</v>
      </c>
      <c r="C81" t="s">
        <v>1581</v>
      </c>
      <c r="D81">
        <v>94</v>
      </c>
      <c r="E81" s="22">
        <v>2292.38108688593</v>
      </c>
      <c r="F81" s="22">
        <v>494.317226513935</v>
      </c>
      <c r="G81" s="22">
        <v>1.03874738191219E-13</v>
      </c>
      <c r="H81" s="22">
        <v>552.94774279527599</v>
      </c>
      <c r="I81" s="22">
        <v>1047.2649693092101</v>
      </c>
      <c r="J81" s="12">
        <v>37.627719879150398</v>
      </c>
      <c r="K81" s="12">
        <v>0</v>
      </c>
      <c r="L81" s="12">
        <v>57.141038828882699</v>
      </c>
      <c r="M81" s="12">
        <v>6.56671794250191</v>
      </c>
      <c r="N81" s="12">
        <v>47.384379354016502</v>
      </c>
      <c r="O81" s="12">
        <v>6.56671794250191</v>
      </c>
      <c r="P81" s="12">
        <v>95.804840087890597</v>
      </c>
      <c r="Q81" s="12">
        <v>11.5391309029966</v>
      </c>
      <c r="R81" s="12">
        <v>66.060724894205705</v>
      </c>
      <c r="S81" s="12">
        <v>1.40650557998274</v>
      </c>
      <c r="T81" s="12">
        <v>80.932782491048201</v>
      </c>
      <c r="U81">
        <v>6957</v>
      </c>
      <c r="V81" s="12">
        <v>183.60687825678701</v>
      </c>
      <c r="W81" s="12">
        <v>17.503922984082799</v>
      </c>
      <c r="X81" s="12">
        <v>9.0367127074751696</v>
      </c>
      <c r="Y81" s="12">
        <v>5.2197162361508802</v>
      </c>
      <c r="Z81" s="12">
        <v>42.232939181805001</v>
      </c>
      <c r="AA81" s="12">
        <v>4.5115206234045901</v>
      </c>
      <c r="AB81" s="12">
        <v>88.785113009006494</v>
      </c>
      <c r="AC81">
        <v>92981538650.492004</v>
      </c>
      <c r="AD81" s="12">
        <v>0.19228505172255389</v>
      </c>
      <c r="AE81" s="26">
        <v>48.356093111519712</v>
      </c>
      <c r="AF81" s="45">
        <v>9.2981538650491996E-2</v>
      </c>
      <c r="AH81" s="26">
        <v>98.076923076923094</v>
      </c>
      <c r="AI81" s="26">
        <v>221.69811320754701</v>
      </c>
      <c r="AJ81" s="12">
        <v>0.39200000000000002</v>
      </c>
      <c r="AK81" s="12">
        <v>0.156</v>
      </c>
      <c r="AL81" s="12">
        <v>0.85399999999999998</v>
      </c>
      <c r="AM81" s="12">
        <v>0.47649999999999998</v>
      </c>
      <c r="AN81" s="12">
        <v>0.95799999999999996</v>
      </c>
      <c r="AO81" s="21">
        <v>1.4505120029476799E-2</v>
      </c>
      <c r="AP81" s="21">
        <v>4.43057031669594E-2</v>
      </c>
      <c r="AQ81" s="21">
        <v>8.9076314027171297E-2</v>
      </c>
      <c r="AR81" s="21">
        <v>3.6448763150992901E-2</v>
      </c>
      <c r="AS81" s="21">
        <v>7.9406234007520199E-2</v>
      </c>
      <c r="AU81" s="26"/>
      <c r="AV81" s="21"/>
      <c r="AW81" s="26"/>
      <c r="AX81" s="21"/>
      <c r="AY81" s="26"/>
      <c r="AZ81" s="21"/>
      <c r="BA81" s="26"/>
      <c r="BB81" s="21"/>
    </row>
    <row r="82" spans="1:54" x14ac:dyDescent="0.45">
      <c r="A82" t="s">
        <v>1615</v>
      </c>
      <c r="B82" t="s">
        <v>1549</v>
      </c>
      <c r="C82" t="s">
        <v>1581</v>
      </c>
      <c r="D82">
        <v>95</v>
      </c>
      <c r="E82" s="22">
        <v>15915.937826216201</v>
      </c>
      <c r="F82" s="22">
        <v>3850.9930694065902</v>
      </c>
      <c r="G82" s="22">
        <v>0</v>
      </c>
      <c r="H82" s="22">
        <v>3420.1383469420002</v>
      </c>
      <c r="I82" s="22">
        <v>7271.1314163485904</v>
      </c>
      <c r="J82" s="12">
        <v>36.837875751262501</v>
      </c>
      <c r="K82" s="12">
        <v>1.5730961463436599</v>
      </c>
      <c r="L82" s="12">
        <v>44.308617292855303</v>
      </c>
      <c r="M82" s="12">
        <v>12.494653483780199</v>
      </c>
      <c r="N82" s="12">
        <v>40.573246522058902</v>
      </c>
      <c r="O82" s="12">
        <v>12.5932917525714</v>
      </c>
      <c r="P82" s="12">
        <v>65.8781716933957</v>
      </c>
      <c r="Q82" s="12">
        <v>21.904031362904899</v>
      </c>
      <c r="R82" s="12">
        <v>57.5039008811668</v>
      </c>
      <c r="S82" s="12">
        <v>11.6184113284656</v>
      </c>
      <c r="T82" s="12">
        <v>61.6910362872812</v>
      </c>
      <c r="U82">
        <v>12623</v>
      </c>
      <c r="V82" s="12">
        <v>159.94386885608199</v>
      </c>
      <c r="W82" s="12">
        <v>31.517238504489502</v>
      </c>
      <c r="X82" s="12">
        <v>21.7149207977956</v>
      </c>
      <c r="Y82" s="12">
        <v>12.8438509832937</v>
      </c>
      <c r="Z82" s="12">
        <v>36.837875751262501</v>
      </c>
      <c r="AA82" s="12">
        <v>1.5730961463436599</v>
      </c>
      <c r="AB82" s="12">
        <v>65.8781716933957</v>
      </c>
      <c r="AC82">
        <v>462884214421.84198</v>
      </c>
      <c r="AD82" s="12">
        <v>1.1629728896917966</v>
      </c>
      <c r="AE82" s="26">
        <v>39.801806088920316</v>
      </c>
      <c r="AF82" s="45">
        <v>0.46288421442184202</v>
      </c>
      <c r="AH82" s="26">
        <v>51.923076923076898</v>
      </c>
      <c r="AI82" s="26">
        <v>83.136792452830207</v>
      </c>
      <c r="AJ82" s="12">
        <v>0.27550000000000002</v>
      </c>
      <c r="AK82" s="12">
        <v>8.5999999999999993E-2</v>
      </c>
      <c r="AL82" s="12">
        <v>0.72099999999999997</v>
      </c>
      <c r="AM82" s="12">
        <v>0.35849999999999999</v>
      </c>
      <c r="AN82" s="12">
        <v>0.89149999999999996</v>
      </c>
      <c r="AO82" s="21">
        <v>3.9808042440278399E-2</v>
      </c>
      <c r="AP82" s="21">
        <v>0.16594399087023001</v>
      </c>
      <c r="AQ82" s="21">
        <v>0.41266127715707202</v>
      </c>
      <c r="AR82" s="21">
        <v>0.127524601073217</v>
      </c>
      <c r="AS82" s="21">
        <v>0.33373951859814799</v>
      </c>
      <c r="AU82" s="26"/>
      <c r="AV82" s="21"/>
      <c r="AW82" s="26"/>
      <c r="AX82" s="21"/>
      <c r="AY82" s="26"/>
      <c r="AZ82" s="21"/>
      <c r="BA82" s="26"/>
      <c r="BB82" s="21"/>
    </row>
    <row r="83" spans="1:54" x14ac:dyDescent="0.45">
      <c r="A83" t="s">
        <v>1451</v>
      </c>
      <c r="B83" t="s">
        <v>1549</v>
      </c>
      <c r="C83" t="s">
        <v>1581</v>
      </c>
      <c r="D83">
        <v>96</v>
      </c>
      <c r="E83" s="22">
        <v>8749.2841574549693</v>
      </c>
      <c r="F83" s="22">
        <v>0</v>
      </c>
      <c r="G83" s="22">
        <v>0</v>
      </c>
      <c r="H83" s="22">
        <v>3997.0748568170302</v>
      </c>
      <c r="I83" s="22">
        <v>3997.0748568170302</v>
      </c>
      <c r="J83" s="12">
        <v>37.568202805926298</v>
      </c>
      <c r="K83" s="12">
        <v>0.28296506706679803</v>
      </c>
      <c r="L83" s="12">
        <v>51.7827309910667</v>
      </c>
      <c r="M83" s="12">
        <v>13.4757723232774</v>
      </c>
      <c r="N83" s="12">
        <v>44.675466898496502</v>
      </c>
      <c r="O83" s="12">
        <v>13.4787428545095</v>
      </c>
      <c r="P83" s="12">
        <v>63.332786482161502</v>
      </c>
      <c r="Q83" s="12">
        <v>35.095256665684303</v>
      </c>
      <c r="R83" s="12">
        <v>45.696600736420699</v>
      </c>
      <c r="S83" s="12">
        <v>14.2562990711252</v>
      </c>
      <c r="T83" s="12">
        <v>54.514693609291101</v>
      </c>
      <c r="U83">
        <v>13863</v>
      </c>
      <c r="V83" s="12">
        <v>130.78631969060399</v>
      </c>
      <c r="W83" s="12">
        <v>43.389087339607002</v>
      </c>
      <c r="X83" s="12">
        <v>13.096837205002201</v>
      </c>
      <c r="Y83" s="12">
        <v>10.741895932776499</v>
      </c>
      <c r="Z83" s="12">
        <v>37.568202805926298</v>
      </c>
      <c r="AA83" s="12">
        <v>0.28296506706679803</v>
      </c>
      <c r="AB83" s="12">
        <v>63.332786482161502</v>
      </c>
      <c r="AC83">
        <v>253145888460.009</v>
      </c>
      <c r="AD83" s="12">
        <v>0.52276271005094721</v>
      </c>
      <c r="AE83" s="26">
        <v>48.424626239185656</v>
      </c>
      <c r="AF83" s="45">
        <v>0.25314588846000902</v>
      </c>
      <c r="AH83" s="26">
        <v>40.384615384615401</v>
      </c>
      <c r="AI83" s="26">
        <v>160.731132075472</v>
      </c>
      <c r="AJ83" s="12">
        <v>0.31950000000000001</v>
      </c>
      <c r="AK83" s="12">
        <v>0.10050000000000001</v>
      </c>
      <c r="AL83" s="12">
        <v>0.74399999999999999</v>
      </c>
      <c r="AM83" s="12">
        <v>0.3725</v>
      </c>
      <c r="AN83" s="12">
        <v>0.90849999999999997</v>
      </c>
      <c r="AO83" s="21">
        <v>2.5441161790230898E-2</v>
      </c>
      <c r="AP83" s="21">
        <v>9.4296843451353404E-2</v>
      </c>
      <c r="AQ83" s="21">
        <v>0.22998303966591799</v>
      </c>
      <c r="AR83" s="21">
        <v>8.0880111362972906E-2</v>
      </c>
      <c r="AS83" s="21">
        <v>0.18834054101424699</v>
      </c>
      <c r="AU83" s="26"/>
      <c r="AV83" s="21"/>
      <c r="AW83" s="26"/>
      <c r="AX83" s="21"/>
      <c r="AY83" s="26"/>
      <c r="AZ83" s="21"/>
      <c r="BA83" s="26"/>
      <c r="BB83" s="21"/>
    </row>
    <row r="84" spans="1:54" x14ac:dyDescent="0.45">
      <c r="A84" t="s">
        <v>1589</v>
      </c>
      <c r="B84" t="s">
        <v>1549</v>
      </c>
      <c r="C84" t="s">
        <v>1581</v>
      </c>
      <c r="D84">
        <v>97</v>
      </c>
      <c r="E84" s="22">
        <v>1146.5635634064699</v>
      </c>
      <c r="F84" s="22">
        <v>478.478168717122</v>
      </c>
      <c r="G84" s="22">
        <v>0</v>
      </c>
      <c r="H84" s="22">
        <v>45.324728589579799</v>
      </c>
      <c r="I84" s="22">
        <v>523.80289730670199</v>
      </c>
      <c r="J84" s="12">
        <v>37.2719605404398</v>
      </c>
      <c r="K84" s="12">
        <v>1.2009200224424199</v>
      </c>
      <c r="L84" s="12">
        <v>50.537473535796899</v>
      </c>
      <c r="M84" s="12">
        <v>17.568944412068198</v>
      </c>
      <c r="N84" s="12">
        <v>43.904717038118299</v>
      </c>
      <c r="O84" s="12">
        <v>17.609940847562399</v>
      </c>
      <c r="P84" s="12">
        <v>58.208141762869701</v>
      </c>
      <c r="Q84" s="12">
        <v>8.3995211157641894</v>
      </c>
      <c r="R84" s="12">
        <v>41.282434953962102</v>
      </c>
      <c r="S84" s="12">
        <v>4.0387219908491403</v>
      </c>
      <c r="T84" s="12">
        <v>49.745288358415898</v>
      </c>
      <c r="U84">
        <v>9858</v>
      </c>
      <c r="V84" s="12">
        <v>108.033853894218</v>
      </c>
      <c r="W84" s="12">
        <v>10.742774631763099</v>
      </c>
      <c r="X84" s="12">
        <v>11.7611177911387</v>
      </c>
      <c r="Y84" s="12">
        <v>11.896919877582601</v>
      </c>
      <c r="Z84" s="12">
        <v>37.2719605404398</v>
      </c>
      <c r="AA84" s="12">
        <v>1.2009200224424199</v>
      </c>
      <c r="AB84" s="12">
        <v>58.208141762869701</v>
      </c>
      <c r="AC84">
        <v>26440302703.145802</v>
      </c>
      <c r="AD84" s="12">
        <v>5.6588445677000311E-2</v>
      </c>
      <c r="AE84" s="26">
        <v>46.72385393665644</v>
      </c>
      <c r="AF84" s="45">
        <v>2.6440302703145801E-2</v>
      </c>
      <c r="AH84" s="26">
        <v>28.846153846153801</v>
      </c>
      <c r="AI84" s="26">
        <v>160.731132075472</v>
      </c>
      <c r="AJ84" s="12" t="s">
        <v>202</v>
      </c>
      <c r="AK84" s="12" t="s">
        <v>202</v>
      </c>
      <c r="AL84" s="12" t="s">
        <v>202</v>
      </c>
      <c r="AM84" s="12" t="s">
        <v>202</v>
      </c>
      <c r="AN84" s="12" t="s">
        <v>202</v>
      </c>
      <c r="AO84" s="21" t="s">
        <v>202</v>
      </c>
      <c r="AP84" s="21" t="s">
        <v>202</v>
      </c>
      <c r="AQ84" s="21" t="s">
        <v>202</v>
      </c>
      <c r="AR84" s="21" t="s">
        <v>202</v>
      </c>
      <c r="AS84" s="21" t="s">
        <v>202</v>
      </c>
      <c r="AU84" s="26"/>
      <c r="AV84" s="21"/>
      <c r="AW84" s="26"/>
      <c r="AX84" s="21"/>
      <c r="AY84" s="26"/>
      <c r="AZ84" s="21"/>
      <c r="BA84" s="26"/>
      <c r="BB84" s="21"/>
    </row>
    <row r="85" spans="1:54" x14ac:dyDescent="0.45">
      <c r="A85" t="s">
        <v>1679</v>
      </c>
      <c r="B85" t="s">
        <v>1549</v>
      </c>
      <c r="C85" t="s">
        <v>1581</v>
      </c>
      <c r="D85">
        <v>98</v>
      </c>
      <c r="E85" s="22">
        <v>238.20675539970401</v>
      </c>
      <c r="F85" s="22">
        <v>0</v>
      </c>
      <c r="G85" s="22">
        <v>0</v>
      </c>
      <c r="H85" s="22">
        <v>108.82378667754701</v>
      </c>
      <c r="I85" s="22">
        <v>108.82378667754701</v>
      </c>
      <c r="J85" s="12">
        <v>37.627719879150398</v>
      </c>
      <c r="K85" s="12">
        <v>0</v>
      </c>
      <c r="L85" s="12">
        <v>66.537696729387605</v>
      </c>
      <c r="M85" s="12">
        <v>11.6339388762129</v>
      </c>
      <c r="N85" s="12">
        <v>52.082708304268998</v>
      </c>
      <c r="O85" s="12">
        <v>11.6339388762129</v>
      </c>
      <c r="P85" s="12">
        <v>77.582466125488295</v>
      </c>
      <c r="Q85" s="12">
        <v>11.7029249338201</v>
      </c>
      <c r="R85" s="12">
        <v>43.990750885009803</v>
      </c>
      <c r="S85" s="12">
        <v>9.5965061728852099</v>
      </c>
      <c r="T85" s="12">
        <v>60.786608505248999</v>
      </c>
      <c r="U85">
        <v>12584</v>
      </c>
      <c r="V85" s="12">
        <v>110.623971134725</v>
      </c>
      <c r="W85" s="12">
        <v>20.1599411139834</v>
      </c>
      <c r="X85" s="12">
        <v>0.627527512008479</v>
      </c>
      <c r="Y85" s="12">
        <v>1.2647515721843501</v>
      </c>
      <c r="Z85" s="12">
        <v>37.627719879150398</v>
      </c>
      <c r="AA85" s="12">
        <v>0</v>
      </c>
      <c r="AB85" s="12">
        <v>77.582466125488295</v>
      </c>
      <c r="AC85">
        <v>8442817743.5581503</v>
      </c>
      <c r="AD85" s="12">
        <v>1.203851943618843E-2</v>
      </c>
      <c r="AE85" s="26">
        <v>70.131695083521578</v>
      </c>
      <c r="AF85" s="45">
        <v>8.4428177435581508E-3</v>
      </c>
      <c r="AH85" s="26">
        <v>5.7692307692307701</v>
      </c>
      <c r="AI85" s="26">
        <v>38.797169811320799</v>
      </c>
      <c r="AJ85" s="12" t="s">
        <v>202</v>
      </c>
      <c r="AK85" s="12" t="s">
        <v>202</v>
      </c>
      <c r="AL85" s="12" t="s">
        <v>202</v>
      </c>
      <c r="AM85" s="12" t="s">
        <v>202</v>
      </c>
      <c r="AN85" s="12" t="s">
        <v>202</v>
      </c>
      <c r="AO85" s="21" t="s">
        <v>202</v>
      </c>
      <c r="AP85" s="21" t="s">
        <v>202</v>
      </c>
      <c r="AQ85" s="21" t="s">
        <v>202</v>
      </c>
      <c r="AR85" s="21" t="s">
        <v>202</v>
      </c>
      <c r="AS85" s="21" t="s">
        <v>202</v>
      </c>
      <c r="AU85" s="26"/>
      <c r="AV85" s="21"/>
      <c r="AW85" s="26"/>
      <c r="AX85" s="21"/>
      <c r="AY85" s="26"/>
      <c r="AZ85" s="21"/>
      <c r="BA85" s="26"/>
      <c r="BB85" s="21"/>
    </row>
    <row r="86" spans="1:54" x14ac:dyDescent="0.45">
      <c r="A86" t="s">
        <v>1757</v>
      </c>
      <c r="B86" t="s">
        <v>1549</v>
      </c>
      <c r="C86" t="s">
        <v>1581</v>
      </c>
      <c r="D86">
        <v>100</v>
      </c>
      <c r="E86" s="22">
        <v>23942.902895093001</v>
      </c>
      <c r="F86" s="22">
        <v>-6.64798324423804E-12</v>
      </c>
      <c r="G86" s="22">
        <v>10925.055703124101</v>
      </c>
      <c r="H86" s="22">
        <v>13.1620343400156</v>
      </c>
      <c r="I86" s="22">
        <v>10938.2177374641</v>
      </c>
      <c r="J86" s="12">
        <v>30.504514794600599</v>
      </c>
      <c r="K86" s="12">
        <v>7.2781344959520204</v>
      </c>
      <c r="L86" s="12">
        <v>34.166122969905501</v>
      </c>
      <c r="M86" s="12">
        <v>16.731241693065702</v>
      </c>
      <c r="N86" s="12">
        <v>32.335318882253098</v>
      </c>
      <c r="O86" s="12">
        <v>18.245703338949301</v>
      </c>
      <c r="P86" s="12">
        <v>50.587221290555199</v>
      </c>
      <c r="Q86" s="12">
        <v>32.405547437917498</v>
      </c>
      <c r="R86" s="12">
        <v>47.332505831767598</v>
      </c>
      <c r="S86" s="12">
        <v>29.0737080347198</v>
      </c>
      <c r="T86" s="12">
        <v>48.959863561161399</v>
      </c>
      <c r="U86">
        <v>19033</v>
      </c>
      <c r="V86" s="12">
        <v>159.408897921781</v>
      </c>
      <c r="W86" s="12">
        <v>73.546858172847195</v>
      </c>
      <c r="X86" s="12">
        <v>49.036095955052701</v>
      </c>
      <c r="Y86" s="12">
        <v>42.6193927626856</v>
      </c>
      <c r="Z86" s="12">
        <v>34.161716931033403</v>
      </c>
      <c r="AA86" s="12">
        <v>16.7230781307921</v>
      </c>
      <c r="AB86" s="12">
        <v>47.336422253772</v>
      </c>
      <c r="AC86">
        <v>517776093524.30103</v>
      </c>
      <c r="AD86" s="12">
        <v>1.7436492347576289</v>
      </c>
      <c r="AE86" s="26">
        <v>29.694968644096186</v>
      </c>
      <c r="AF86" s="45">
        <v>0.51777609352430098</v>
      </c>
      <c r="AH86" s="26">
        <v>17.307692307692299</v>
      </c>
      <c r="AI86" s="26">
        <v>116.391509433962</v>
      </c>
      <c r="AJ86" s="12">
        <v>2.9000000000000001E-2</v>
      </c>
      <c r="AK86" s="12">
        <v>7.4999999999999997E-3</v>
      </c>
      <c r="AL86" s="12">
        <v>0.184</v>
      </c>
      <c r="AM86" s="12">
        <v>5.2999999999999999E-2</v>
      </c>
      <c r="AN86" s="12">
        <v>0.32</v>
      </c>
      <c r="AO86" s="21">
        <v>3.8833207014322599E-3</v>
      </c>
      <c r="AP86" s="21">
        <v>2.7442132956788001E-2</v>
      </c>
      <c r="AQ86" s="21">
        <v>0.16568834992777601</v>
      </c>
      <c r="AR86" s="21">
        <v>1.5015506712204699E-2</v>
      </c>
      <c r="AS86" s="21">
        <v>9.5270801208471395E-2</v>
      </c>
      <c r="AU86" s="26"/>
      <c r="AV86" s="21"/>
      <c r="AW86" s="26"/>
      <c r="AX86" s="21"/>
      <c r="AY86" s="26"/>
      <c r="AZ86" s="21"/>
      <c r="BA86" s="26"/>
      <c r="BB86" s="21"/>
    </row>
    <row r="87" spans="1:54" x14ac:dyDescent="0.45">
      <c r="A87" t="s">
        <v>1580</v>
      </c>
      <c r="B87" t="s">
        <v>1549</v>
      </c>
      <c r="C87" t="s">
        <v>1581</v>
      </c>
      <c r="D87">
        <v>101</v>
      </c>
      <c r="E87" s="22">
        <v>25372.9763942957</v>
      </c>
      <c r="F87" s="22">
        <v>0</v>
      </c>
      <c r="G87" s="22">
        <v>0</v>
      </c>
      <c r="H87" s="22">
        <v>11591.540995023801</v>
      </c>
      <c r="I87" s="22">
        <v>11591.540995023801</v>
      </c>
      <c r="J87" s="12">
        <v>26.393241248696501</v>
      </c>
      <c r="K87" s="12">
        <v>6.8726658622439203</v>
      </c>
      <c r="L87" s="12">
        <v>27.848115119287499</v>
      </c>
      <c r="M87" s="12">
        <v>10.2656898860079</v>
      </c>
      <c r="N87" s="12">
        <v>27.120678183991998</v>
      </c>
      <c r="O87" s="12">
        <v>12.3538627517768</v>
      </c>
      <c r="P87" s="12">
        <v>59.3157963990176</v>
      </c>
      <c r="Q87" s="12">
        <v>29.050017937518199</v>
      </c>
      <c r="R87" s="12">
        <v>57.234222991832603</v>
      </c>
      <c r="S87" s="12">
        <v>28.126757474747102</v>
      </c>
      <c r="T87" s="12">
        <v>58.275009695425098</v>
      </c>
      <c r="U87">
        <v>8004</v>
      </c>
      <c r="V87" s="12">
        <v>204.62247211792001</v>
      </c>
      <c r="W87" s="12">
        <v>75.2709730800605</v>
      </c>
      <c r="X87" s="12">
        <v>77.2955754528722</v>
      </c>
      <c r="Y87" s="12">
        <v>55.733792304842801</v>
      </c>
      <c r="Z87" s="12">
        <v>26.393241248696501</v>
      </c>
      <c r="AA87" s="12">
        <v>6.8726658622439203</v>
      </c>
      <c r="AB87" s="12">
        <v>59.3157963990176</v>
      </c>
      <c r="AC87">
        <v>687561485611.69604</v>
      </c>
      <c r="AD87" s="12">
        <v>2.3718897740579843</v>
      </c>
      <c r="AE87" s="26">
        <v>28.987918963678101</v>
      </c>
      <c r="AF87" s="45">
        <v>0.68756148561169605</v>
      </c>
      <c r="AH87" s="26">
        <v>5.7692307692307701</v>
      </c>
      <c r="AI87" s="26">
        <v>38.797169811320799</v>
      </c>
      <c r="AJ87" s="12">
        <v>4.9000000000000002E-2</v>
      </c>
      <c r="AK87" s="12">
        <v>1.15E-2</v>
      </c>
      <c r="AL87" s="12">
        <v>0.19400000000000001</v>
      </c>
      <c r="AM87" s="12">
        <v>5.3999999999999999E-2</v>
      </c>
      <c r="AN87" s="12">
        <v>0.52600000000000002</v>
      </c>
      <c r="AO87" s="21">
        <v>7.9069570845345105E-3</v>
      </c>
      <c r="AP87" s="21">
        <v>3.71283202230316E-2</v>
      </c>
      <c r="AQ87" s="21">
        <v>0.36165734143175199</v>
      </c>
      <c r="AR87" s="21">
        <v>3.36905127949731E-2</v>
      </c>
      <c r="AS87" s="21">
        <v>0.13338692820866899</v>
      </c>
      <c r="AU87" s="26"/>
      <c r="AV87" s="21"/>
      <c r="AW87" s="26"/>
      <c r="AX87" s="21"/>
      <c r="AY87" s="26"/>
      <c r="AZ87" s="21"/>
      <c r="BA87" s="26"/>
      <c r="BB87" s="21"/>
    </row>
    <row r="88" spans="1:54" x14ac:dyDescent="0.45">
      <c r="A88" t="s">
        <v>1614</v>
      </c>
      <c r="B88" t="s">
        <v>1549</v>
      </c>
      <c r="C88" t="s">
        <v>1581</v>
      </c>
      <c r="D88">
        <v>102</v>
      </c>
      <c r="E88" s="22">
        <v>6826.8838582634899</v>
      </c>
      <c r="F88" s="22">
        <v>1898.95801722548</v>
      </c>
      <c r="G88" s="22">
        <v>0</v>
      </c>
      <c r="H88" s="22">
        <v>1219.8760872794301</v>
      </c>
      <c r="I88" s="22">
        <v>3118.8341045049101</v>
      </c>
      <c r="J88" s="12">
        <v>35.345822625126402</v>
      </c>
      <c r="K88" s="12">
        <v>2.9629298506498101</v>
      </c>
      <c r="L88" s="12">
        <v>38.674808358047002</v>
      </c>
      <c r="M88" s="12">
        <v>7.7661714124783501</v>
      </c>
      <c r="N88" s="12">
        <v>37.010315491586702</v>
      </c>
      <c r="O88" s="12">
        <v>8.3121821267262703</v>
      </c>
      <c r="P88" s="12">
        <v>85.9485768317072</v>
      </c>
      <c r="Q88" s="12">
        <v>70.933585388497406</v>
      </c>
      <c r="R88" s="12">
        <v>79.102257481327797</v>
      </c>
      <c r="S88" s="12">
        <v>63.042019553731301</v>
      </c>
      <c r="T88" s="12">
        <v>82.525417156517506</v>
      </c>
      <c r="U88">
        <v>8053</v>
      </c>
      <c r="V88" s="12">
        <v>288.60154121000301</v>
      </c>
      <c r="W88" s="12">
        <v>209.97436111692599</v>
      </c>
      <c r="X88" s="12">
        <v>31.287064621643101</v>
      </c>
      <c r="Y88" s="12">
        <v>13.463181825735701</v>
      </c>
      <c r="Z88" s="12">
        <v>35.345822625126402</v>
      </c>
      <c r="AA88" s="12">
        <v>2.9629298506498101</v>
      </c>
      <c r="AB88" s="12">
        <v>85.9485768317072</v>
      </c>
      <c r="AC88">
        <v>261558916146.944</v>
      </c>
      <c r="AD88" s="12">
        <v>0.90010032933843664</v>
      </c>
      <c r="AE88" s="26">
        <v>29.05886239806031</v>
      </c>
      <c r="AF88" s="45">
        <v>0.26155891614694399</v>
      </c>
      <c r="AH88" s="26">
        <v>5.7692307692307701</v>
      </c>
      <c r="AI88" s="26">
        <v>38.797169811320799</v>
      </c>
      <c r="AJ88" s="12">
        <v>3.7499999999999999E-2</v>
      </c>
      <c r="AK88" s="12">
        <v>0.01</v>
      </c>
      <c r="AL88" s="12">
        <v>0.16350000000000001</v>
      </c>
      <c r="AM88" s="12">
        <v>4.65E-2</v>
      </c>
      <c r="AN88" s="12">
        <v>0.223</v>
      </c>
      <c r="AO88" s="21">
        <v>2.61558916146944E-3</v>
      </c>
      <c r="AP88" s="21">
        <v>1.2162489600832899E-2</v>
      </c>
      <c r="AQ88" s="21">
        <v>5.8327638300768501E-2</v>
      </c>
      <c r="AR88" s="21">
        <v>9.8084593555103992E-3</v>
      </c>
      <c r="AS88" s="21">
        <v>4.2764882790025299E-2</v>
      </c>
      <c r="AU88" s="26"/>
      <c r="AV88" s="21"/>
      <c r="AW88" s="26"/>
      <c r="AX88" s="21"/>
      <c r="AY88" s="26"/>
      <c r="AZ88" s="21"/>
      <c r="BA88" s="26"/>
      <c r="BB88" s="21"/>
    </row>
    <row r="89" spans="1:54" x14ac:dyDescent="0.45">
      <c r="A89" t="s">
        <v>1179</v>
      </c>
      <c r="B89" t="s">
        <v>1549</v>
      </c>
      <c r="C89" t="s">
        <v>1729</v>
      </c>
      <c r="D89">
        <v>103</v>
      </c>
      <c r="E89" s="22">
        <v>46910.022571265697</v>
      </c>
      <c r="F89" s="22">
        <v>0</v>
      </c>
      <c r="G89" s="22">
        <v>0</v>
      </c>
      <c r="H89" s="22">
        <v>21430.652882905899</v>
      </c>
      <c r="I89" s="22">
        <v>21430.652882905899</v>
      </c>
      <c r="J89" s="12">
        <v>19.390203429730999</v>
      </c>
      <c r="K89" s="12">
        <v>8.5131980231454705</v>
      </c>
      <c r="L89" s="12">
        <v>19.550479530486701</v>
      </c>
      <c r="M89" s="12">
        <v>10.6311812368644</v>
      </c>
      <c r="N89" s="12">
        <v>19.4703414801088</v>
      </c>
      <c r="O89" s="12">
        <v>13.6197120040163</v>
      </c>
      <c r="P89" s="12">
        <v>37.895857745068398</v>
      </c>
      <c r="Q89" s="12">
        <v>26.1953144738637</v>
      </c>
      <c r="R89" s="12">
        <v>37.797517559723602</v>
      </c>
      <c r="S89" s="12">
        <v>25.535707564373801</v>
      </c>
      <c r="T89" s="12">
        <v>37.846687652396</v>
      </c>
      <c r="U89">
        <v>21443</v>
      </c>
      <c r="V89" s="12">
        <v>191.82897857837</v>
      </c>
      <c r="W89" s="12">
        <v>98.404055722577297</v>
      </c>
      <c r="X89" s="12">
        <v>170.304192468765</v>
      </c>
      <c r="Y89" s="12">
        <v>130.67814284478601</v>
      </c>
      <c r="Z89" s="12">
        <v>19.390203429730999</v>
      </c>
      <c r="AA89" s="12">
        <v>8.5131980231454705</v>
      </c>
      <c r="AB89" s="12">
        <v>37.895857745068398</v>
      </c>
      <c r="AC89">
        <v>812132973034.54199</v>
      </c>
      <c r="AD89" s="12">
        <v>4.1110202527954387</v>
      </c>
      <c r="AE89" s="26">
        <v>19.755022429828763</v>
      </c>
      <c r="AF89" s="45">
        <v>0.81213297303454202</v>
      </c>
      <c r="AH89" s="26">
        <v>213.461538461538</v>
      </c>
      <c r="AI89" s="26">
        <v>221.69811320754701</v>
      </c>
      <c r="AJ89" s="12">
        <v>0.70650000000000002</v>
      </c>
      <c r="AK89" s="12">
        <v>0.48199999999999998</v>
      </c>
      <c r="AL89" s="12">
        <v>0.99750000000000005</v>
      </c>
      <c r="AM89" s="12">
        <v>0.87019999999999997</v>
      </c>
      <c r="AN89" s="12">
        <v>0.97550000000000003</v>
      </c>
      <c r="AO89" s="21">
        <v>0.39144809300264899</v>
      </c>
      <c r="AP89" s="21">
        <v>0.70671811313465804</v>
      </c>
      <c r="AQ89" s="21">
        <v>0.79223571519519598</v>
      </c>
      <c r="AR89" s="21">
        <v>0.57377194544890397</v>
      </c>
      <c r="AS89" s="21">
        <v>0.81010264060195603</v>
      </c>
      <c r="AU89" s="26"/>
      <c r="AV89" s="21"/>
      <c r="AW89" s="26"/>
      <c r="AX89" s="21"/>
      <c r="AY89" s="26"/>
      <c r="AZ89" s="21"/>
      <c r="BA89" s="26"/>
      <c r="BB89" s="21"/>
    </row>
    <row r="90" spans="1:54" x14ac:dyDescent="0.45">
      <c r="A90" t="s">
        <v>1728</v>
      </c>
      <c r="B90" t="s">
        <v>1549</v>
      </c>
      <c r="C90" t="s">
        <v>1729</v>
      </c>
      <c r="D90">
        <v>104</v>
      </c>
      <c r="E90" s="22">
        <v>37262.641019702001</v>
      </c>
      <c r="F90" s="22">
        <v>12501.002139726201</v>
      </c>
      <c r="G90" s="22">
        <v>0</v>
      </c>
      <c r="H90" s="22">
        <v>4522.2837472159499</v>
      </c>
      <c r="I90" s="22">
        <v>17023.2858869421</v>
      </c>
      <c r="J90" s="12">
        <v>29.9634370776817</v>
      </c>
      <c r="K90" s="12">
        <v>7.5116973697953204</v>
      </c>
      <c r="L90" s="12">
        <v>34.541113190877901</v>
      </c>
      <c r="M90" s="12">
        <v>16.146577757738001</v>
      </c>
      <c r="N90" s="12">
        <v>32.252275134279799</v>
      </c>
      <c r="O90" s="12">
        <v>17.808356764790801</v>
      </c>
      <c r="P90" s="12">
        <v>61.8194485333077</v>
      </c>
      <c r="Q90" s="12">
        <v>58.3844666226382</v>
      </c>
      <c r="R90" s="12">
        <v>49.205546743555601</v>
      </c>
      <c r="S90" s="12">
        <v>33.856463053118702</v>
      </c>
      <c r="T90" s="12">
        <v>55.512497638431597</v>
      </c>
      <c r="U90">
        <v>9410</v>
      </c>
      <c r="V90" s="12">
        <v>164.052450824624</v>
      </c>
      <c r="W90" s="12">
        <v>90.576281366561005</v>
      </c>
      <c r="X90" s="12">
        <v>54.548237417316997</v>
      </c>
      <c r="Y90" s="12">
        <v>55.181712987697097</v>
      </c>
      <c r="Z90" s="12">
        <v>29.9634370776817</v>
      </c>
      <c r="AA90" s="12">
        <v>7.5116973697953204</v>
      </c>
      <c r="AB90" s="12">
        <v>61.8194485333077</v>
      </c>
      <c r="AC90">
        <v>973526939123.60999</v>
      </c>
      <c r="AD90" s="12">
        <v>2.7927117708410845</v>
      </c>
      <c r="AE90" s="26">
        <v>34.859556553178123</v>
      </c>
      <c r="AF90" s="45">
        <v>0.97352693912360999</v>
      </c>
      <c r="AH90" s="26">
        <v>75</v>
      </c>
      <c r="AI90" s="26">
        <v>221.69811320754701</v>
      </c>
      <c r="AJ90" s="12">
        <v>0.38200000000000001</v>
      </c>
      <c r="AK90" s="12">
        <v>0.1125</v>
      </c>
      <c r="AL90" s="12">
        <v>0.96899999999999997</v>
      </c>
      <c r="AM90" s="12">
        <v>0.5665</v>
      </c>
      <c r="AN90" s="12">
        <v>0.88149999999999995</v>
      </c>
      <c r="AO90" s="21">
        <v>0.109521780651406</v>
      </c>
      <c r="AP90" s="21">
        <v>0.55150301101352495</v>
      </c>
      <c r="AQ90" s="21">
        <v>0.85816399683746203</v>
      </c>
      <c r="AR90" s="21">
        <v>0.37188729074521898</v>
      </c>
      <c r="AS90" s="21">
        <v>0.943347604010778</v>
      </c>
      <c r="AU90" s="26"/>
      <c r="AV90" s="21"/>
      <c r="AW90" s="26"/>
      <c r="AX90" s="21"/>
      <c r="AY90" s="26"/>
      <c r="AZ90" s="21"/>
      <c r="BA90" s="26"/>
      <c r="BB90" s="21"/>
    </row>
    <row r="91" spans="1:54" x14ac:dyDescent="0.45">
      <c r="A91" t="s">
        <v>1484</v>
      </c>
      <c r="B91" t="s">
        <v>1549</v>
      </c>
      <c r="C91" t="s">
        <v>1600</v>
      </c>
      <c r="D91">
        <v>105</v>
      </c>
      <c r="E91" s="22">
        <v>1435.3234570622401</v>
      </c>
      <c r="F91" s="22">
        <v>4.0511147894575601E-12</v>
      </c>
      <c r="G91" s="22">
        <v>605.04438340463696</v>
      </c>
      <c r="H91" s="22">
        <v>50.677296035246798</v>
      </c>
      <c r="I91" s="22">
        <v>655.72167943988802</v>
      </c>
      <c r="J91" s="12">
        <v>37.627719879150398</v>
      </c>
      <c r="K91" s="12">
        <v>0</v>
      </c>
      <c r="L91" s="12">
        <v>66.188301841154797</v>
      </c>
      <c r="M91" s="12">
        <v>7.9506565712282002</v>
      </c>
      <c r="N91" s="12">
        <v>51.908010860152601</v>
      </c>
      <c r="O91" s="12">
        <v>7.9506565712282002</v>
      </c>
      <c r="P91" s="12">
        <v>136.02732376825199</v>
      </c>
      <c r="Q91" s="12">
        <v>28.437843859197201</v>
      </c>
      <c r="R91" s="12">
        <v>75.943755921863399</v>
      </c>
      <c r="S91" s="12">
        <v>14.507255217474899</v>
      </c>
      <c r="T91" s="12">
        <v>105.985539845058</v>
      </c>
      <c r="U91">
        <v>15272</v>
      </c>
      <c r="V91" s="12">
        <v>223.47994430665599</v>
      </c>
      <c r="W91" s="12">
        <v>45.207982975827697</v>
      </c>
      <c r="X91" s="12">
        <v>1.6766794202322799</v>
      </c>
      <c r="Y91" s="12">
        <v>1.7720606188727801</v>
      </c>
      <c r="Z91" s="12">
        <v>63.981003970107103</v>
      </c>
      <c r="AA91" s="12">
        <v>7.6372470625534801</v>
      </c>
      <c r="AB91" s="12">
        <v>80.587300355541899</v>
      </c>
      <c r="AC91">
        <v>52842839930.662598</v>
      </c>
      <c r="AD91" s="12">
        <v>0.1465406444018931</v>
      </c>
      <c r="AE91" s="26">
        <v>36.06019350217894</v>
      </c>
      <c r="AF91" s="45">
        <v>5.2842839930662598E-2</v>
      </c>
      <c r="AH91" s="26">
        <v>98.076923076923094</v>
      </c>
      <c r="AI91" s="26">
        <v>221.69811320754701</v>
      </c>
      <c r="AJ91" s="12" t="s">
        <v>202</v>
      </c>
      <c r="AK91" s="12" t="s">
        <v>202</v>
      </c>
      <c r="AL91" s="12" t="s">
        <v>202</v>
      </c>
      <c r="AM91" s="12" t="s">
        <v>202</v>
      </c>
      <c r="AN91" s="12" t="s">
        <v>202</v>
      </c>
      <c r="AO91" s="21" t="s">
        <v>202</v>
      </c>
      <c r="AP91" s="21" t="s">
        <v>202</v>
      </c>
      <c r="AQ91" s="21" t="s">
        <v>202</v>
      </c>
      <c r="AR91" s="21" t="s">
        <v>202</v>
      </c>
      <c r="AS91" s="21" t="s">
        <v>202</v>
      </c>
      <c r="AU91" s="26"/>
      <c r="AV91" s="21"/>
      <c r="AW91" s="26"/>
      <c r="AX91" s="21"/>
      <c r="AY91" s="26"/>
      <c r="AZ91" s="21"/>
      <c r="BA91" s="26"/>
      <c r="BB91" s="21"/>
    </row>
    <row r="92" spans="1:54" x14ac:dyDescent="0.45">
      <c r="A92" t="s">
        <v>1599</v>
      </c>
      <c r="B92" t="s">
        <v>1549</v>
      </c>
      <c r="C92" t="s">
        <v>1600</v>
      </c>
      <c r="D92">
        <v>106</v>
      </c>
      <c r="E92" s="22">
        <v>5532.0368857383701</v>
      </c>
      <c r="F92" s="22">
        <v>0</v>
      </c>
      <c r="G92" s="22">
        <v>0</v>
      </c>
      <c r="H92" s="22">
        <v>2527.2885352715798</v>
      </c>
      <c r="I92" s="22">
        <v>2527.2885352715798</v>
      </c>
      <c r="J92" s="12">
        <v>37.627719879150398</v>
      </c>
      <c r="K92" s="12">
        <v>0</v>
      </c>
      <c r="L92" s="12">
        <v>57.630822423678701</v>
      </c>
      <c r="M92" s="12">
        <v>9.0172366953412002</v>
      </c>
      <c r="N92" s="12">
        <v>47.629271151414599</v>
      </c>
      <c r="O92" s="12">
        <v>9.0172366953412002</v>
      </c>
      <c r="P92" s="12">
        <v>183.67316545758899</v>
      </c>
      <c r="Q92" s="12">
        <v>81.612223868874693</v>
      </c>
      <c r="R92" s="12">
        <v>126.048685527983</v>
      </c>
      <c r="S92" s="12">
        <v>52.095621958744999</v>
      </c>
      <c r="T92" s="12">
        <v>154.86092549278601</v>
      </c>
      <c r="U92">
        <v>7390</v>
      </c>
      <c r="V92" s="12">
        <v>366.64516844603901</v>
      </c>
      <c r="W92" s="12">
        <v>162.247154466137</v>
      </c>
      <c r="X92" s="12">
        <v>8.3657489392906399</v>
      </c>
      <c r="Y92" s="12">
        <v>7.0838004156370298</v>
      </c>
      <c r="Z92" s="12">
        <v>37.627719879150398</v>
      </c>
      <c r="AA92" s="12">
        <v>0</v>
      </c>
      <c r="AB92" s="12">
        <v>183.67316545758899</v>
      </c>
      <c r="AC92">
        <v>464195085298.00598</v>
      </c>
      <c r="AD92" s="12">
        <v>0.92661813072639165</v>
      </c>
      <c r="AE92" s="26">
        <v>50.095618670240739</v>
      </c>
      <c r="AF92" s="45">
        <v>0.46419508529800602</v>
      </c>
      <c r="AH92" s="26">
        <v>63.461538461538503</v>
      </c>
      <c r="AI92" s="26">
        <v>205.07075471698101</v>
      </c>
      <c r="AJ92" s="12">
        <v>0.29499999999999998</v>
      </c>
      <c r="AK92" s="12">
        <v>8.4849999999999995E-2</v>
      </c>
      <c r="AL92" s="12">
        <v>0.80300000000000005</v>
      </c>
      <c r="AM92" s="12">
        <v>0.38100000000000001</v>
      </c>
      <c r="AN92" s="12">
        <v>0.84050000000000002</v>
      </c>
      <c r="AO92" s="21">
        <v>3.9386952987535799E-2</v>
      </c>
      <c r="AP92" s="21">
        <v>0.17685832749854</v>
      </c>
      <c r="AQ92" s="21">
        <v>0.39015596919297402</v>
      </c>
      <c r="AR92" s="21">
        <v>0.13693755016291201</v>
      </c>
      <c r="AS92" s="21">
        <v>0.37274865349429898</v>
      </c>
      <c r="AU92" s="26"/>
      <c r="AV92" s="21"/>
      <c r="AW92" s="26"/>
      <c r="AX92" s="21"/>
      <c r="AY92" s="26"/>
      <c r="AZ92" s="21"/>
      <c r="BA92" s="26"/>
      <c r="BB92" s="21"/>
    </row>
    <row r="93" spans="1:54" x14ac:dyDescent="0.45">
      <c r="A93" t="s">
        <v>1629</v>
      </c>
      <c r="B93" t="s">
        <v>1549</v>
      </c>
      <c r="C93" t="s">
        <v>1441</v>
      </c>
      <c r="D93">
        <v>107</v>
      </c>
      <c r="E93" s="22">
        <v>18107.539061009898</v>
      </c>
      <c r="F93" s="22">
        <v>256.40036068903902</v>
      </c>
      <c r="G93" s="22">
        <v>0</v>
      </c>
      <c r="H93" s="22">
        <v>8015.9551597251402</v>
      </c>
      <c r="I93" s="22">
        <v>8272.3555204141703</v>
      </c>
      <c r="J93" s="12">
        <v>34.762550932295802</v>
      </c>
      <c r="K93" s="12">
        <v>4.1082059694918396</v>
      </c>
      <c r="L93" s="12">
        <v>38.252051370196099</v>
      </c>
      <c r="M93" s="12">
        <v>8.1292109739735707</v>
      </c>
      <c r="N93" s="12">
        <v>36.507301151245898</v>
      </c>
      <c r="O93" s="12">
        <v>9.1083163837857999</v>
      </c>
      <c r="P93" s="12">
        <v>77.488426054747706</v>
      </c>
      <c r="Q93" s="12">
        <v>29.851964578704099</v>
      </c>
      <c r="R93" s="12">
        <v>70.462309596359106</v>
      </c>
      <c r="S93" s="12">
        <v>24.691014461798801</v>
      </c>
      <c r="T93" s="12">
        <v>73.975367825553406</v>
      </c>
      <c r="U93">
        <v>11916</v>
      </c>
      <c r="V93" s="12">
        <v>205.91739722880999</v>
      </c>
      <c r="W93" s="12">
        <v>71.3269889099886</v>
      </c>
      <c r="X93" s="12">
        <v>35.494682967910101</v>
      </c>
      <c r="Y93" s="12">
        <v>18.629356626657302</v>
      </c>
      <c r="Z93" s="12">
        <v>34.762550932295802</v>
      </c>
      <c r="AA93" s="12">
        <v>4.1082059694918396</v>
      </c>
      <c r="AB93" s="12">
        <v>77.488426054747706</v>
      </c>
      <c r="AC93">
        <v>640111059645.11096</v>
      </c>
      <c r="AD93" s="12">
        <v>1.7034219177150638</v>
      </c>
      <c r="AE93" s="26">
        <v>37.577951357097902</v>
      </c>
      <c r="AF93" s="45">
        <v>0.64011105964511095</v>
      </c>
      <c r="AH93" s="26">
        <v>28.846153846153801</v>
      </c>
      <c r="AI93" s="26">
        <v>221.69811320754701</v>
      </c>
      <c r="AJ93" s="12">
        <v>0.38934999999999997</v>
      </c>
      <c r="AK93" s="12">
        <v>4.3999999999999997E-2</v>
      </c>
      <c r="AL93" s="12">
        <v>0.96</v>
      </c>
      <c r="AM93" s="12">
        <v>0.54800000000000004</v>
      </c>
      <c r="AN93" s="12">
        <v>0.85550000000000004</v>
      </c>
      <c r="AO93" s="21">
        <v>2.8164886624384902E-2</v>
      </c>
      <c r="AP93" s="21">
        <v>0.350780860685521</v>
      </c>
      <c r="AQ93" s="21">
        <v>0.54761501152639203</v>
      </c>
      <c r="AR93" s="21">
        <v>0.24922724107282401</v>
      </c>
      <c r="AS93" s="21">
        <v>0.614506617259306</v>
      </c>
      <c r="AU93" s="26"/>
      <c r="AV93" s="21"/>
      <c r="AW93" s="26"/>
      <c r="AX93" s="21"/>
      <c r="AY93" s="26"/>
      <c r="AZ93" s="21"/>
      <c r="BA93" s="26"/>
      <c r="BB93" s="21"/>
    </row>
    <row r="94" spans="1:54" x14ac:dyDescent="0.45">
      <c r="A94" t="s">
        <v>1695</v>
      </c>
      <c r="B94" t="s">
        <v>1549</v>
      </c>
      <c r="C94" t="s">
        <v>1441</v>
      </c>
      <c r="D94">
        <v>108</v>
      </c>
      <c r="E94" s="22">
        <v>102395.38211619901</v>
      </c>
      <c r="F94" s="22">
        <v>0</v>
      </c>
      <c r="G94" s="22">
        <v>0</v>
      </c>
      <c r="H94" s="22">
        <v>46778.913559699096</v>
      </c>
      <c r="I94" s="22">
        <v>46778.913559699096</v>
      </c>
      <c r="J94" s="12">
        <v>20.184374475844901</v>
      </c>
      <c r="K94" s="12">
        <v>7.89461640942947</v>
      </c>
      <c r="L94" s="12">
        <v>19.431128574093801</v>
      </c>
      <c r="M94" s="12">
        <v>9.2566669031692008</v>
      </c>
      <c r="N94" s="12">
        <v>19.807751524969401</v>
      </c>
      <c r="O94" s="12">
        <v>12.1659710014557</v>
      </c>
      <c r="P94" s="12">
        <v>33.532789560887601</v>
      </c>
      <c r="Q94" s="12">
        <v>19.419234357510501</v>
      </c>
      <c r="R94" s="12">
        <v>34.032718766406099</v>
      </c>
      <c r="S94" s="12">
        <v>18.245326898780998</v>
      </c>
      <c r="T94" s="12">
        <v>33.782754163646899</v>
      </c>
      <c r="U94">
        <v>19008</v>
      </c>
      <c r="V94" s="12">
        <v>172.429715177986</v>
      </c>
      <c r="W94" s="12">
        <v>49.365509158452902</v>
      </c>
      <c r="X94" s="12">
        <v>145.54618310279</v>
      </c>
      <c r="Y94" s="12">
        <v>95.042735350429993</v>
      </c>
      <c r="Z94" s="12">
        <v>20.184374475844901</v>
      </c>
      <c r="AA94" s="12">
        <v>7.89461640942947</v>
      </c>
      <c r="AB94" s="12">
        <v>33.532789560887601</v>
      </c>
      <c r="AC94">
        <v>1568627464284.3401</v>
      </c>
      <c r="AD94" s="12">
        <v>8.0660747414345426</v>
      </c>
      <c r="AE94" s="26">
        <v>19.447222032626012</v>
      </c>
      <c r="AF94" s="45">
        <v>1.5686274642843401</v>
      </c>
      <c r="AH94" s="26">
        <v>28.846153846153801</v>
      </c>
      <c r="AI94" s="26">
        <v>221.69811320754701</v>
      </c>
      <c r="AJ94" s="12">
        <v>0.42549999999999999</v>
      </c>
      <c r="AK94" s="12">
        <v>3.5999999999999997E-2</v>
      </c>
      <c r="AL94" s="12">
        <v>0.95750000000000002</v>
      </c>
      <c r="AM94" s="12">
        <v>0.54349999999999998</v>
      </c>
      <c r="AN94" s="12">
        <v>0.86750000000000005</v>
      </c>
      <c r="AO94" s="21">
        <v>5.64705887142362E-2</v>
      </c>
      <c r="AP94" s="21">
        <v>0.85254902683853895</v>
      </c>
      <c r="AQ94" s="21">
        <v>1.36078432526666</v>
      </c>
      <c r="AR94" s="21">
        <v>0.66745098605298703</v>
      </c>
      <c r="AS94" s="21">
        <v>1.5019607970522599</v>
      </c>
      <c r="AU94" s="26"/>
      <c r="AV94" s="21"/>
      <c r="AW94" s="26"/>
      <c r="AX94" s="21"/>
      <c r="AY94" s="26"/>
      <c r="AZ94" s="21"/>
      <c r="BA94" s="26"/>
      <c r="BB94" s="21"/>
    </row>
    <row r="95" spans="1:54" x14ac:dyDescent="0.45">
      <c r="A95" t="s">
        <v>1547</v>
      </c>
      <c r="B95" t="s">
        <v>1549</v>
      </c>
      <c r="C95" t="s">
        <v>1548</v>
      </c>
      <c r="D95">
        <v>109</v>
      </c>
      <c r="E95" s="22">
        <v>7776.3562700152397</v>
      </c>
      <c r="F95" s="22">
        <v>138.41525987729699</v>
      </c>
      <c r="G95" s="22">
        <v>-2.07749476382439E-13</v>
      </c>
      <c r="H95" s="22">
        <v>3414.1814514827802</v>
      </c>
      <c r="I95" s="22">
        <v>3552.59671136008</v>
      </c>
      <c r="J95" s="12">
        <v>33.586239406424497</v>
      </c>
      <c r="K95" s="12">
        <v>6.1821458315633899</v>
      </c>
      <c r="L95" s="12">
        <v>39.622849117993397</v>
      </c>
      <c r="M95" s="12">
        <v>17.721350597505801</v>
      </c>
      <c r="N95" s="12">
        <v>36.604544262208897</v>
      </c>
      <c r="O95" s="12">
        <v>18.768729154698701</v>
      </c>
      <c r="P95" s="12">
        <v>59.238722390543003</v>
      </c>
      <c r="Q95" s="12">
        <v>40.827378067446098</v>
      </c>
      <c r="R95" s="12">
        <v>48.086766536419198</v>
      </c>
      <c r="S95" s="12">
        <v>21.003874465806302</v>
      </c>
      <c r="T95" s="12">
        <v>53.662744463481097</v>
      </c>
      <c r="U95">
        <v>9305</v>
      </c>
      <c r="V95" s="12">
        <v>144.068986495405</v>
      </c>
      <c r="W95" s="12">
        <v>49.256595943861001</v>
      </c>
      <c r="X95" s="12">
        <v>35.472742713571797</v>
      </c>
      <c r="Y95" s="12">
        <v>35.541206636803203</v>
      </c>
      <c r="Z95" s="12">
        <v>33.703837739403397</v>
      </c>
      <c r="AA95" s="12">
        <v>7.10314776507124</v>
      </c>
      <c r="AB95" s="12">
        <v>59.021472728802202</v>
      </c>
      <c r="AC95">
        <v>209679489915.97101</v>
      </c>
      <c r="AD95" s="12">
        <v>0.5118190076325555</v>
      </c>
      <c r="AE95" s="26">
        <v>40.967507417486118</v>
      </c>
      <c r="AF95" s="45">
        <v>0.20967948991597099</v>
      </c>
      <c r="AH95" s="26">
        <v>40.384615384615401</v>
      </c>
      <c r="AI95" s="26">
        <v>221.69811320754701</v>
      </c>
      <c r="AJ95" s="12">
        <v>0.34899999999999998</v>
      </c>
      <c r="AK95" s="12">
        <v>5.1499999999999997E-2</v>
      </c>
      <c r="AL95" s="12">
        <v>0.95750000000000002</v>
      </c>
      <c r="AM95" s="12">
        <v>0.54549999999999998</v>
      </c>
      <c r="AN95" s="12">
        <v>0.87150000000000005</v>
      </c>
      <c r="AO95" s="21">
        <v>1.0798493730672499E-2</v>
      </c>
      <c r="AP95" s="21">
        <v>0.114380161749162</v>
      </c>
      <c r="AQ95" s="21">
        <v>0.182735675461769</v>
      </c>
      <c r="AR95" s="21">
        <v>7.3178141980673905E-2</v>
      </c>
      <c r="AS95" s="21">
        <v>0.200768111594542</v>
      </c>
      <c r="AU95" s="26"/>
      <c r="AV95" s="21"/>
      <c r="AW95" s="26"/>
      <c r="AX95" s="21"/>
      <c r="AY95" s="26"/>
      <c r="AZ95" s="21"/>
      <c r="BA95" s="26"/>
      <c r="BB95" s="21"/>
    </row>
    <row r="96" spans="1:54" x14ac:dyDescent="0.45">
      <c r="A96" t="s">
        <v>1550</v>
      </c>
      <c r="B96" t="s">
        <v>1549</v>
      </c>
      <c r="C96" t="s">
        <v>1548</v>
      </c>
      <c r="D96">
        <v>110</v>
      </c>
      <c r="E96" s="22">
        <v>39635.537134110898</v>
      </c>
      <c r="F96" s="22">
        <v>0</v>
      </c>
      <c r="G96" s="22">
        <v>0</v>
      </c>
      <c r="H96" s="22">
        <v>18107.333818870498</v>
      </c>
      <c r="I96" s="22">
        <v>18107.333818870498</v>
      </c>
      <c r="J96" s="12">
        <v>13.6007632008127</v>
      </c>
      <c r="K96" s="12">
        <v>2.3780569660658601</v>
      </c>
      <c r="L96" s="12">
        <v>13.020599564641801</v>
      </c>
      <c r="M96" s="12">
        <v>3.6517345429098</v>
      </c>
      <c r="N96" s="12">
        <v>13.310681382727299</v>
      </c>
      <c r="O96" s="12">
        <v>4.3577884420580801</v>
      </c>
      <c r="P96" s="12">
        <v>12.189039354103199</v>
      </c>
      <c r="Q96" s="12">
        <v>7.8506118738048896</v>
      </c>
      <c r="R96" s="12">
        <v>12.724736996575199</v>
      </c>
      <c r="S96" s="12">
        <v>7.8775781902680304</v>
      </c>
      <c r="T96" s="12">
        <v>12.4568881753392</v>
      </c>
      <c r="U96">
        <v>3934</v>
      </c>
      <c r="V96" s="12">
        <v>91.426004631767</v>
      </c>
      <c r="W96" s="12">
        <v>49.234089549960302</v>
      </c>
      <c r="X96" s="12">
        <v>222.81202724275599</v>
      </c>
      <c r="Y96" s="12">
        <v>65.644328195947296</v>
      </c>
      <c r="Z96" s="12">
        <v>13.6007632008127</v>
      </c>
      <c r="AA96" s="12">
        <v>2.3780569660658601</v>
      </c>
      <c r="AB96" s="12">
        <v>12.189039354103199</v>
      </c>
      <c r="AC96">
        <v>220711004516.09601</v>
      </c>
      <c r="AD96" s="12">
        <v>1.6554811855930054</v>
      </c>
      <c r="AE96" s="26">
        <v>13.332136084472365</v>
      </c>
      <c r="AF96" s="45">
        <v>0.22071100451609599</v>
      </c>
      <c r="AH96" s="26">
        <v>40.384615384615401</v>
      </c>
      <c r="AI96" s="26">
        <v>221.69811320754701</v>
      </c>
      <c r="AJ96" s="12">
        <v>0.193</v>
      </c>
      <c r="AK96" s="12">
        <v>5.5E-2</v>
      </c>
      <c r="AL96" s="12">
        <v>0.96050000000000002</v>
      </c>
      <c r="AM96" s="12">
        <v>0.53900000000000003</v>
      </c>
      <c r="AN96" s="12">
        <v>0.87549999999999994</v>
      </c>
      <c r="AO96" s="21">
        <v>1.2139105248385299E-2</v>
      </c>
      <c r="AP96" s="21">
        <v>0.118963231434176</v>
      </c>
      <c r="AQ96" s="21">
        <v>0.193232484453842</v>
      </c>
      <c r="AR96" s="21">
        <v>4.2597223871606499E-2</v>
      </c>
      <c r="AS96" s="21">
        <v>0.21199291983770999</v>
      </c>
      <c r="AU96" s="26"/>
      <c r="AV96" s="21"/>
      <c r="AW96" s="26"/>
      <c r="AX96" s="21"/>
      <c r="AY96" s="26"/>
      <c r="AZ96" s="21"/>
      <c r="BA96" s="26"/>
      <c r="BB96" s="21"/>
    </row>
    <row r="97" spans="1:54" x14ac:dyDescent="0.45">
      <c r="A97" t="s">
        <v>1763</v>
      </c>
      <c r="B97" t="s">
        <v>1549</v>
      </c>
      <c r="C97" t="s">
        <v>1548</v>
      </c>
      <c r="D97">
        <v>111</v>
      </c>
      <c r="E97" s="22">
        <v>18157.696464896198</v>
      </c>
      <c r="F97" s="22">
        <v>0</v>
      </c>
      <c r="G97" s="22">
        <v>0</v>
      </c>
      <c r="H97" s="22">
        <v>8295.2697262336696</v>
      </c>
      <c r="I97" s="22">
        <v>8295.2697262336696</v>
      </c>
      <c r="J97" s="12">
        <v>33.181711211619898</v>
      </c>
      <c r="K97" s="12">
        <v>5.7979408318476802</v>
      </c>
      <c r="L97" s="12">
        <v>39.646433886230902</v>
      </c>
      <c r="M97" s="12">
        <v>17.848047000580198</v>
      </c>
      <c r="N97" s="12">
        <v>36.414072548925397</v>
      </c>
      <c r="O97" s="12">
        <v>18.766163689591099</v>
      </c>
      <c r="P97" s="12">
        <v>75.596485942798694</v>
      </c>
      <c r="Q97" s="12">
        <v>41.799217910983401</v>
      </c>
      <c r="R97" s="12">
        <v>64.071477404391501</v>
      </c>
      <c r="S97" s="12">
        <v>20.945265700086399</v>
      </c>
      <c r="T97" s="12">
        <v>69.833981673595105</v>
      </c>
      <c r="U97">
        <v>10512</v>
      </c>
      <c r="V97" s="12">
        <v>192.53035797862299</v>
      </c>
      <c r="W97" s="12">
        <v>44.8576854421325</v>
      </c>
      <c r="X97" s="12">
        <v>35.453161967483098</v>
      </c>
      <c r="Y97" s="12">
        <v>31.291003412846901</v>
      </c>
      <c r="Z97" s="12">
        <v>33.181711211619898</v>
      </c>
      <c r="AA97" s="12">
        <v>5.7979408318476802</v>
      </c>
      <c r="AB97" s="12">
        <v>75.596485942798694</v>
      </c>
      <c r="AC97">
        <v>627093241250.94702</v>
      </c>
      <c r="AD97" s="12">
        <v>1.5970912499210024</v>
      </c>
      <c r="AE97" s="26">
        <v>39.264709595144623</v>
      </c>
      <c r="AF97" s="45">
        <v>0.62709324125094701</v>
      </c>
      <c r="AH97" s="26">
        <v>40.384615384615401</v>
      </c>
      <c r="AI97" s="26">
        <v>160.731132075472</v>
      </c>
      <c r="AJ97" s="12">
        <v>0.41349999999999998</v>
      </c>
      <c r="AK97" s="12">
        <v>9.2999999999999999E-2</v>
      </c>
      <c r="AL97" s="12">
        <v>0.93500000000000005</v>
      </c>
      <c r="AM97" s="12">
        <v>0.45650000000000002</v>
      </c>
      <c r="AN97" s="12">
        <v>0.80449999999999999</v>
      </c>
      <c r="AO97" s="21">
        <v>5.8319671436338101E-2</v>
      </c>
      <c r="AP97" s="21">
        <v>0.28626806463105697</v>
      </c>
      <c r="AQ97" s="21">
        <v>0.50449651258638695</v>
      </c>
      <c r="AR97" s="21">
        <v>0.25930305525726699</v>
      </c>
      <c r="AS97" s="21">
        <v>0.58633218056963599</v>
      </c>
      <c r="AU97" s="26"/>
      <c r="AV97" s="21"/>
      <c r="AW97" s="26"/>
      <c r="AX97" s="21"/>
      <c r="AY97" s="26"/>
      <c r="AZ97" s="21"/>
      <c r="BA97" s="26"/>
      <c r="BB97" s="21"/>
    </row>
    <row r="98" spans="1:54" x14ac:dyDescent="0.45">
      <c r="A98" t="s">
        <v>1648</v>
      </c>
      <c r="B98" t="s">
        <v>1558</v>
      </c>
      <c r="C98" t="s">
        <v>1509</v>
      </c>
      <c r="D98">
        <v>112</v>
      </c>
      <c r="E98" s="22">
        <v>72088.935841500803</v>
      </c>
      <c r="F98" s="22">
        <v>11542.941950714499</v>
      </c>
      <c r="G98" s="22">
        <v>-1.66199581105951E-12</v>
      </c>
      <c r="H98" s="22">
        <v>21390.594978845598</v>
      </c>
      <c r="I98" s="22">
        <v>32933.536929560098</v>
      </c>
      <c r="J98" s="12">
        <v>8.62488381875235</v>
      </c>
      <c r="K98" s="12">
        <v>4.3641663752301998</v>
      </c>
      <c r="L98" s="12">
        <v>8.5383750679617005</v>
      </c>
      <c r="M98" s="12">
        <v>4.4744742921320197</v>
      </c>
      <c r="N98" s="12">
        <v>8.5816294433570199</v>
      </c>
      <c r="O98" s="12">
        <v>6.2503494575615699</v>
      </c>
      <c r="P98" s="12">
        <v>8.1097131743558801</v>
      </c>
      <c r="Q98" s="12">
        <v>3.57857494807778</v>
      </c>
      <c r="R98" s="12">
        <v>8.1819849006420107</v>
      </c>
      <c r="S98" s="12">
        <v>3.5048448631429201</v>
      </c>
      <c r="T98" s="12">
        <v>8.1458490374989392</v>
      </c>
      <c r="U98">
        <v>16375</v>
      </c>
      <c r="V98" s="12">
        <v>112.034716481741</v>
      </c>
      <c r="W98" s="12">
        <v>57.667853341478903</v>
      </c>
      <c r="X98" s="12">
        <v>531.33729908980195</v>
      </c>
      <c r="Y98" s="12">
        <v>266.31352591395603</v>
      </c>
      <c r="Z98" s="12">
        <v>8.6097235052588204</v>
      </c>
      <c r="AA98" s="12">
        <v>5.1052052800175201</v>
      </c>
      <c r="AB98" s="12">
        <v>8.1223785060963305</v>
      </c>
      <c r="AC98">
        <v>267498652486.38901</v>
      </c>
      <c r="AD98" s="12">
        <v>3.6896994726442127</v>
      </c>
      <c r="AE98" s="26">
        <v>7.249876432204025</v>
      </c>
      <c r="AF98" s="45">
        <v>0.26749865248638899</v>
      </c>
      <c r="AH98" s="26">
        <v>28.846153846153801</v>
      </c>
      <c r="AI98" s="26">
        <v>83.136792452830207</v>
      </c>
      <c r="AJ98" s="12">
        <v>0.21299999999999999</v>
      </c>
      <c r="AK98" s="12">
        <v>3.15E-2</v>
      </c>
      <c r="AL98" s="12">
        <v>0.4985</v>
      </c>
      <c r="AM98" s="12">
        <v>0.13650000000000001</v>
      </c>
      <c r="AN98" s="12">
        <v>0.67400000000000004</v>
      </c>
      <c r="AO98" s="21">
        <v>8.4262075533212497E-3</v>
      </c>
      <c r="AP98" s="21">
        <v>3.65135660643921E-2</v>
      </c>
      <c r="AQ98" s="21">
        <v>0.180294091775826</v>
      </c>
      <c r="AR98" s="21">
        <v>5.69772129796009E-2</v>
      </c>
      <c r="AS98" s="21">
        <v>0.13334807826446499</v>
      </c>
      <c r="AU98" s="26"/>
      <c r="AV98" s="21"/>
      <c r="AW98" s="26"/>
      <c r="AX98" s="21"/>
      <c r="AY98" s="26"/>
      <c r="AZ98" s="21"/>
      <c r="BA98" s="26"/>
      <c r="BB98" s="21"/>
    </row>
    <row r="99" spans="1:54" x14ac:dyDescent="0.45">
      <c r="A99" t="s">
        <v>1736</v>
      </c>
      <c r="B99" t="s">
        <v>1558</v>
      </c>
      <c r="C99" t="s">
        <v>1509</v>
      </c>
      <c r="D99">
        <v>113</v>
      </c>
      <c r="E99" s="22">
        <v>50177.3038273454</v>
      </c>
      <c r="F99" s="22">
        <v>16687.9214673346</v>
      </c>
      <c r="G99" s="22">
        <v>227.73352112707801</v>
      </c>
      <c r="H99" s="22">
        <v>6007.64203810238</v>
      </c>
      <c r="I99" s="22">
        <v>22923.297026564</v>
      </c>
      <c r="J99" s="12">
        <v>18.897123137561099</v>
      </c>
      <c r="K99" s="12">
        <v>9.0650931620552893</v>
      </c>
      <c r="L99" s="12">
        <v>19.600737417306799</v>
      </c>
      <c r="M99" s="12">
        <v>11.5993649410839</v>
      </c>
      <c r="N99" s="12">
        <v>19.248930277433999</v>
      </c>
      <c r="O99" s="12">
        <v>14.721453089732201</v>
      </c>
      <c r="P99" s="12">
        <v>30.0096473777113</v>
      </c>
      <c r="Q99" s="12">
        <v>25.831215728767798</v>
      </c>
      <c r="R99" s="12">
        <v>29.5326077649556</v>
      </c>
      <c r="S99" s="12">
        <v>25.559684762923698</v>
      </c>
      <c r="T99" s="12">
        <v>29.771127571333398</v>
      </c>
      <c r="U99">
        <v>9331</v>
      </c>
      <c r="V99" s="12">
        <v>188.15268224797799</v>
      </c>
      <c r="W99" s="12">
        <v>170.651819359672</v>
      </c>
      <c r="X99" s="12">
        <v>168.156129907452</v>
      </c>
      <c r="Y99" s="12">
        <v>95.834529744371096</v>
      </c>
      <c r="Z99" s="12">
        <v>19.160225189255399</v>
      </c>
      <c r="AA99" s="12">
        <v>13.4403770404596</v>
      </c>
      <c r="AB99" s="12">
        <v>29.831268250868</v>
      </c>
      <c r="AC99">
        <v>683831022793.75598</v>
      </c>
      <c r="AD99" s="12">
        <v>4.3130798215151147</v>
      </c>
      <c r="AE99" s="26">
        <v>15.85481955104504</v>
      </c>
      <c r="AF99" s="45">
        <v>0.68383102279375696</v>
      </c>
      <c r="AH99" s="26">
        <v>17.307692307692299</v>
      </c>
      <c r="AI99" s="26">
        <v>83.136792452830207</v>
      </c>
      <c r="AJ99" s="12">
        <v>0.1125</v>
      </c>
      <c r="AK99" s="12">
        <v>1.975E-2</v>
      </c>
      <c r="AL99" s="12">
        <v>0.378</v>
      </c>
      <c r="AM99" s="12">
        <v>0.10249999999999999</v>
      </c>
      <c r="AN99" s="12">
        <v>0.48799999999999999</v>
      </c>
      <c r="AO99" s="21">
        <v>1.3505662700176699E-2</v>
      </c>
      <c r="AP99" s="21">
        <v>7.0092679836360097E-2</v>
      </c>
      <c r="AQ99" s="21">
        <v>0.33370953912335299</v>
      </c>
      <c r="AR99" s="21">
        <v>7.6930990064297697E-2</v>
      </c>
      <c r="AS99" s="21">
        <v>0.25848812661603998</v>
      </c>
      <c r="AU99" s="26"/>
      <c r="AV99" s="21"/>
      <c r="AW99" s="26"/>
      <c r="AX99" s="21"/>
      <c r="AY99" s="26"/>
      <c r="AZ99" s="21"/>
      <c r="BA99" s="26"/>
      <c r="BB99" s="21"/>
    </row>
    <row r="100" spans="1:54" x14ac:dyDescent="0.45">
      <c r="A100" t="s">
        <v>1726</v>
      </c>
      <c r="B100" t="s">
        <v>1558</v>
      </c>
      <c r="C100" t="s">
        <v>1509</v>
      </c>
      <c r="D100">
        <v>114</v>
      </c>
      <c r="E100" s="22">
        <v>337.59421688318298</v>
      </c>
      <c r="F100" s="22">
        <v>0</v>
      </c>
      <c r="G100" s="22">
        <v>0</v>
      </c>
      <c r="H100" s="22">
        <v>154.22854393874499</v>
      </c>
      <c r="I100" s="22">
        <v>154.22854393874499</v>
      </c>
      <c r="J100" s="12">
        <v>33.601897215231901</v>
      </c>
      <c r="K100" s="12">
        <v>7.5738583181505597</v>
      </c>
      <c r="L100" s="12">
        <v>30.435554432209901</v>
      </c>
      <c r="M100" s="12">
        <v>22.7171623141796</v>
      </c>
      <c r="N100" s="12">
        <v>32.018725823720899</v>
      </c>
      <c r="O100" s="12">
        <v>23.9464568032977</v>
      </c>
      <c r="P100" s="12">
        <v>48.203800837198898</v>
      </c>
      <c r="Q100" s="12">
        <v>18.569289729063598</v>
      </c>
      <c r="R100" s="12">
        <v>31.892533938090001</v>
      </c>
      <c r="S100" s="12">
        <v>4.2544632272750897</v>
      </c>
      <c r="T100" s="12">
        <v>40.048167387644398</v>
      </c>
      <c r="U100">
        <v>15210</v>
      </c>
      <c r="V100" s="12">
        <v>86.165419640769301</v>
      </c>
      <c r="W100" s="12">
        <v>10.9726600820442</v>
      </c>
      <c r="X100" s="12">
        <v>38.752138958910798</v>
      </c>
      <c r="Y100" s="12">
        <v>55.7379188194679</v>
      </c>
      <c r="Z100" s="12">
        <v>33.601897215231901</v>
      </c>
      <c r="AA100" s="12">
        <v>7.5738583181505597</v>
      </c>
      <c r="AB100" s="12">
        <v>48.203800837198898</v>
      </c>
      <c r="AC100">
        <v>7434402015.4344196</v>
      </c>
      <c r="AD100" s="12">
        <v>1.3289167209066789E-2</v>
      </c>
      <c r="AE100" s="26">
        <v>55.943325104391462</v>
      </c>
      <c r="AF100" s="45">
        <v>7.4344020154344199E-3</v>
      </c>
      <c r="AH100" s="26">
        <v>40.384615384615401</v>
      </c>
      <c r="AI100" s="26">
        <v>94.221698113207594</v>
      </c>
      <c r="AJ100" s="12" t="s">
        <v>202</v>
      </c>
      <c r="AK100" s="12" t="s">
        <v>202</v>
      </c>
      <c r="AL100" s="12" t="s">
        <v>202</v>
      </c>
      <c r="AM100" s="12" t="s">
        <v>202</v>
      </c>
      <c r="AN100" s="12" t="s">
        <v>202</v>
      </c>
      <c r="AO100" s="21" t="s">
        <v>202</v>
      </c>
      <c r="AP100" s="21" t="s">
        <v>202</v>
      </c>
      <c r="AQ100" s="21" t="s">
        <v>202</v>
      </c>
      <c r="AR100" s="21" t="s">
        <v>202</v>
      </c>
      <c r="AS100" s="21" t="s">
        <v>202</v>
      </c>
      <c r="AU100" s="26"/>
      <c r="AV100" s="21"/>
      <c r="AW100" s="26"/>
      <c r="AX100" s="21"/>
      <c r="AY100" s="26"/>
      <c r="AZ100" s="21"/>
      <c r="BA100" s="26"/>
      <c r="BB100" s="21"/>
    </row>
    <row r="101" spans="1:54" x14ac:dyDescent="0.45">
      <c r="A101" t="s">
        <v>1444</v>
      </c>
      <c r="B101" t="s">
        <v>1558</v>
      </c>
      <c r="C101" t="s">
        <v>1647</v>
      </c>
      <c r="D101">
        <v>115</v>
      </c>
      <c r="E101" s="22">
        <v>88290.372373759703</v>
      </c>
      <c r="F101" s="22">
        <v>37039.852030043803</v>
      </c>
      <c r="G101" s="22">
        <v>6.64798324423804E-12</v>
      </c>
      <c r="H101" s="22">
        <v>3295.2452377105201</v>
      </c>
      <c r="I101" s="22">
        <v>40335.097267754303</v>
      </c>
      <c r="J101" s="12">
        <v>3.6361196399856102</v>
      </c>
      <c r="K101" s="12">
        <v>0.69227325294517394</v>
      </c>
      <c r="L101" s="12">
        <v>3.6109191722528502</v>
      </c>
      <c r="M101" s="12">
        <v>0.76513270509196796</v>
      </c>
      <c r="N101" s="12">
        <v>3.6235194061192302</v>
      </c>
      <c r="O101" s="12">
        <v>1.03182862586025</v>
      </c>
      <c r="P101" s="12">
        <v>1.84416951181128</v>
      </c>
      <c r="Q101" s="12">
        <v>1.5470124126123701</v>
      </c>
      <c r="R101" s="12">
        <v>1.8476588836924099</v>
      </c>
      <c r="S101" s="12">
        <v>1.5437952804575099</v>
      </c>
      <c r="T101" s="12">
        <v>1.8459141977518501</v>
      </c>
      <c r="U101">
        <v>7676</v>
      </c>
      <c r="V101" s="12">
        <v>45.264510369345999</v>
      </c>
      <c r="W101" s="12">
        <v>28.748288950458999</v>
      </c>
      <c r="X101" s="12">
        <v>1161.4295753121</v>
      </c>
      <c r="Y101" s="12">
        <v>190.721812469745</v>
      </c>
      <c r="Z101" s="12">
        <v>3.6245488039254798</v>
      </c>
      <c r="AA101" s="12">
        <v>1.00838621561068</v>
      </c>
      <c r="AB101" s="12">
        <v>1.84577166262918</v>
      </c>
      <c r="AC101">
        <v>74449379546.212402</v>
      </c>
      <c r="AD101" s="12">
        <v>1.8257484285248442</v>
      </c>
      <c r="AE101" s="26">
        <v>4.0777457826632499</v>
      </c>
      <c r="AF101" s="45">
        <v>7.4449379546212405E-2</v>
      </c>
      <c r="AH101" s="26" t="s">
        <v>202</v>
      </c>
      <c r="AI101" s="26" t="s">
        <v>202</v>
      </c>
      <c r="AJ101" s="12">
        <v>0.59399999999999997</v>
      </c>
      <c r="AK101" s="12">
        <v>6.1400000000000003E-2</v>
      </c>
      <c r="AL101" s="12">
        <v>0.75349999999999995</v>
      </c>
      <c r="AM101" s="12">
        <v>0.187</v>
      </c>
      <c r="AN101" s="12">
        <v>0.17349999999999999</v>
      </c>
      <c r="AO101" s="21">
        <v>4.5711919041374399E-3</v>
      </c>
      <c r="AP101" s="21">
        <v>1.39220339751417E-2</v>
      </c>
      <c r="AQ101" s="21">
        <v>1.29169673512679E-2</v>
      </c>
      <c r="AR101" s="21">
        <v>4.4222931450450198E-2</v>
      </c>
      <c r="AS101" s="21">
        <v>5.6097607488071001E-2</v>
      </c>
      <c r="AU101" s="26"/>
      <c r="AV101" s="21"/>
      <c r="AW101" s="26"/>
      <c r="AX101" s="21"/>
      <c r="AY101" s="26"/>
      <c r="AZ101" s="21"/>
      <c r="BA101" s="26"/>
      <c r="BB101" s="21"/>
    </row>
    <row r="102" spans="1:54" x14ac:dyDescent="0.45">
      <c r="A102" t="s">
        <v>1743</v>
      </c>
      <c r="B102" t="s">
        <v>1558</v>
      </c>
      <c r="C102" t="s">
        <v>1647</v>
      </c>
      <c r="D102">
        <v>116</v>
      </c>
      <c r="E102" s="22">
        <v>64110.647079586997</v>
      </c>
      <c r="F102" s="22">
        <v>26594.092603008801</v>
      </c>
      <c r="G102" s="22">
        <v>3.32399162211902E-12</v>
      </c>
      <c r="H102" s="22">
        <v>2694.5955781541402</v>
      </c>
      <c r="I102" s="22">
        <v>29288.688181162899</v>
      </c>
      <c r="J102" s="12">
        <v>14.711340659436701</v>
      </c>
      <c r="K102" s="12">
        <v>5.9842269324799604</v>
      </c>
      <c r="L102" s="12">
        <v>14.6322260648718</v>
      </c>
      <c r="M102" s="12">
        <v>6.1356765740811996</v>
      </c>
      <c r="N102" s="12">
        <v>14.671783362154301</v>
      </c>
      <c r="O102" s="12">
        <v>8.5707350327231193</v>
      </c>
      <c r="P102" s="12">
        <v>9.9152096349810996</v>
      </c>
      <c r="Q102" s="12">
        <v>5.21865644105252</v>
      </c>
      <c r="R102" s="12">
        <v>9.9660650428439297</v>
      </c>
      <c r="S102" s="12">
        <v>5.1775242629075402</v>
      </c>
      <c r="T102" s="12">
        <v>9.94063733891252</v>
      </c>
      <c r="U102">
        <v>4121</v>
      </c>
      <c r="V102" s="12">
        <v>66.703022522984597</v>
      </c>
      <c r="W102" s="12">
        <v>30.2479358769992</v>
      </c>
      <c r="X102" s="12">
        <v>321.550874475108</v>
      </c>
      <c r="Y102" s="12">
        <v>373.31230497071101</v>
      </c>
      <c r="Z102" s="12">
        <v>14.675422682484401</v>
      </c>
      <c r="AA102" s="12">
        <v>8.3662400097605705</v>
      </c>
      <c r="AB102" s="12">
        <v>9.9382979586660394</v>
      </c>
      <c r="AC102">
        <v>291079709962.85797</v>
      </c>
      <c r="AD102" s="12">
        <v>1.9536440274167814</v>
      </c>
      <c r="AE102" s="26">
        <v>14.899321773974354</v>
      </c>
      <c r="AF102" s="45">
        <v>0.29107970996285798</v>
      </c>
      <c r="AH102" s="26">
        <v>51.923076923076898</v>
      </c>
      <c r="AI102" s="26">
        <v>94.221698113207594</v>
      </c>
      <c r="AJ102" s="12">
        <v>0.34250000000000003</v>
      </c>
      <c r="AK102" s="12">
        <v>4.2500000000000003E-2</v>
      </c>
      <c r="AL102" s="12">
        <v>0.54849999999999999</v>
      </c>
      <c r="AM102" s="12">
        <v>0.1545</v>
      </c>
      <c r="AN102" s="12">
        <v>0.23649999999999999</v>
      </c>
      <c r="AO102" s="21">
        <v>1.23708876734215E-2</v>
      </c>
      <c r="AP102" s="21">
        <v>4.4971815189261598E-2</v>
      </c>
      <c r="AQ102" s="21">
        <v>6.8840351406215902E-2</v>
      </c>
      <c r="AR102" s="21">
        <v>9.9694800662278801E-2</v>
      </c>
      <c r="AS102" s="21">
        <v>0.159657220914628</v>
      </c>
      <c r="AU102" s="26"/>
      <c r="AV102" s="21"/>
      <c r="AW102" s="26"/>
      <c r="AX102" s="21"/>
      <c r="AY102" s="26"/>
      <c r="AZ102" s="21"/>
      <c r="BA102" s="26"/>
      <c r="BB102" s="21"/>
    </row>
    <row r="103" spans="1:54" x14ac:dyDescent="0.45">
      <c r="A103" t="s">
        <v>1746</v>
      </c>
      <c r="B103" t="s">
        <v>1558</v>
      </c>
      <c r="C103" t="s">
        <v>1647</v>
      </c>
      <c r="D103">
        <v>117</v>
      </c>
      <c r="E103" s="22">
        <v>359159.95038223302</v>
      </c>
      <c r="F103" s="22">
        <v>130270.15097043601</v>
      </c>
      <c r="G103" s="22">
        <v>2.6591932976952199E-11</v>
      </c>
      <c r="H103" s="22">
        <v>33810.610542522198</v>
      </c>
      <c r="I103" s="22">
        <v>164080.761512959</v>
      </c>
      <c r="J103" s="12">
        <v>9.7353269232432602</v>
      </c>
      <c r="K103" s="12">
        <v>4.5948895594555896</v>
      </c>
      <c r="L103" s="12">
        <v>9.6637027313688009</v>
      </c>
      <c r="M103" s="12">
        <v>4.6750312093911903</v>
      </c>
      <c r="N103" s="12">
        <v>9.6995148273060305</v>
      </c>
      <c r="O103" s="12">
        <v>6.5550687923450299</v>
      </c>
      <c r="P103" s="12">
        <v>9.1273308060696507</v>
      </c>
      <c r="Q103" s="12">
        <v>3.7176960013073201</v>
      </c>
      <c r="R103" s="12">
        <v>9.1716268469567908</v>
      </c>
      <c r="S103" s="12">
        <v>3.6703006894446899</v>
      </c>
      <c r="T103" s="12">
        <v>9.1494788265132208</v>
      </c>
      <c r="U103">
        <v>23328</v>
      </c>
      <c r="V103" s="12">
        <v>103.609930673618</v>
      </c>
      <c r="W103" s="12">
        <v>51.4510524096155</v>
      </c>
      <c r="X103" s="12">
        <v>432.82174262723203</v>
      </c>
      <c r="Y103" s="12">
        <v>184.83735407170099</v>
      </c>
      <c r="Z103" s="12">
        <v>9.7068942959121003</v>
      </c>
      <c r="AA103" s="12">
        <v>6.2020383338838201</v>
      </c>
      <c r="AB103" s="12">
        <v>9.1449149880314895</v>
      </c>
      <c r="AC103">
        <v>1500504615207.47</v>
      </c>
      <c r="AD103" s="12">
        <v>17.000396325232131</v>
      </c>
      <c r="AE103" s="26">
        <v>8.8262919669726081</v>
      </c>
      <c r="AF103" s="45">
        <v>1.5005046152074699</v>
      </c>
      <c r="AH103" s="26">
        <v>40.384615384615401</v>
      </c>
      <c r="AI103" s="26">
        <v>94.221698113207594</v>
      </c>
      <c r="AJ103" s="12">
        <v>0.129</v>
      </c>
      <c r="AK103" s="12">
        <v>3.1E-2</v>
      </c>
      <c r="AL103" s="12">
        <v>0.27965000000000001</v>
      </c>
      <c r="AM103" s="12">
        <v>0.17449999999999999</v>
      </c>
      <c r="AN103" s="12">
        <v>0.70899999999999996</v>
      </c>
      <c r="AO103" s="21">
        <v>4.6515643071431599E-2</v>
      </c>
      <c r="AP103" s="21">
        <v>0.26183805535370303</v>
      </c>
      <c r="AQ103" s="21">
        <v>1.0638577721821001</v>
      </c>
      <c r="AR103" s="21">
        <v>0.193565095361764</v>
      </c>
      <c r="AS103" s="21">
        <v>0.41961611564276902</v>
      </c>
      <c r="AU103" s="26"/>
      <c r="AV103" s="21"/>
      <c r="AW103" s="26"/>
      <c r="AX103" s="21"/>
      <c r="AY103" s="26"/>
      <c r="AZ103" s="21"/>
      <c r="BA103" s="26"/>
      <c r="BB103" s="21"/>
    </row>
    <row r="104" spans="1:54" x14ac:dyDescent="0.45">
      <c r="A104" t="s">
        <v>1673</v>
      </c>
      <c r="B104" t="s">
        <v>1558</v>
      </c>
      <c r="C104" t="s">
        <v>1647</v>
      </c>
      <c r="D104">
        <v>118</v>
      </c>
      <c r="E104" s="22">
        <v>51519.644912362099</v>
      </c>
      <c r="F104" s="22">
        <v>13522.1156179806</v>
      </c>
      <c r="G104" s="22">
        <v>3.32399162211902E-12</v>
      </c>
      <c r="H104" s="22">
        <v>10014.424469802399</v>
      </c>
      <c r="I104" s="22">
        <v>23536.540087783</v>
      </c>
      <c r="J104" s="12">
        <v>8.9056975382964296</v>
      </c>
      <c r="K104" s="12">
        <v>2.5978394238460498</v>
      </c>
      <c r="L104" s="12">
        <v>8.5577830326222095</v>
      </c>
      <c r="M104" s="12">
        <v>3.1446522573573499</v>
      </c>
      <c r="N104" s="12">
        <v>8.7317402854593205</v>
      </c>
      <c r="O104" s="12">
        <v>4.0789223444178804</v>
      </c>
      <c r="P104" s="12">
        <v>6.3148148082802198</v>
      </c>
      <c r="Q104" s="12">
        <v>4.3790607399308001</v>
      </c>
      <c r="R104" s="12">
        <v>6.4709517856640497</v>
      </c>
      <c r="S104" s="12">
        <v>4.2682090294496398</v>
      </c>
      <c r="T104" s="12">
        <v>6.3928832969721299</v>
      </c>
      <c r="U104">
        <v>4147</v>
      </c>
      <c r="V104" s="12">
        <v>67.269803288713305</v>
      </c>
      <c r="W104" s="12">
        <v>32.596979206644697</v>
      </c>
      <c r="X104" s="12">
        <v>441.71286360943901</v>
      </c>
      <c r="Y104" s="12">
        <v>165.60958813777401</v>
      </c>
      <c r="Z104" s="12">
        <v>8.8057563372245404</v>
      </c>
      <c r="AA104" s="12">
        <v>3.52562956883629</v>
      </c>
      <c r="AB104" s="12">
        <v>6.3596663933592401</v>
      </c>
      <c r="AC104">
        <v>149684543012.22601</v>
      </c>
      <c r="AD104" s="12">
        <v>1.5832984218020776</v>
      </c>
      <c r="AE104" s="26">
        <v>9.4539690655320783</v>
      </c>
      <c r="AF104" s="45">
        <v>0.149684543012226</v>
      </c>
      <c r="AH104" s="26" t="s">
        <v>202</v>
      </c>
      <c r="AI104" s="26" t="s">
        <v>202</v>
      </c>
      <c r="AJ104" s="12">
        <v>0.35980000000000001</v>
      </c>
      <c r="AK104" s="12">
        <v>4.2999999999999997E-2</v>
      </c>
      <c r="AL104" s="12">
        <v>0.39400000000000002</v>
      </c>
      <c r="AM104" s="12">
        <v>0.14849999999999999</v>
      </c>
      <c r="AN104" s="12">
        <v>0.378</v>
      </c>
      <c r="AO104" s="21">
        <v>6.4364353495257199E-3</v>
      </c>
      <c r="AP104" s="21">
        <v>2.22281546373156E-2</v>
      </c>
      <c r="AQ104" s="21">
        <v>5.6580757258621397E-2</v>
      </c>
      <c r="AR104" s="21">
        <v>5.3856498575798897E-2</v>
      </c>
      <c r="AS104" s="21">
        <v>5.8975709946817001E-2</v>
      </c>
      <c r="AU104" s="26"/>
      <c r="AV104" s="21"/>
      <c r="AW104" s="26"/>
      <c r="AX104" s="21"/>
      <c r="AY104" s="26"/>
      <c r="AZ104" s="21"/>
      <c r="BA104" s="26"/>
      <c r="BB104" s="21"/>
    </row>
    <row r="105" spans="1:54" x14ac:dyDescent="0.45">
      <c r="A105" t="s">
        <v>1740</v>
      </c>
      <c r="B105" t="s">
        <v>1558</v>
      </c>
      <c r="C105" t="s">
        <v>1610</v>
      </c>
      <c r="D105">
        <v>119</v>
      </c>
      <c r="E105" s="22">
        <v>18618.2308417559</v>
      </c>
      <c r="F105" s="22">
        <v>5211.3721091964198</v>
      </c>
      <c r="G105" s="22">
        <v>0</v>
      </c>
      <c r="H105" s="22">
        <v>3294.29087268175</v>
      </c>
      <c r="I105" s="22">
        <v>8505.6629818781694</v>
      </c>
      <c r="J105" s="12">
        <v>17.6968866034059</v>
      </c>
      <c r="K105" s="12">
        <v>14.577935889457899</v>
      </c>
      <c r="L105" s="12">
        <v>18.6909442380509</v>
      </c>
      <c r="M105" s="12">
        <v>17.6153296065775</v>
      </c>
      <c r="N105" s="12">
        <v>18.193915420728398</v>
      </c>
      <c r="O105" s="12">
        <v>22.8651711549577</v>
      </c>
      <c r="P105" s="12">
        <v>26.743505656492701</v>
      </c>
      <c r="Q105" s="12">
        <v>28.8307625355908</v>
      </c>
      <c r="R105" s="12">
        <v>24.600372302639599</v>
      </c>
      <c r="S105" s="12">
        <v>22.049822930976902</v>
      </c>
      <c r="T105" s="12">
        <v>25.6719389795661</v>
      </c>
      <c r="U105">
        <v>8603</v>
      </c>
      <c r="V105" s="12">
        <v>231.39975241816799</v>
      </c>
      <c r="W105" s="12">
        <v>80.216974046548998</v>
      </c>
      <c r="X105" s="12">
        <v>386.95422661915001</v>
      </c>
      <c r="Y105" s="12">
        <v>343.25410323518003</v>
      </c>
      <c r="Z105" s="12">
        <v>17.6968866034059</v>
      </c>
      <c r="AA105" s="12">
        <v>14.577935889457899</v>
      </c>
      <c r="AB105" s="12">
        <v>26.743505656492701</v>
      </c>
      <c r="AC105">
        <v>221886913374.79999</v>
      </c>
      <c r="AD105" s="12">
        <v>1.968208308158985</v>
      </c>
      <c r="AE105" s="26">
        <v>11.273548254775315</v>
      </c>
      <c r="AF105" s="45">
        <v>0.22188691337479999</v>
      </c>
      <c r="AH105" s="26">
        <v>40.384615384615401</v>
      </c>
      <c r="AI105" s="26">
        <v>149.64622641509399</v>
      </c>
      <c r="AJ105" s="12">
        <v>0.17979999999999999</v>
      </c>
      <c r="AK105" s="12">
        <v>3.85E-2</v>
      </c>
      <c r="AL105" s="12">
        <v>0.79249999999999998</v>
      </c>
      <c r="AM105" s="12">
        <v>0.32050000000000001</v>
      </c>
      <c r="AN105" s="12">
        <v>0.76100000000000001</v>
      </c>
      <c r="AO105" s="21">
        <v>8.5426461649297999E-3</v>
      </c>
      <c r="AP105" s="21">
        <v>7.1114755736623403E-2</v>
      </c>
      <c r="AQ105" s="21">
        <v>0.16885594107822299</v>
      </c>
      <c r="AR105" s="21">
        <v>3.9895267024789002E-2</v>
      </c>
      <c r="AS105" s="21">
        <v>0.175845378849529</v>
      </c>
      <c r="AU105" s="26"/>
      <c r="AV105" s="21"/>
      <c r="AW105" s="26"/>
      <c r="AX105" s="21"/>
      <c r="AY105" s="26"/>
      <c r="AZ105" s="21"/>
      <c r="BA105" s="26"/>
      <c r="BB105" s="21"/>
    </row>
    <row r="106" spans="1:54" x14ac:dyDescent="0.45">
      <c r="A106" t="s">
        <v>1609</v>
      </c>
      <c r="B106" t="s">
        <v>1558</v>
      </c>
      <c r="C106" t="s">
        <v>1610</v>
      </c>
      <c r="D106">
        <v>120</v>
      </c>
      <c r="E106" s="22">
        <v>64.353464901447296</v>
      </c>
      <c r="F106" s="22">
        <v>29.399618514785399</v>
      </c>
      <c r="G106" s="22">
        <v>0</v>
      </c>
      <c r="H106" s="22">
        <v>0</v>
      </c>
      <c r="I106" s="22">
        <v>29.399618514785399</v>
      </c>
      <c r="J106" s="12">
        <v>37.627719879150398</v>
      </c>
      <c r="K106" s="12">
        <v>0</v>
      </c>
      <c r="L106" s="12">
        <v>70.802066802978501</v>
      </c>
      <c r="M106" s="12">
        <v>0.245274427846118</v>
      </c>
      <c r="N106" s="12">
        <v>54.214893341064503</v>
      </c>
      <c r="O106" s="12">
        <v>0.245274427846118</v>
      </c>
      <c r="P106" s="12">
        <v>249.05210876464801</v>
      </c>
      <c r="Q106" s="12" t="s">
        <v>202</v>
      </c>
      <c r="R106" s="12">
        <v>132.03517150878901</v>
      </c>
      <c r="S106" s="12" t="s">
        <v>202</v>
      </c>
      <c r="T106" s="12">
        <v>190.54364013671901</v>
      </c>
      <c r="U106">
        <v>9885</v>
      </c>
      <c r="V106" s="12">
        <v>322.86248208094298</v>
      </c>
      <c r="W106" s="12">
        <v>15.8887291598588</v>
      </c>
      <c r="X106" s="12">
        <v>9.2999323271215004E-2</v>
      </c>
      <c r="Y106" s="12">
        <v>0.11531930008004999</v>
      </c>
      <c r="Z106" s="12">
        <v>37.627719879150398</v>
      </c>
      <c r="AA106" s="12">
        <v>0</v>
      </c>
      <c r="AB106" s="12">
        <v>249.05210876464801</v>
      </c>
      <c r="AC106">
        <v>5601910330.4380903</v>
      </c>
      <c r="AD106" s="12">
        <v>9.4920338059164607E-3</v>
      </c>
      <c r="AE106" s="26">
        <v>59.016965646986783</v>
      </c>
      <c r="AF106" s="45">
        <v>5.60191033043809E-3</v>
      </c>
      <c r="AH106" s="26" t="s">
        <v>202</v>
      </c>
      <c r="AI106" s="26" t="s">
        <v>202</v>
      </c>
      <c r="AJ106" s="12" t="s">
        <v>202</v>
      </c>
      <c r="AK106" s="12" t="s">
        <v>202</v>
      </c>
      <c r="AL106" s="12" t="s">
        <v>202</v>
      </c>
      <c r="AM106" s="12" t="s">
        <v>202</v>
      </c>
      <c r="AN106" s="12" t="s">
        <v>202</v>
      </c>
      <c r="AO106" s="21" t="s">
        <v>202</v>
      </c>
      <c r="AP106" s="21" t="s">
        <v>202</v>
      </c>
      <c r="AQ106" s="21" t="s">
        <v>202</v>
      </c>
      <c r="AR106" s="21" t="s">
        <v>202</v>
      </c>
      <c r="AS106" s="21" t="s">
        <v>202</v>
      </c>
      <c r="AU106" s="26"/>
      <c r="AV106" s="21"/>
      <c r="AW106" s="26"/>
      <c r="AX106" s="21"/>
      <c r="AY106" s="26"/>
      <c r="AZ106" s="21"/>
      <c r="BA106" s="26"/>
      <c r="BB106" s="21"/>
    </row>
    <row r="107" spans="1:54" x14ac:dyDescent="0.45">
      <c r="A107" t="s">
        <v>1730</v>
      </c>
      <c r="B107" t="s">
        <v>1558</v>
      </c>
      <c r="C107" t="s">
        <v>1730</v>
      </c>
      <c r="D107">
        <v>121</v>
      </c>
      <c r="E107" s="22">
        <v>1480.0610333085101</v>
      </c>
      <c r="F107" s="22">
        <v>420.98661893903397</v>
      </c>
      <c r="G107" s="22">
        <v>51.6638287629224</v>
      </c>
      <c r="H107" s="22">
        <v>203.50941135935099</v>
      </c>
      <c r="I107" s="22">
        <v>676.15985906130697</v>
      </c>
      <c r="J107" s="12">
        <v>37.627719879150398</v>
      </c>
      <c r="K107" s="12">
        <v>0</v>
      </c>
      <c r="L107" s="12">
        <v>63.557090627230103</v>
      </c>
      <c r="M107" s="12">
        <v>14.1786321004836</v>
      </c>
      <c r="N107" s="12">
        <v>50.5924052531903</v>
      </c>
      <c r="O107" s="12">
        <v>14.1786321004836</v>
      </c>
      <c r="P107" s="12">
        <v>49.172936482216002</v>
      </c>
      <c r="Q107" s="12">
        <v>22.3640413026773</v>
      </c>
      <c r="R107" s="12">
        <v>29.406339204133399</v>
      </c>
      <c r="S107" s="12">
        <v>10.988530926284501</v>
      </c>
      <c r="T107" s="12">
        <v>39.289637843174702</v>
      </c>
      <c r="U107">
        <v>12945</v>
      </c>
      <c r="V107" s="12">
        <v>93.556520196034398</v>
      </c>
      <c r="W107" s="12">
        <v>51.3901336515002</v>
      </c>
      <c r="X107" s="12">
        <v>1.8991163561305899</v>
      </c>
      <c r="Y107" s="12">
        <v>1.8500276508878899</v>
      </c>
      <c r="Z107" s="12">
        <v>47.680918897680399</v>
      </c>
      <c r="AA107" s="12">
        <v>11.854402750218499</v>
      </c>
      <c r="AB107" s="12">
        <v>41.509135525132898</v>
      </c>
      <c r="AC107">
        <v>28066811226.4305</v>
      </c>
      <c r="AD107" s="12">
        <v>6.3259163510016939E-2</v>
      </c>
      <c r="AE107" s="26">
        <v>44.367977173751569</v>
      </c>
      <c r="AF107" s="45">
        <v>2.80668112264305E-2</v>
      </c>
      <c r="AH107" s="26">
        <v>5.7692307692307701</v>
      </c>
      <c r="AI107" s="26">
        <v>16.627358490565999</v>
      </c>
      <c r="AJ107" s="12" t="s">
        <v>202</v>
      </c>
      <c r="AK107" s="12" t="s">
        <v>202</v>
      </c>
      <c r="AL107" s="12" t="s">
        <v>202</v>
      </c>
      <c r="AM107" s="12" t="s">
        <v>202</v>
      </c>
      <c r="AN107" s="12" t="s">
        <v>202</v>
      </c>
      <c r="AO107" s="21" t="s">
        <v>202</v>
      </c>
      <c r="AP107" s="21" t="s">
        <v>202</v>
      </c>
      <c r="AQ107" s="21" t="s">
        <v>202</v>
      </c>
      <c r="AR107" s="21" t="s">
        <v>202</v>
      </c>
      <c r="AS107" s="21" t="s">
        <v>202</v>
      </c>
      <c r="AU107" s="26"/>
      <c r="AV107" s="21"/>
      <c r="AW107" s="26"/>
      <c r="AX107" s="21"/>
      <c r="AY107" s="26"/>
      <c r="AZ107" s="21"/>
      <c r="BA107" s="26"/>
      <c r="BB107" s="21"/>
    </row>
    <row r="108" spans="1:54" x14ac:dyDescent="0.45">
      <c r="A108" t="s">
        <v>1701</v>
      </c>
      <c r="B108" t="s">
        <v>1558</v>
      </c>
      <c r="C108" t="s">
        <v>1618</v>
      </c>
      <c r="D108">
        <v>122</v>
      </c>
      <c r="E108" s="22">
        <v>16.7551311850548</v>
      </c>
      <c r="F108" s="22">
        <v>0</v>
      </c>
      <c r="G108" s="22">
        <v>0</v>
      </c>
      <c r="H108" s="22">
        <v>7.6545134867278604</v>
      </c>
      <c r="I108" s="22">
        <v>7.6545134867278604</v>
      </c>
      <c r="J108" s="12">
        <v>37.627719879150398</v>
      </c>
      <c r="K108" s="12">
        <v>0</v>
      </c>
      <c r="L108" s="12">
        <v>70.775746154785196</v>
      </c>
      <c r="M108" s="12">
        <v>0.20180033103796899</v>
      </c>
      <c r="N108" s="12">
        <v>54.2017330169678</v>
      </c>
      <c r="O108" s="12">
        <v>0.20180033103796899</v>
      </c>
      <c r="P108" s="12">
        <v>28.680172920227101</v>
      </c>
      <c r="Q108" s="12">
        <v>7.1462969018843303</v>
      </c>
      <c r="R108" s="12">
        <v>15.2923064231873</v>
      </c>
      <c r="S108" s="12">
        <v>3.82022608955497</v>
      </c>
      <c r="T108" s="12">
        <v>21.9862396717072</v>
      </c>
      <c r="U108">
        <v>14552</v>
      </c>
      <c r="V108" s="12">
        <v>40.641063823598202</v>
      </c>
      <c r="W108" s="12">
        <v>7.1790348696428099</v>
      </c>
      <c r="X108" s="12">
        <v>0.132361864138927</v>
      </c>
      <c r="Y108" s="12">
        <v>9.0181220791256303E-2</v>
      </c>
      <c r="Z108" s="12">
        <v>37.627719879150398</v>
      </c>
      <c r="AA108" s="12">
        <v>0</v>
      </c>
      <c r="AB108" s="12">
        <v>28.680172920227101</v>
      </c>
      <c r="AC108">
        <v>219532770.41956499</v>
      </c>
      <c r="AD108" s="12">
        <v>3.1108757115270026E-4</v>
      </c>
      <c r="AE108" s="26">
        <v>70.569444354883998</v>
      </c>
      <c r="AF108" s="45">
        <v>2.1953277041956499E-4</v>
      </c>
      <c r="AH108" s="26" t="s">
        <v>202</v>
      </c>
      <c r="AI108" s="26" t="s">
        <v>202</v>
      </c>
      <c r="AJ108" s="12" t="s">
        <v>202</v>
      </c>
      <c r="AK108" s="12" t="s">
        <v>202</v>
      </c>
      <c r="AL108" s="12" t="s">
        <v>202</v>
      </c>
      <c r="AM108" s="12" t="s">
        <v>202</v>
      </c>
      <c r="AN108" s="12" t="s">
        <v>202</v>
      </c>
      <c r="AO108" s="21" t="s">
        <v>202</v>
      </c>
      <c r="AP108" s="21" t="s">
        <v>202</v>
      </c>
      <c r="AQ108" s="21" t="s">
        <v>202</v>
      </c>
      <c r="AR108" s="21" t="s">
        <v>202</v>
      </c>
      <c r="AS108" s="21" t="s">
        <v>202</v>
      </c>
      <c r="AU108" s="26"/>
      <c r="AV108" s="21"/>
      <c r="AW108" s="26"/>
      <c r="AX108" s="21"/>
      <c r="AY108" s="26"/>
      <c r="AZ108" s="21"/>
      <c r="BA108" s="26"/>
      <c r="BB108" s="21"/>
    </row>
    <row r="109" spans="1:54" x14ac:dyDescent="0.45">
      <c r="A109" t="s">
        <v>1677</v>
      </c>
      <c r="B109" t="s">
        <v>1558</v>
      </c>
      <c r="C109" t="s">
        <v>1618</v>
      </c>
      <c r="D109">
        <v>123</v>
      </c>
      <c r="E109" s="22">
        <v>99.188221514225006</v>
      </c>
      <c r="F109" s="22">
        <v>0.37117683443500199</v>
      </c>
      <c r="G109" s="22">
        <v>-2.02880348029725E-16</v>
      </c>
      <c r="H109" s="22">
        <v>44.942558457736801</v>
      </c>
      <c r="I109" s="22">
        <v>45.313735292171799</v>
      </c>
      <c r="J109" s="12">
        <v>37.627719879150398</v>
      </c>
      <c r="K109" s="12">
        <v>0</v>
      </c>
      <c r="L109" s="12">
        <v>70.760181427001996</v>
      </c>
      <c r="M109" s="12">
        <v>0.30401297332920502</v>
      </c>
      <c r="N109" s="12">
        <v>54.1939506530762</v>
      </c>
      <c r="O109" s="12">
        <v>0.30401297332920502</v>
      </c>
      <c r="P109" s="12">
        <v>213.48710632324199</v>
      </c>
      <c r="Q109" s="12">
        <v>10.705736500292399</v>
      </c>
      <c r="R109" s="12">
        <v>113.53805160522499</v>
      </c>
      <c r="S109" s="12">
        <v>6.1807375534340601</v>
      </c>
      <c r="T109" s="12">
        <v>163.512578964233</v>
      </c>
      <c r="U109">
        <v>12028</v>
      </c>
      <c r="V109" s="12">
        <v>260.312336792932</v>
      </c>
      <c r="W109" s="12">
        <v>38.881434984230502</v>
      </c>
      <c r="X109" s="12">
        <v>0.112814308144152</v>
      </c>
      <c r="Y109" s="12">
        <v>0.14310835839619601</v>
      </c>
      <c r="Z109" s="12">
        <v>37.763418272971599</v>
      </c>
      <c r="AA109" s="12">
        <v>2.7514879618058499E-2</v>
      </c>
      <c r="AB109" s="12">
        <v>213.07775170376701</v>
      </c>
      <c r="AC109">
        <v>9655348837.3556194</v>
      </c>
      <c r="AD109" s="12">
        <v>1.1795724322721596E-2</v>
      </c>
      <c r="AE109" s="26">
        <v>81.854649813720528</v>
      </c>
      <c r="AF109" s="45">
        <v>9.65534883735562E-3</v>
      </c>
      <c r="AH109" s="26">
        <v>5.7692307692307701</v>
      </c>
      <c r="AI109" s="26">
        <v>60.966981132075503</v>
      </c>
      <c r="AJ109" s="12" t="s">
        <v>202</v>
      </c>
      <c r="AK109" s="12" t="s">
        <v>202</v>
      </c>
      <c r="AL109" s="12" t="s">
        <v>202</v>
      </c>
      <c r="AM109" s="12" t="s">
        <v>202</v>
      </c>
      <c r="AN109" s="12" t="s">
        <v>202</v>
      </c>
      <c r="AO109" s="21" t="s">
        <v>202</v>
      </c>
      <c r="AP109" s="21" t="s">
        <v>202</v>
      </c>
      <c r="AQ109" s="21" t="s">
        <v>202</v>
      </c>
      <c r="AR109" s="21" t="s">
        <v>202</v>
      </c>
      <c r="AS109" s="21" t="s">
        <v>202</v>
      </c>
      <c r="AU109" s="26"/>
      <c r="AV109" s="21"/>
      <c r="AW109" s="26"/>
      <c r="AX109" s="21"/>
      <c r="AY109" s="26"/>
      <c r="AZ109" s="21"/>
      <c r="BA109" s="26"/>
      <c r="BB109" s="21"/>
    </row>
    <row r="110" spans="1:54" x14ac:dyDescent="0.45">
      <c r="A110" t="s">
        <v>1617</v>
      </c>
      <c r="B110" t="s">
        <v>1558</v>
      </c>
      <c r="C110" t="s">
        <v>1618</v>
      </c>
      <c r="D110">
        <v>124</v>
      </c>
      <c r="E110" s="22">
        <v>857.36960065364804</v>
      </c>
      <c r="F110" s="22">
        <v>0</v>
      </c>
      <c r="G110" s="22">
        <v>0</v>
      </c>
      <c r="H110" s="22">
        <v>391.68581247323499</v>
      </c>
      <c r="I110" s="22">
        <v>391.68581247323499</v>
      </c>
      <c r="J110" s="12">
        <v>37.627719879150398</v>
      </c>
      <c r="K110" s="12">
        <v>0</v>
      </c>
      <c r="L110" s="12">
        <v>68.115339336016305</v>
      </c>
      <c r="M110" s="12">
        <v>5.0609557450413796</v>
      </c>
      <c r="N110" s="12">
        <v>52.871529607583398</v>
      </c>
      <c r="O110" s="12">
        <v>5.0609557450413796</v>
      </c>
      <c r="P110" s="12">
        <v>198.14306640625</v>
      </c>
      <c r="Q110" s="12">
        <v>10.85873313359</v>
      </c>
      <c r="R110" s="12">
        <v>109.22341115851199</v>
      </c>
      <c r="S110" s="12">
        <v>4.1841104389257904</v>
      </c>
      <c r="T110" s="12">
        <v>153.68323878238101</v>
      </c>
      <c r="U110">
        <v>26243</v>
      </c>
      <c r="V110" s="12">
        <v>283.66761013497199</v>
      </c>
      <c r="W110" s="12">
        <v>12.662387906219999</v>
      </c>
      <c r="X110" s="12">
        <v>1.17066348241078</v>
      </c>
      <c r="Y110" s="12">
        <v>1.24087613586227</v>
      </c>
      <c r="Z110" s="12">
        <v>37.627719879150398</v>
      </c>
      <c r="AA110" s="12">
        <v>0</v>
      </c>
      <c r="AB110" s="12">
        <v>198.14306640625</v>
      </c>
      <c r="AC110">
        <v>77609827951.270203</v>
      </c>
      <c r="AD110" s="12">
        <v>0.11110857834805737</v>
      </c>
      <c r="AE110" s="26">
        <v>69.850437387607101</v>
      </c>
      <c r="AF110" s="45">
        <v>7.7609827951270194E-2</v>
      </c>
      <c r="AH110" s="26">
        <v>5.7692307692307701</v>
      </c>
      <c r="AI110" s="26">
        <v>171.81603773584899</v>
      </c>
      <c r="AJ110" s="12" t="s">
        <v>202</v>
      </c>
      <c r="AK110" s="12" t="s">
        <v>202</v>
      </c>
      <c r="AL110" s="12" t="s">
        <v>202</v>
      </c>
      <c r="AM110" s="12" t="s">
        <v>202</v>
      </c>
      <c r="AN110" s="12" t="s">
        <v>202</v>
      </c>
      <c r="AO110" s="21" t="s">
        <v>202</v>
      </c>
      <c r="AP110" s="21" t="s">
        <v>202</v>
      </c>
      <c r="AQ110" s="21" t="s">
        <v>202</v>
      </c>
      <c r="AR110" s="21" t="s">
        <v>202</v>
      </c>
      <c r="AS110" s="21" t="s">
        <v>202</v>
      </c>
      <c r="AU110" s="26"/>
      <c r="AV110" s="21"/>
      <c r="AW110" s="26"/>
      <c r="AX110" s="21"/>
      <c r="AY110" s="26"/>
      <c r="AZ110" s="21"/>
      <c r="BA110" s="26"/>
      <c r="BB110" s="21"/>
    </row>
    <row r="111" spans="1:54" x14ac:dyDescent="0.45">
      <c r="A111" t="s">
        <v>1755</v>
      </c>
      <c r="B111" t="s">
        <v>1558</v>
      </c>
      <c r="C111" t="s">
        <v>1618</v>
      </c>
      <c r="D111">
        <v>125</v>
      </c>
      <c r="E111" s="22">
        <v>1417.49336743355</v>
      </c>
      <c r="F111" s="22">
        <v>333.04103339888599</v>
      </c>
      <c r="G111" s="22">
        <v>-1.03874738191219E-13</v>
      </c>
      <c r="H111" s="22">
        <v>314.53504216449397</v>
      </c>
      <c r="I111" s="22">
        <v>647.57607556337996</v>
      </c>
      <c r="J111" s="12">
        <v>37.627719879150398</v>
      </c>
      <c r="K111" s="12">
        <v>0</v>
      </c>
      <c r="L111" s="12">
        <v>69.882422129313198</v>
      </c>
      <c r="M111" s="12">
        <v>1.7230226257975401</v>
      </c>
      <c r="N111" s="12">
        <v>53.755071004231802</v>
      </c>
      <c r="O111" s="12">
        <v>1.7230226257975401</v>
      </c>
      <c r="P111" s="12">
        <v>193.73912429809599</v>
      </c>
      <c r="Q111" s="12">
        <v>31.075324687996201</v>
      </c>
      <c r="R111" s="12">
        <v>104.599127682773</v>
      </c>
      <c r="S111" s="12">
        <v>16.057466411797499</v>
      </c>
      <c r="T111" s="12">
        <v>149.169125990434</v>
      </c>
      <c r="U111">
        <v>11678</v>
      </c>
      <c r="V111" s="12">
        <v>283.018917095201</v>
      </c>
      <c r="W111" s="12">
        <v>26.911481194489902</v>
      </c>
      <c r="X111" s="12">
        <v>0.46948809373694</v>
      </c>
      <c r="Y111" s="12">
        <v>0.78274324948873997</v>
      </c>
      <c r="Z111" s="12">
        <v>45.9218337097317</v>
      </c>
      <c r="AA111" s="12">
        <v>1.23564710318866</v>
      </c>
      <c r="AB111" s="12">
        <v>170.81727950625901</v>
      </c>
      <c r="AC111">
        <v>110617183501.077</v>
      </c>
      <c r="AD111" s="12">
        <v>0.18327627964270785</v>
      </c>
      <c r="AE111" s="26">
        <v>60.355428272945197</v>
      </c>
      <c r="AF111" s="45">
        <v>0.11061718350107699</v>
      </c>
      <c r="AH111" s="26">
        <v>5.7692307692307701</v>
      </c>
      <c r="AI111" s="26">
        <v>83.136792452830207</v>
      </c>
      <c r="AJ111" s="12">
        <v>1E-3</v>
      </c>
      <c r="AK111" s="12">
        <v>0</v>
      </c>
      <c r="AL111" s="12">
        <v>0.33600000000000002</v>
      </c>
      <c r="AM111" s="12">
        <v>0.09</v>
      </c>
      <c r="AN111" s="12">
        <v>0.78400000000000003</v>
      </c>
      <c r="AO111" s="21">
        <v>0</v>
      </c>
      <c r="AP111" s="21">
        <v>9.9555465150969295E-3</v>
      </c>
      <c r="AQ111" s="21">
        <v>8.6723871864844398E-2</v>
      </c>
      <c r="AR111" s="21">
        <v>1.1061718350107701E-4</v>
      </c>
      <c r="AS111" s="21">
        <v>3.7167373656361899E-2</v>
      </c>
      <c r="AU111" s="26"/>
      <c r="AV111" s="21"/>
      <c r="AW111" s="26"/>
      <c r="AX111" s="21"/>
      <c r="AY111" s="26"/>
      <c r="AZ111" s="21"/>
      <c r="BA111" s="26"/>
      <c r="BB111" s="21"/>
    </row>
    <row r="112" spans="1:54" x14ac:dyDescent="0.45">
      <c r="A112" t="s">
        <v>1703</v>
      </c>
      <c r="B112" t="s">
        <v>1558</v>
      </c>
      <c r="C112" t="s">
        <v>1573</v>
      </c>
      <c r="D112">
        <v>126</v>
      </c>
      <c r="E112" s="22">
        <v>61997.283160567298</v>
      </c>
      <c r="F112" s="22">
        <v>15751.160664990201</v>
      </c>
      <c r="G112" s="22">
        <v>0</v>
      </c>
      <c r="H112" s="22">
        <v>12572.0458113843</v>
      </c>
      <c r="I112" s="22">
        <v>28323.2064763745</v>
      </c>
      <c r="J112" s="12">
        <v>30.792648088897099</v>
      </c>
      <c r="K112" s="12">
        <v>8.5244440310856309</v>
      </c>
      <c r="L112" s="12">
        <v>31.060906884713798</v>
      </c>
      <c r="M112" s="12">
        <v>16.570313621172399</v>
      </c>
      <c r="N112" s="12">
        <v>30.926777486805499</v>
      </c>
      <c r="O112" s="12">
        <v>18.634415460194099</v>
      </c>
      <c r="P112" s="12">
        <v>28.563250674843299</v>
      </c>
      <c r="Q112" s="12">
        <v>23.2167958479912</v>
      </c>
      <c r="R112" s="12">
        <v>28.100662648677801</v>
      </c>
      <c r="S112" s="12">
        <v>16.8202889042342</v>
      </c>
      <c r="T112" s="12">
        <v>28.3319566617606</v>
      </c>
      <c r="U112">
        <v>10145</v>
      </c>
      <c r="V112" s="12">
        <v>94.7750915850647</v>
      </c>
      <c r="W112" s="12">
        <v>48.766810761834101</v>
      </c>
      <c r="X112" s="12">
        <v>61.044900023197499</v>
      </c>
      <c r="Y112" s="12">
        <v>67.442431110330503</v>
      </c>
      <c r="Z112" s="12">
        <v>30.792648088897099</v>
      </c>
      <c r="AA112" s="12">
        <v>8.5244440310856309</v>
      </c>
      <c r="AB112" s="12">
        <v>28.563250674843299</v>
      </c>
      <c r="AC112">
        <v>805359697339.11401</v>
      </c>
      <c r="AD112" s="12">
        <v>2.6843344877810913</v>
      </c>
      <c r="AE112" s="26">
        <v>30.002211013756174</v>
      </c>
      <c r="AF112" s="45">
        <v>0.80535969733911394</v>
      </c>
      <c r="AH112" s="26">
        <v>28.846153846153801</v>
      </c>
      <c r="AI112" s="26">
        <v>94.221698113207594</v>
      </c>
      <c r="AJ112" s="12">
        <v>0.11</v>
      </c>
      <c r="AK112" s="12">
        <v>2.5499999999999998E-2</v>
      </c>
      <c r="AL112" s="12">
        <v>0.37</v>
      </c>
      <c r="AM112" s="12">
        <v>0.13600000000000001</v>
      </c>
      <c r="AN112" s="12">
        <v>0.44500000000000001</v>
      </c>
      <c r="AO112" s="21">
        <v>2.0536672282147402E-2</v>
      </c>
      <c r="AP112" s="21">
        <v>0.10952891883812001</v>
      </c>
      <c r="AQ112" s="21">
        <v>0.35838506531590603</v>
      </c>
      <c r="AR112" s="21">
        <v>8.8589566707302503E-2</v>
      </c>
      <c r="AS112" s="21">
        <v>0.29798308801547202</v>
      </c>
      <c r="AU112" s="26"/>
      <c r="AV112" s="21"/>
      <c r="AW112" s="26"/>
      <c r="AX112" s="21"/>
      <c r="AY112" s="26"/>
      <c r="AZ112" s="21"/>
      <c r="BA112" s="26"/>
      <c r="BB112" s="21"/>
    </row>
    <row r="113" spans="1:54" x14ac:dyDescent="0.45">
      <c r="A113" t="s">
        <v>1630</v>
      </c>
      <c r="B113" t="s">
        <v>1558</v>
      </c>
      <c r="C113" t="s">
        <v>1573</v>
      </c>
      <c r="D113">
        <v>127</v>
      </c>
      <c r="E113" s="22">
        <v>30880.917727053202</v>
      </c>
      <c r="F113" s="22">
        <v>4463.2160241708598</v>
      </c>
      <c r="G113" s="22">
        <v>8.30997905529755E-13</v>
      </c>
      <c r="H113" s="22">
        <v>9644.6055508166501</v>
      </c>
      <c r="I113" s="22">
        <v>14107.8215749875</v>
      </c>
      <c r="J113" s="12">
        <v>33.709151264433203</v>
      </c>
      <c r="K113" s="12">
        <v>7.4085904659514297</v>
      </c>
      <c r="L113" s="12">
        <v>34.881821197582802</v>
      </c>
      <c r="M113" s="12">
        <v>23.490329734004899</v>
      </c>
      <c r="N113" s="12">
        <v>34.295486231007999</v>
      </c>
      <c r="O113" s="12">
        <v>24.630931848073899</v>
      </c>
      <c r="P113" s="12">
        <v>77.513618256075802</v>
      </c>
      <c r="Q113" s="12">
        <v>94.417472984568903</v>
      </c>
      <c r="R113" s="12">
        <v>63.827497663694601</v>
      </c>
      <c r="S113" s="12">
        <v>53.520980157148301</v>
      </c>
      <c r="T113" s="12">
        <v>70.670557959885201</v>
      </c>
      <c r="U113">
        <v>14097</v>
      </c>
      <c r="V113" s="12">
        <v>176.808903860036</v>
      </c>
      <c r="W113" s="12">
        <v>123.589665253451</v>
      </c>
      <c r="X113" s="12">
        <v>61.300479133035303</v>
      </c>
      <c r="Y113" s="12">
        <v>252.19351217160499</v>
      </c>
      <c r="Z113" s="12">
        <v>33.8946469204732</v>
      </c>
      <c r="AA113" s="12">
        <v>15.147799552980899</v>
      </c>
      <c r="AB113" s="12">
        <v>75.348715885714498</v>
      </c>
      <c r="AC113">
        <v>1063006239620.09</v>
      </c>
      <c r="AD113" s="12">
        <v>2.4943884685265063</v>
      </c>
      <c r="AE113" s="26">
        <v>42.615905783433675</v>
      </c>
      <c r="AF113" s="45">
        <v>1.0630062396200901</v>
      </c>
      <c r="AH113" s="26">
        <v>5.7692307692307701</v>
      </c>
      <c r="AI113" s="26">
        <v>72.051886792452805</v>
      </c>
      <c r="AJ113" s="12">
        <v>8.7999999999999995E-2</v>
      </c>
      <c r="AK113" s="12">
        <v>1.7999999999999999E-2</v>
      </c>
      <c r="AL113" s="12">
        <v>0.33500000000000002</v>
      </c>
      <c r="AM113" s="12">
        <v>0.1055</v>
      </c>
      <c r="AN113" s="12">
        <v>0.40699999999999997</v>
      </c>
      <c r="AO113" s="21">
        <v>1.9134112313161599E-2</v>
      </c>
      <c r="AP113" s="21">
        <v>0.11214715827992</v>
      </c>
      <c r="AQ113" s="21">
        <v>0.43264353952537699</v>
      </c>
      <c r="AR113" s="21">
        <v>9.3544549086567896E-2</v>
      </c>
      <c r="AS113" s="21">
        <v>0.35610709027273002</v>
      </c>
      <c r="AU113" s="26"/>
      <c r="AV113" s="21"/>
      <c r="AW113" s="26"/>
      <c r="AX113" s="21"/>
      <c r="AY113" s="26"/>
      <c r="AZ113" s="21"/>
      <c r="BA113" s="26"/>
      <c r="BB113" s="21"/>
    </row>
    <row r="114" spans="1:54" x14ac:dyDescent="0.45">
      <c r="A114" t="s">
        <v>1745</v>
      </c>
      <c r="B114" t="s">
        <v>1558</v>
      </c>
      <c r="C114" t="s">
        <v>1573</v>
      </c>
      <c r="D114">
        <v>128</v>
      </c>
      <c r="E114" s="22">
        <v>41647.529063999697</v>
      </c>
      <c r="F114" s="22">
        <v>13001.3245024509</v>
      </c>
      <c r="G114" s="22">
        <v>3.32399162211902E-12</v>
      </c>
      <c r="H114" s="22">
        <v>6025.1796405683299</v>
      </c>
      <c r="I114" s="22">
        <v>19026.504143019301</v>
      </c>
      <c r="J114" s="12">
        <v>23.115102964421499</v>
      </c>
      <c r="K114" s="12">
        <v>13.4743879857268</v>
      </c>
      <c r="L114" s="12">
        <v>26.4776449920357</v>
      </c>
      <c r="M114" s="12">
        <v>21.763514692704199</v>
      </c>
      <c r="N114" s="12">
        <v>24.796373978228601</v>
      </c>
      <c r="O114" s="12">
        <v>25.5970643506136</v>
      </c>
      <c r="P114" s="12">
        <v>23.7286176924462</v>
      </c>
      <c r="Q114" s="12">
        <v>20.289340571654598</v>
      </c>
      <c r="R114" s="12">
        <v>22.266559764892101</v>
      </c>
      <c r="S114" s="12">
        <v>15.6001510759549</v>
      </c>
      <c r="T114" s="12">
        <v>22.997588728669101</v>
      </c>
      <c r="U114">
        <v>10781</v>
      </c>
      <c r="V114" s="12">
        <v>117.453875214313</v>
      </c>
      <c r="W114" s="12">
        <v>41.768264581461402</v>
      </c>
      <c r="X114" s="12">
        <v>193.14059994738</v>
      </c>
      <c r="Y114" s="12">
        <v>216.24753040321099</v>
      </c>
      <c r="Z114" s="12">
        <v>24.2639608871782</v>
      </c>
      <c r="AA114" s="12">
        <v>22.477040918382801</v>
      </c>
      <c r="AB114" s="12">
        <v>23.2290858442773</v>
      </c>
      <c r="AC114">
        <v>441968298054.69098</v>
      </c>
      <c r="AD114" s="12">
        <v>2.2347366433787985</v>
      </c>
      <c r="AE114" s="26">
        <v>19.777198327336652</v>
      </c>
      <c r="AF114" s="45">
        <v>0.44196829805469101</v>
      </c>
      <c r="AH114" s="26">
        <v>5.7692307692307701</v>
      </c>
      <c r="AI114" s="26">
        <v>83.136792452830207</v>
      </c>
      <c r="AJ114" s="12">
        <v>5.4449999999999998E-2</v>
      </c>
      <c r="AK114" s="12">
        <v>1.235E-2</v>
      </c>
      <c r="AL114" s="12">
        <v>0.40600000000000003</v>
      </c>
      <c r="AM114" s="12">
        <v>0.15040000000000001</v>
      </c>
      <c r="AN114" s="12">
        <v>0.72150000000000003</v>
      </c>
      <c r="AO114" s="21">
        <v>5.4583084809754299E-3</v>
      </c>
      <c r="AP114" s="21">
        <v>6.6472032027425507E-2</v>
      </c>
      <c r="AQ114" s="21">
        <v>0.31888012704646002</v>
      </c>
      <c r="AR114" s="21">
        <v>2.4065173829077899E-2</v>
      </c>
      <c r="AS114" s="21">
        <v>0.17943912901020501</v>
      </c>
      <c r="AU114" s="26"/>
      <c r="AV114" s="21"/>
      <c r="AW114" s="26"/>
      <c r="AX114" s="21"/>
      <c r="AY114" s="26"/>
      <c r="AZ114" s="21"/>
      <c r="BA114" s="26"/>
      <c r="BB114" s="21"/>
    </row>
    <row r="115" spans="1:54" x14ac:dyDescent="0.45">
      <c r="A115" t="s">
        <v>1705</v>
      </c>
      <c r="B115" t="s">
        <v>1558</v>
      </c>
      <c r="C115" t="s">
        <v>1573</v>
      </c>
      <c r="D115">
        <v>130</v>
      </c>
      <c r="E115" s="22">
        <v>570.955053627491</v>
      </c>
      <c r="F115" s="22">
        <v>0</v>
      </c>
      <c r="G115" s="22">
        <v>0</v>
      </c>
      <c r="H115" s="22">
        <v>260.83849240197799</v>
      </c>
      <c r="I115" s="22">
        <v>260.83849240197799</v>
      </c>
      <c r="J115" s="12">
        <v>29.965018085251099</v>
      </c>
      <c r="K115" s="12">
        <v>9.0205538910117298</v>
      </c>
      <c r="L115" s="12">
        <v>28.569843349280099</v>
      </c>
      <c r="M115" s="12">
        <v>20.327691258310999</v>
      </c>
      <c r="N115" s="12">
        <v>29.267430717265601</v>
      </c>
      <c r="O115" s="12">
        <v>22.239276615795301</v>
      </c>
      <c r="P115" s="12">
        <v>104.939200446719</v>
      </c>
      <c r="Q115" s="12">
        <v>74.360070383615707</v>
      </c>
      <c r="R115" s="12">
        <v>101.217169988723</v>
      </c>
      <c r="S115" s="12">
        <v>18.738215660995198</v>
      </c>
      <c r="T115" s="12">
        <v>103.078185217721</v>
      </c>
      <c r="U115">
        <v>10002</v>
      </c>
      <c r="V115" s="12">
        <v>282.94421225797498</v>
      </c>
      <c r="W115" s="12">
        <v>35.944382111716401</v>
      </c>
      <c r="X115" s="12">
        <v>62.557504226418096</v>
      </c>
      <c r="Y115" s="12">
        <v>75.396636257064699</v>
      </c>
      <c r="Z115" s="12">
        <v>29.965018085251099</v>
      </c>
      <c r="AA115" s="12">
        <v>9.0205538910117298</v>
      </c>
      <c r="AB115" s="12">
        <v>104.939200446719</v>
      </c>
      <c r="AC115">
        <v>27372182838.391201</v>
      </c>
      <c r="AD115" s="12">
        <v>7.3802741759235457E-2</v>
      </c>
      <c r="AE115" s="26">
        <v>37.088300767587576</v>
      </c>
      <c r="AF115" s="45">
        <v>2.7372182838391199E-2</v>
      </c>
      <c r="AH115" s="26">
        <v>5.7692307692307701</v>
      </c>
      <c r="AI115" s="26">
        <v>83.136792452830207</v>
      </c>
      <c r="AJ115" s="12" t="s">
        <v>202</v>
      </c>
      <c r="AK115" s="12" t="s">
        <v>202</v>
      </c>
      <c r="AL115" s="12" t="s">
        <v>202</v>
      </c>
      <c r="AM115" s="12" t="s">
        <v>202</v>
      </c>
      <c r="AN115" s="12" t="s">
        <v>202</v>
      </c>
      <c r="AO115" s="21" t="s">
        <v>202</v>
      </c>
      <c r="AP115" s="21" t="s">
        <v>202</v>
      </c>
      <c r="AQ115" s="21" t="s">
        <v>202</v>
      </c>
      <c r="AR115" s="21" t="s">
        <v>202</v>
      </c>
      <c r="AS115" s="21" t="s">
        <v>202</v>
      </c>
      <c r="AU115" s="26"/>
      <c r="AV115" s="21"/>
      <c r="AW115" s="26"/>
      <c r="AX115" s="21"/>
      <c r="AY115" s="26"/>
      <c r="AZ115" s="21"/>
      <c r="BA115" s="26"/>
      <c r="BB115" s="21"/>
    </row>
    <row r="116" spans="1:54" x14ac:dyDescent="0.45">
      <c r="A116" t="s">
        <v>1572</v>
      </c>
      <c r="B116" t="s">
        <v>1558</v>
      </c>
      <c r="C116" t="s">
        <v>1573</v>
      </c>
      <c r="D116">
        <v>131</v>
      </c>
      <c r="E116" s="22">
        <v>14601.502500295601</v>
      </c>
      <c r="F116" s="22">
        <v>207.12009246764899</v>
      </c>
      <c r="G116" s="22">
        <v>-2.5968684547804799E-14</v>
      </c>
      <c r="H116" s="22">
        <v>6463.51689512557</v>
      </c>
      <c r="I116" s="22">
        <v>6670.6369875932196</v>
      </c>
      <c r="J116" s="12">
        <v>28.329025068135099</v>
      </c>
      <c r="K116" s="12">
        <v>12.7259874042542</v>
      </c>
      <c r="L116" s="12">
        <v>24.243038589739101</v>
      </c>
      <c r="M116" s="12">
        <v>27.122058732195299</v>
      </c>
      <c r="N116" s="12">
        <v>26.286031828937102</v>
      </c>
      <c r="O116" s="12">
        <v>29.959252749123898</v>
      </c>
      <c r="P116" s="12">
        <v>17.376161002190798</v>
      </c>
      <c r="Q116" s="12">
        <v>25.2418331687036</v>
      </c>
      <c r="R116" s="12">
        <v>28.7778211908991</v>
      </c>
      <c r="S116" s="12">
        <v>18.686589096666999</v>
      </c>
      <c r="T116" s="12">
        <v>23.076991096544901</v>
      </c>
      <c r="U116">
        <v>12044</v>
      </c>
      <c r="V116" s="12">
        <v>107.409692553219</v>
      </c>
      <c r="W116" s="12">
        <v>46.070768859881603</v>
      </c>
      <c r="X116" s="12">
        <v>234.74350660991601</v>
      </c>
      <c r="Y116" s="12">
        <v>642.13755464836004</v>
      </c>
      <c r="Z116" s="12">
        <v>28.265591103822501</v>
      </c>
      <c r="AA116" s="12">
        <v>13.593784334989101</v>
      </c>
      <c r="AB116" s="12">
        <v>17.5531690538178</v>
      </c>
      <c r="AC116">
        <v>117090818739.87399</v>
      </c>
      <c r="AD116" s="12">
        <v>0.71649106797151885</v>
      </c>
      <c r="AE116" s="26">
        <v>16.342257981159992</v>
      </c>
      <c r="AF116" s="45">
        <v>0.11709081873987399</v>
      </c>
      <c r="AH116" s="26">
        <v>17.307692307692299</v>
      </c>
      <c r="AI116" s="26">
        <v>127.47641509434</v>
      </c>
      <c r="AJ116" s="12">
        <v>3.95E-2</v>
      </c>
      <c r="AK116" s="12">
        <v>5.4999999999999997E-3</v>
      </c>
      <c r="AL116" s="12">
        <v>0.50549999999999995</v>
      </c>
      <c r="AM116" s="12">
        <v>0.187</v>
      </c>
      <c r="AN116" s="12">
        <v>0.73950000000000005</v>
      </c>
      <c r="AO116" s="21">
        <v>6.4399950306930705E-4</v>
      </c>
      <c r="AP116" s="21">
        <v>2.1895983104356399E-2</v>
      </c>
      <c r="AQ116" s="21">
        <v>8.6588660458136804E-2</v>
      </c>
      <c r="AR116" s="21">
        <v>4.62508734022502E-3</v>
      </c>
      <c r="AS116" s="21">
        <v>5.9189408873006298E-2</v>
      </c>
      <c r="AU116" s="26"/>
      <c r="AV116" s="21"/>
      <c r="AW116" s="26"/>
      <c r="AX116" s="21"/>
      <c r="AY116" s="26"/>
      <c r="AZ116" s="21"/>
      <c r="BA116" s="26"/>
      <c r="BB116" s="21"/>
    </row>
    <row r="117" spans="1:54" x14ac:dyDescent="0.45">
      <c r="A117" t="s">
        <v>1666</v>
      </c>
      <c r="B117" t="s">
        <v>1558</v>
      </c>
      <c r="C117" t="s">
        <v>1573</v>
      </c>
      <c r="D117">
        <v>132</v>
      </c>
      <c r="E117" s="22">
        <v>554.26459926366795</v>
      </c>
      <c r="F117" s="22">
        <v>0</v>
      </c>
      <c r="G117" s="22">
        <v>0</v>
      </c>
      <c r="H117" s="22">
        <v>253.213526257788</v>
      </c>
      <c r="I117" s="22">
        <v>253.213526257788</v>
      </c>
      <c r="J117" s="12">
        <v>31.319876132327298</v>
      </c>
      <c r="K117" s="12">
        <v>7.8501602929531398</v>
      </c>
      <c r="L117" s="12">
        <v>30.564948115539</v>
      </c>
      <c r="M117" s="12">
        <v>23.048866410615201</v>
      </c>
      <c r="N117" s="12">
        <v>30.942412123933099</v>
      </c>
      <c r="O117" s="12">
        <v>24.349029948633401</v>
      </c>
      <c r="P117" s="12">
        <v>57.4612326782662</v>
      </c>
      <c r="Q117" s="12">
        <v>44.147774580313097</v>
      </c>
      <c r="R117" s="12">
        <v>63.0416584014893</v>
      </c>
      <c r="S117" s="12">
        <v>29.721025095912101</v>
      </c>
      <c r="T117" s="12">
        <v>60.2514455398777</v>
      </c>
      <c r="U117">
        <v>8563</v>
      </c>
      <c r="V117" s="12">
        <v>227.95302642886401</v>
      </c>
      <c r="W117" s="12">
        <v>94.361425410411897</v>
      </c>
      <c r="X117" s="12">
        <v>48.784246215928199</v>
      </c>
      <c r="Y117" s="12">
        <v>59.560070605191299</v>
      </c>
      <c r="Z117" s="12">
        <v>31.319876132327298</v>
      </c>
      <c r="AA117" s="12">
        <v>7.8501602929531398</v>
      </c>
      <c r="AB117" s="12">
        <v>57.4612326782662</v>
      </c>
      <c r="AC117">
        <v>14549961349.583</v>
      </c>
      <c r="AD117" s="12">
        <v>5.7720789643187394E-2</v>
      </c>
      <c r="AE117" s="26">
        <v>25.207488392876286</v>
      </c>
      <c r="AF117" s="45">
        <v>1.4549961349583E-2</v>
      </c>
      <c r="AH117" s="26">
        <v>28.846153846153801</v>
      </c>
      <c r="AI117" s="26">
        <v>149.64622641509399</v>
      </c>
      <c r="AJ117" s="12" t="s">
        <v>202</v>
      </c>
      <c r="AK117" s="12" t="s">
        <v>202</v>
      </c>
      <c r="AL117" s="12" t="s">
        <v>202</v>
      </c>
      <c r="AM117" s="12" t="s">
        <v>202</v>
      </c>
      <c r="AN117" s="12" t="s">
        <v>202</v>
      </c>
      <c r="AO117" s="21" t="s">
        <v>202</v>
      </c>
      <c r="AP117" s="21" t="s">
        <v>202</v>
      </c>
      <c r="AQ117" s="21" t="s">
        <v>202</v>
      </c>
      <c r="AR117" s="21" t="s">
        <v>202</v>
      </c>
      <c r="AS117" s="21" t="s">
        <v>202</v>
      </c>
      <c r="AU117" s="26"/>
      <c r="AV117" s="21"/>
      <c r="AW117" s="26"/>
      <c r="AX117" s="21"/>
      <c r="AY117" s="26"/>
      <c r="AZ117" s="21"/>
      <c r="BA117" s="26"/>
      <c r="BB117" s="21"/>
    </row>
    <row r="118" spans="1:54" x14ac:dyDescent="0.45">
      <c r="A118" t="s">
        <v>1582</v>
      </c>
      <c r="B118" t="s">
        <v>1558</v>
      </c>
      <c r="C118" t="s">
        <v>1583</v>
      </c>
      <c r="D118">
        <v>134</v>
      </c>
      <c r="E118" s="22">
        <v>2176.6833702325798</v>
      </c>
      <c r="F118" s="22">
        <v>40.427262465998098</v>
      </c>
      <c r="G118" s="22">
        <v>1.29843422739024E-14</v>
      </c>
      <c r="H118" s="22">
        <v>953.98167589213097</v>
      </c>
      <c r="I118" s="22">
        <v>994.40893835812903</v>
      </c>
      <c r="J118" s="12">
        <v>37.627719879150398</v>
      </c>
      <c r="K118" s="12">
        <v>0</v>
      </c>
      <c r="L118" s="12">
        <v>60.6948862458758</v>
      </c>
      <c r="M118" s="12">
        <v>17.080393558494801</v>
      </c>
      <c r="N118" s="12">
        <v>49.161303062513099</v>
      </c>
      <c r="O118" s="12">
        <v>17.080393558494801</v>
      </c>
      <c r="P118" s="12">
        <v>167.632211948509</v>
      </c>
      <c r="Q118" s="12">
        <v>80.643914110316899</v>
      </c>
      <c r="R118" s="12">
        <v>104.725756630969</v>
      </c>
      <c r="S118" s="12">
        <v>37.0661888301386</v>
      </c>
      <c r="T118" s="12">
        <v>136.17898428973899</v>
      </c>
      <c r="U118">
        <v>10316</v>
      </c>
      <c r="V118" s="12">
        <v>268.57731784965898</v>
      </c>
      <c r="W118" s="12">
        <v>102.36376049322099</v>
      </c>
      <c r="X118" s="12">
        <v>2.93722398937087</v>
      </c>
      <c r="Y118" s="12">
        <v>3.7515290053667401</v>
      </c>
      <c r="Z118" s="12">
        <v>38.096612682243098</v>
      </c>
      <c r="AA118" s="12">
        <v>3.4439158455769698</v>
      </c>
      <c r="AB118" s="12">
        <v>166.35349467142601</v>
      </c>
      <c r="AC118">
        <v>165423402028.37799</v>
      </c>
      <c r="AD118" s="12">
        <v>0.2670756855099532</v>
      </c>
      <c r="AE118" s="26">
        <v>61.938772791135676</v>
      </c>
      <c r="AF118" s="45">
        <v>0.16542340202837799</v>
      </c>
      <c r="AH118" s="26">
        <v>5.7692307692307701</v>
      </c>
      <c r="AI118" s="26">
        <v>160.731132075472</v>
      </c>
      <c r="AJ118" s="12">
        <v>2.5999999999999999E-2</v>
      </c>
      <c r="AK118" s="12">
        <v>5.4999999999999997E-3</v>
      </c>
      <c r="AL118" s="12">
        <v>0.47399999999999998</v>
      </c>
      <c r="AM118" s="12">
        <v>0.14899999999999999</v>
      </c>
      <c r="AN118" s="12">
        <v>0.77749999999999997</v>
      </c>
      <c r="AO118" s="21">
        <v>9.0982871115607902E-4</v>
      </c>
      <c r="AP118" s="21">
        <v>2.4648086902228299E-2</v>
      </c>
      <c r="AQ118" s="21">
        <v>0.128616695077064</v>
      </c>
      <c r="AR118" s="21">
        <v>4.3010084527378301E-3</v>
      </c>
      <c r="AS118" s="21">
        <v>7.8410692561451195E-2</v>
      </c>
      <c r="AU118" s="26"/>
      <c r="AV118" s="21"/>
      <c r="AW118" s="26"/>
      <c r="AX118" s="21"/>
      <c r="AY118" s="26"/>
      <c r="AZ118" s="21"/>
      <c r="BA118" s="26"/>
      <c r="BB118" s="21"/>
    </row>
    <row r="119" spans="1:54" x14ac:dyDescent="0.45">
      <c r="A119" t="s">
        <v>1722</v>
      </c>
      <c r="B119" t="s">
        <v>1558</v>
      </c>
      <c r="C119" t="s">
        <v>1583</v>
      </c>
      <c r="D119">
        <v>135</v>
      </c>
      <c r="E119" s="22">
        <v>255.65781444311099</v>
      </c>
      <c r="F119" s="22">
        <v>20.475299938013201</v>
      </c>
      <c r="G119" s="22">
        <v>3.2460855684756102E-15</v>
      </c>
      <c r="H119" s="22">
        <v>96.320932035849495</v>
      </c>
      <c r="I119" s="22">
        <v>116.796231973863</v>
      </c>
      <c r="J119" s="12">
        <v>37.614237104143399</v>
      </c>
      <c r="K119" s="12">
        <v>0.139197532100547</v>
      </c>
      <c r="L119" s="12">
        <v>61.804466220703802</v>
      </c>
      <c r="M119" s="12">
        <v>14.460662206801301</v>
      </c>
      <c r="N119" s="12">
        <v>49.7093516624236</v>
      </c>
      <c r="O119" s="12">
        <v>14.461332145143301</v>
      </c>
      <c r="P119" s="12">
        <v>298.31164169311501</v>
      </c>
      <c r="Q119" s="12">
        <v>35.810319128590699</v>
      </c>
      <c r="R119" s="12">
        <v>161.47939443588299</v>
      </c>
      <c r="S119" s="12">
        <v>18.2671146356526</v>
      </c>
      <c r="T119" s="12">
        <v>229.89551806449899</v>
      </c>
      <c r="U119">
        <v>19901</v>
      </c>
      <c r="V119" s="12">
        <v>399.94596938158298</v>
      </c>
      <c r="W119" s="12">
        <v>57.526332880099801</v>
      </c>
      <c r="X119" s="12">
        <v>3.9632492400667201</v>
      </c>
      <c r="Y119" s="12">
        <v>6.77424378895524</v>
      </c>
      <c r="Z119" s="12">
        <v>39.734606008003603</v>
      </c>
      <c r="AA119" s="12">
        <v>6.0562479051769502</v>
      </c>
      <c r="AB119" s="12">
        <v>286.31775603244103</v>
      </c>
      <c r="AC119">
        <v>33440835051.8008</v>
      </c>
      <c r="AD119" s="12">
        <v>4.6712182216902876E-2</v>
      </c>
      <c r="AE119" s="26">
        <v>71.589109017690433</v>
      </c>
      <c r="AF119" s="45">
        <v>3.3440835051800802E-2</v>
      </c>
      <c r="AH119" s="26">
        <v>17.307692307692299</v>
      </c>
      <c r="AI119" s="26">
        <v>193.985849056604</v>
      </c>
      <c r="AJ119" s="12" t="s">
        <v>202</v>
      </c>
      <c r="AK119" s="12" t="s">
        <v>202</v>
      </c>
      <c r="AL119" s="12" t="s">
        <v>202</v>
      </c>
      <c r="AM119" s="12" t="s">
        <v>202</v>
      </c>
      <c r="AN119" s="12" t="s">
        <v>202</v>
      </c>
      <c r="AO119" s="21" t="s">
        <v>202</v>
      </c>
      <c r="AP119" s="21" t="s">
        <v>202</v>
      </c>
      <c r="AQ119" s="21" t="s">
        <v>202</v>
      </c>
      <c r="AR119" s="21" t="s">
        <v>202</v>
      </c>
      <c r="AS119" s="21" t="s">
        <v>202</v>
      </c>
      <c r="AU119" s="26"/>
      <c r="AV119" s="21"/>
      <c r="AW119" s="26"/>
      <c r="AX119" s="21"/>
      <c r="AY119" s="26"/>
      <c r="AZ119" s="21"/>
      <c r="BA119" s="26"/>
      <c r="BB119" s="21"/>
    </row>
    <row r="120" spans="1:54" x14ac:dyDescent="0.45">
      <c r="A120" t="s">
        <v>1723</v>
      </c>
      <c r="B120" t="s">
        <v>1558</v>
      </c>
      <c r="C120" t="s">
        <v>1583</v>
      </c>
      <c r="D120">
        <v>136</v>
      </c>
      <c r="E120" s="22">
        <v>918.97094374895096</v>
      </c>
      <c r="F120" s="22">
        <v>0</v>
      </c>
      <c r="G120" s="22">
        <v>0</v>
      </c>
      <c r="H120" s="22">
        <v>419.82813534231201</v>
      </c>
      <c r="I120" s="22">
        <v>419.82813534231201</v>
      </c>
      <c r="J120" s="12">
        <v>37.211358553297998</v>
      </c>
      <c r="K120" s="12">
        <v>1.34228451726836</v>
      </c>
      <c r="L120" s="12">
        <v>53.198262815779799</v>
      </c>
      <c r="M120" s="12">
        <v>16.4981347064993</v>
      </c>
      <c r="N120" s="12">
        <v>45.204810684538899</v>
      </c>
      <c r="O120" s="12">
        <v>16.5526486254948</v>
      </c>
      <c r="P120" s="12">
        <v>53.294179396195801</v>
      </c>
      <c r="Q120" s="12">
        <v>11.0001366863144</v>
      </c>
      <c r="R120" s="12">
        <v>37.933117953213802</v>
      </c>
      <c r="S120" s="12">
        <v>2.0426986328508598</v>
      </c>
      <c r="T120" s="12">
        <v>45.613648674704798</v>
      </c>
      <c r="U120">
        <v>8802</v>
      </c>
      <c r="V120" s="12">
        <v>107.470829176534</v>
      </c>
      <c r="W120" s="12">
        <v>31.736754394086699</v>
      </c>
      <c r="X120" s="12">
        <v>11.763566506700499</v>
      </c>
      <c r="Y120" s="12">
        <v>13.2885457596549</v>
      </c>
      <c r="Z120" s="12">
        <v>37.211358553297998</v>
      </c>
      <c r="AA120" s="12">
        <v>1.34228451726836</v>
      </c>
      <c r="AB120" s="12">
        <v>53.294179396195801</v>
      </c>
      <c r="AC120">
        <v>22374395960.503502</v>
      </c>
      <c r="AD120" s="12">
        <v>4.5119277816876413E-2</v>
      </c>
      <c r="AE120" s="26">
        <v>49.589437249668435</v>
      </c>
      <c r="AF120" s="45">
        <v>2.2374395960503501E-2</v>
      </c>
      <c r="AH120" s="26">
        <v>17.307692307692299</v>
      </c>
      <c r="AI120" s="26">
        <v>138.561320754717</v>
      </c>
      <c r="AJ120" s="12" t="s">
        <v>202</v>
      </c>
      <c r="AK120" s="12" t="s">
        <v>202</v>
      </c>
      <c r="AL120" s="12" t="s">
        <v>202</v>
      </c>
      <c r="AM120" s="12" t="s">
        <v>202</v>
      </c>
      <c r="AN120" s="12" t="s">
        <v>202</v>
      </c>
      <c r="AO120" s="21" t="s">
        <v>202</v>
      </c>
      <c r="AP120" s="21" t="s">
        <v>202</v>
      </c>
      <c r="AQ120" s="21" t="s">
        <v>202</v>
      </c>
      <c r="AR120" s="21" t="s">
        <v>202</v>
      </c>
      <c r="AS120" s="21" t="s">
        <v>202</v>
      </c>
      <c r="AU120" s="26"/>
      <c r="AV120" s="21"/>
      <c r="AW120" s="26"/>
      <c r="AX120" s="21"/>
      <c r="AY120" s="26"/>
      <c r="AZ120" s="21"/>
      <c r="BA120" s="26"/>
      <c r="BB120" s="21"/>
    </row>
    <row r="121" spans="1:54" x14ac:dyDescent="0.45">
      <c r="A121" t="s">
        <v>1732</v>
      </c>
      <c r="B121" t="s">
        <v>1558</v>
      </c>
      <c r="C121" t="s">
        <v>1583</v>
      </c>
      <c r="D121">
        <v>137</v>
      </c>
      <c r="E121" s="22">
        <v>823.74983978271496</v>
      </c>
      <c r="F121" s="22">
        <v>0</v>
      </c>
      <c r="G121" s="22">
        <v>0</v>
      </c>
      <c r="H121" s="22">
        <v>376.32676155534898</v>
      </c>
      <c r="I121" s="22">
        <v>376.32676155534898</v>
      </c>
      <c r="J121" s="12">
        <v>34.088436049384001</v>
      </c>
      <c r="K121" s="12">
        <v>6.47774474284852</v>
      </c>
      <c r="L121" s="12">
        <v>48.157677690926398</v>
      </c>
      <c r="M121" s="12">
        <v>21.598792057863299</v>
      </c>
      <c r="N121" s="12">
        <v>41.123056870155203</v>
      </c>
      <c r="O121" s="12">
        <v>22.549257090031201</v>
      </c>
      <c r="P121" s="12">
        <v>62.049428501338902</v>
      </c>
      <c r="Q121" s="12">
        <v>26.602607597733702</v>
      </c>
      <c r="R121" s="12">
        <v>53.919378068712</v>
      </c>
      <c r="S121" s="12">
        <v>7.5374337031276104</v>
      </c>
      <c r="T121" s="12">
        <v>57.9844032850255</v>
      </c>
      <c r="U121">
        <v>3108</v>
      </c>
      <c r="V121" s="12">
        <v>160.59517115422801</v>
      </c>
      <c r="W121" s="12">
        <v>9.5312438611092105</v>
      </c>
      <c r="X121" s="12">
        <v>26.615259399503699</v>
      </c>
      <c r="Y121" s="12">
        <v>46.5863804764112</v>
      </c>
      <c r="Z121" s="12">
        <v>34.088436049384001</v>
      </c>
      <c r="AA121" s="12">
        <v>6.47774474284852</v>
      </c>
      <c r="AB121" s="12">
        <v>62.049428501338902</v>
      </c>
      <c r="AC121">
        <v>23350860484.269001</v>
      </c>
      <c r="AD121" s="12">
        <v>6.0436260681897627E-2</v>
      </c>
      <c r="AE121" s="26">
        <v>38.637169508508727</v>
      </c>
      <c r="AF121" s="45">
        <v>2.3350860484269001E-2</v>
      </c>
      <c r="AH121" s="26">
        <v>28.846153846153801</v>
      </c>
      <c r="AI121" s="26">
        <v>116.391509433962</v>
      </c>
      <c r="AJ121" s="12" t="s">
        <v>202</v>
      </c>
      <c r="AK121" s="12" t="s">
        <v>202</v>
      </c>
      <c r="AL121" s="12" t="s">
        <v>202</v>
      </c>
      <c r="AM121" s="12" t="s">
        <v>202</v>
      </c>
      <c r="AN121" s="12" t="s">
        <v>202</v>
      </c>
      <c r="AO121" s="21" t="s">
        <v>202</v>
      </c>
      <c r="AP121" s="21" t="s">
        <v>202</v>
      </c>
      <c r="AQ121" s="21" t="s">
        <v>202</v>
      </c>
      <c r="AR121" s="21" t="s">
        <v>202</v>
      </c>
      <c r="AS121" s="21" t="s">
        <v>202</v>
      </c>
      <c r="AU121" s="26"/>
      <c r="AV121" s="21"/>
      <c r="AW121" s="26"/>
      <c r="AX121" s="21"/>
      <c r="AY121" s="26"/>
      <c r="AZ121" s="21"/>
      <c r="BA121" s="26"/>
      <c r="BB121" s="21"/>
    </row>
    <row r="122" spans="1:54" x14ac:dyDescent="0.45">
      <c r="A122" t="s">
        <v>1645</v>
      </c>
      <c r="B122" t="s">
        <v>1558</v>
      </c>
      <c r="C122" t="s">
        <v>1557</v>
      </c>
      <c r="D122">
        <v>138</v>
      </c>
      <c r="E122" s="22">
        <v>15754.6692385674</v>
      </c>
      <c r="F122" s="22">
        <v>6366.9857700767998</v>
      </c>
      <c r="G122" s="22">
        <v>830.47074838472702</v>
      </c>
      <c r="H122" s="22">
        <v>8.30997905529755E-13</v>
      </c>
      <c r="I122" s="22">
        <v>7197.4565184615303</v>
      </c>
      <c r="J122" s="12">
        <v>17.543070405541801</v>
      </c>
      <c r="K122" s="12">
        <v>3.00364288368531</v>
      </c>
      <c r="L122" s="12">
        <v>17.346677747922399</v>
      </c>
      <c r="M122" s="12">
        <v>4.2392777694739996</v>
      </c>
      <c r="N122" s="12">
        <v>17.444874076732098</v>
      </c>
      <c r="O122" s="12">
        <v>5.1955121575711702</v>
      </c>
      <c r="P122" s="12">
        <v>12.2432692850647</v>
      </c>
      <c r="Q122" s="12">
        <v>5.4800255064317298</v>
      </c>
      <c r="R122" s="12">
        <v>12.337399754031001</v>
      </c>
      <c r="S122" s="12">
        <v>5.3614363571360704</v>
      </c>
      <c r="T122" s="12">
        <v>12.2903345195478</v>
      </c>
      <c r="U122">
        <v>1949</v>
      </c>
      <c r="V122" s="12">
        <v>72.246406225056901</v>
      </c>
      <c r="W122" s="12">
        <v>30.062214266278001</v>
      </c>
      <c r="X122" s="12">
        <v>147.800652272853</v>
      </c>
      <c r="Y122" s="12">
        <v>44.883700035165099</v>
      </c>
      <c r="Z122" s="12">
        <v>17.4335437993673</v>
      </c>
      <c r="AA122" s="12">
        <v>5.0943466495208503</v>
      </c>
      <c r="AB122" s="12">
        <v>12.2957650908064</v>
      </c>
      <c r="AC122">
        <v>88498234602.296295</v>
      </c>
      <c r="AD122" s="12">
        <v>0.51999036741995552</v>
      </c>
      <c r="AE122" s="26">
        <v>17.019206536728632</v>
      </c>
      <c r="AF122" s="45">
        <v>8.8498234602296305E-2</v>
      </c>
      <c r="AH122" s="26">
        <v>28.846153846153801</v>
      </c>
      <c r="AI122" s="26">
        <v>149.64622641509399</v>
      </c>
      <c r="AJ122" s="12">
        <v>9.2100000000000001E-2</v>
      </c>
      <c r="AK122" s="12">
        <v>2.75E-2</v>
      </c>
      <c r="AL122" s="12">
        <v>0.72</v>
      </c>
      <c r="AM122" s="12">
        <v>0.27300000000000002</v>
      </c>
      <c r="AN122" s="12">
        <v>0.79200000000000004</v>
      </c>
      <c r="AO122" s="21">
        <v>2.4337014515631501E-3</v>
      </c>
      <c r="AP122" s="21">
        <v>2.4160018046426899E-2</v>
      </c>
      <c r="AQ122" s="21">
        <v>7.0090601805018707E-2</v>
      </c>
      <c r="AR122" s="21">
        <v>8.1506874068714898E-3</v>
      </c>
      <c r="AS122" s="21">
        <v>6.3718728913653294E-2</v>
      </c>
      <c r="AU122" s="26"/>
      <c r="AV122" s="21"/>
      <c r="AW122" s="26"/>
      <c r="AX122" s="21"/>
      <c r="AY122" s="26"/>
      <c r="AZ122" s="21"/>
      <c r="BA122" s="26"/>
      <c r="BB122" s="21"/>
    </row>
    <row r="123" spans="1:54" x14ac:dyDescent="0.45">
      <c r="A123" t="s">
        <v>1412</v>
      </c>
      <c r="B123" t="s">
        <v>1558</v>
      </c>
      <c r="C123" t="s">
        <v>1557</v>
      </c>
      <c r="D123">
        <v>139</v>
      </c>
      <c r="E123" s="22">
        <v>122708.549137294</v>
      </c>
      <c r="F123" s="22">
        <v>38135.955731408998</v>
      </c>
      <c r="G123" s="22">
        <v>8457.7313024836894</v>
      </c>
      <c r="H123" s="22">
        <v>9465.2142026453093</v>
      </c>
      <c r="I123" s="22">
        <v>56058.901236537997</v>
      </c>
      <c r="J123" s="12">
        <v>8.0483254015850108</v>
      </c>
      <c r="K123" s="12">
        <v>6.59699820493862</v>
      </c>
      <c r="L123" s="12">
        <v>7.7086762632099903</v>
      </c>
      <c r="M123" s="12">
        <v>7.17587467965014</v>
      </c>
      <c r="N123" s="12">
        <v>7.8785008323975001</v>
      </c>
      <c r="O123" s="12">
        <v>9.7474900735526493</v>
      </c>
      <c r="P123" s="12">
        <v>5.6808828474562603</v>
      </c>
      <c r="Q123" s="12">
        <v>5.3536494320543397</v>
      </c>
      <c r="R123" s="12">
        <v>5.82600799730365</v>
      </c>
      <c r="S123" s="12">
        <v>5.0367469916698901</v>
      </c>
      <c r="T123" s="12">
        <v>5.7534454223799596</v>
      </c>
      <c r="U123">
        <v>7264</v>
      </c>
      <c r="V123" s="12">
        <v>65.096515940789303</v>
      </c>
      <c r="W123" s="12">
        <v>25.647835654604201</v>
      </c>
      <c r="X123" s="12">
        <v>878.81043260797105</v>
      </c>
      <c r="Y123" s="12">
        <v>863.11350891782899</v>
      </c>
      <c r="Z123" s="12">
        <v>7.8815528963108097</v>
      </c>
      <c r="AA123" s="12">
        <v>8.9304661995934307</v>
      </c>
      <c r="AB123" s="12">
        <v>5.7521413377151696</v>
      </c>
      <c r="AC123">
        <v>322458723149.58197</v>
      </c>
      <c r="AD123" s="12">
        <v>3.6492391579674286</v>
      </c>
      <c r="AE123" s="26">
        <v>8.8363274970771357</v>
      </c>
      <c r="AF123" s="45">
        <v>0.32245872314958202</v>
      </c>
      <c r="AH123" s="26">
        <v>5.7692307692307701</v>
      </c>
      <c r="AI123" s="26">
        <v>116.391509433962</v>
      </c>
      <c r="AJ123" s="12">
        <v>3.4000000000000002E-2</v>
      </c>
      <c r="AK123" s="12">
        <v>5.4999999999999997E-3</v>
      </c>
      <c r="AL123" s="12">
        <v>0.48525000000000001</v>
      </c>
      <c r="AM123" s="12">
        <v>0.17549999999999999</v>
      </c>
      <c r="AN123" s="12">
        <v>0.74250000000000005</v>
      </c>
      <c r="AO123" s="21">
        <v>1.7735229773227E-3</v>
      </c>
      <c r="AP123" s="21">
        <v>5.6591505912751597E-2</v>
      </c>
      <c r="AQ123" s="21">
        <v>0.23942560193856499</v>
      </c>
      <c r="AR123" s="21">
        <v>1.0963596587085799E-2</v>
      </c>
      <c r="AS123" s="21">
        <v>0.15647309540833501</v>
      </c>
      <c r="AU123" s="26"/>
      <c r="AV123" s="21"/>
      <c r="AW123" s="26"/>
      <c r="AX123" s="21"/>
      <c r="AY123" s="26"/>
      <c r="AZ123" s="21"/>
      <c r="BA123" s="26"/>
      <c r="BB123" s="21"/>
    </row>
    <row r="124" spans="1:54" x14ac:dyDescent="0.45">
      <c r="A124" t="s">
        <v>1562</v>
      </c>
      <c r="B124" t="s">
        <v>1558</v>
      </c>
      <c r="C124" t="s">
        <v>1557</v>
      </c>
      <c r="D124">
        <v>140</v>
      </c>
      <c r="E124" s="22">
        <v>156070.106811404</v>
      </c>
      <c r="F124" s="22">
        <v>67190.483305408299</v>
      </c>
      <c r="G124" s="22">
        <v>3773.42895051101</v>
      </c>
      <c r="H124" s="22">
        <v>336.08081895087201</v>
      </c>
      <c r="I124" s="22">
        <v>71299.993074870203</v>
      </c>
      <c r="J124" s="12">
        <v>1.4492934283914101</v>
      </c>
      <c r="K124" s="12">
        <v>1.70090381157217</v>
      </c>
      <c r="L124" s="12">
        <v>1.42857341653488</v>
      </c>
      <c r="M124" s="12">
        <v>1.6929348098697601</v>
      </c>
      <c r="N124" s="12">
        <v>1.43893342246315</v>
      </c>
      <c r="O124" s="12">
        <v>2.3998129191021298</v>
      </c>
      <c r="P124" s="12">
        <v>0.47247676084382401</v>
      </c>
      <c r="Q124" s="12">
        <v>1.0244965385145599</v>
      </c>
      <c r="R124" s="12">
        <v>0.47617900041709799</v>
      </c>
      <c r="S124" s="12">
        <v>1.02432969985438</v>
      </c>
      <c r="T124" s="12">
        <v>0.474327880630461</v>
      </c>
      <c r="U124">
        <v>15685</v>
      </c>
      <c r="V124" s="12">
        <v>30.214508164487199</v>
      </c>
      <c r="W124" s="12">
        <v>15.9698066984514</v>
      </c>
      <c r="X124" s="12">
        <v>2791.1619787595901</v>
      </c>
      <c r="Y124" s="12">
        <v>946.25025821093095</v>
      </c>
      <c r="Z124" s="12">
        <v>1.4384339701422599</v>
      </c>
      <c r="AA124" s="12">
        <v>2.3648428610405801</v>
      </c>
      <c r="AB124" s="12">
        <v>0.47441712247839801</v>
      </c>
      <c r="AC124">
        <v>33825937547.309601</v>
      </c>
      <c r="AD124" s="12">
        <v>2.1542942228885464</v>
      </c>
      <c r="AE124" s="26">
        <v>1.5701633132522956</v>
      </c>
      <c r="AF124" s="45">
        <v>3.3825937547309601E-2</v>
      </c>
      <c r="AH124" s="26" t="s">
        <v>202</v>
      </c>
      <c r="AI124" s="26" t="s">
        <v>202</v>
      </c>
      <c r="AJ124" s="12" t="s">
        <v>202</v>
      </c>
      <c r="AK124" s="12" t="s">
        <v>202</v>
      </c>
      <c r="AL124" s="12" t="s">
        <v>202</v>
      </c>
      <c r="AM124" s="12" t="s">
        <v>202</v>
      </c>
      <c r="AN124" s="12" t="s">
        <v>202</v>
      </c>
      <c r="AO124" s="21" t="s">
        <v>202</v>
      </c>
      <c r="AP124" s="21" t="s">
        <v>202</v>
      </c>
      <c r="AQ124" s="21" t="s">
        <v>202</v>
      </c>
      <c r="AR124" s="21" t="s">
        <v>202</v>
      </c>
      <c r="AS124" s="21" t="s">
        <v>202</v>
      </c>
      <c r="AU124" s="26"/>
      <c r="AV124" s="21"/>
      <c r="AW124" s="26"/>
      <c r="AX124" s="21"/>
      <c r="AY124" s="26"/>
      <c r="AZ124" s="21"/>
      <c r="BA124" s="26"/>
      <c r="BB124" s="21"/>
    </row>
    <row r="125" spans="1:54" x14ac:dyDescent="0.45">
      <c r="A125" t="s">
        <v>1584</v>
      </c>
      <c r="B125" t="s">
        <v>1558</v>
      </c>
      <c r="C125" t="s">
        <v>1557</v>
      </c>
      <c r="D125">
        <v>141</v>
      </c>
      <c r="E125" s="22">
        <v>54259.7599195242</v>
      </c>
      <c r="F125" s="22">
        <v>16197.8256231293</v>
      </c>
      <c r="G125" s="22">
        <v>2146.51631322915</v>
      </c>
      <c r="H125" s="22">
        <v>6444.0085398872898</v>
      </c>
      <c r="I125" s="22">
        <v>24788.3504762458</v>
      </c>
      <c r="J125" s="12">
        <v>8.6493827985042397</v>
      </c>
      <c r="K125" s="12">
        <v>3.3976128703479098</v>
      </c>
      <c r="L125" s="12">
        <v>7.5944479417750204</v>
      </c>
      <c r="M125" s="12">
        <v>4.3541233385072298</v>
      </c>
      <c r="N125" s="12">
        <v>8.1219153701396305</v>
      </c>
      <c r="O125" s="12">
        <v>5.52287635781276</v>
      </c>
      <c r="P125" s="12">
        <v>1.5243013796573499</v>
      </c>
      <c r="Q125" s="12">
        <v>1.16520120846848</v>
      </c>
      <c r="R125" s="12">
        <v>1.7582442223805099</v>
      </c>
      <c r="S125" s="12">
        <v>1.0592226936976099</v>
      </c>
      <c r="T125" s="12">
        <v>1.6412728010189299</v>
      </c>
      <c r="U125">
        <v>10354</v>
      </c>
      <c r="V125" s="12">
        <v>26.953884768726599</v>
      </c>
      <c r="W125" s="12">
        <v>12.696519171568699</v>
      </c>
      <c r="X125" s="12">
        <v>509.15815280190401</v>
      </c>
      <c r="Y125" s="12">
        <v>283.982440577072</v>
      </c>
      <c r="Z125" s="12">
        <v>8.2133610343190409</v>
      </c>
      <c r="AA125" s="12">
        <v>4.9572269861529197</v>
      </c>
      <c r="AB125" s="12">
        <v>1.62099376815128</v>
      </c>
      <c r="AC125">
        <v>40181761644.744301</v>
      </c>
      <c r="AD125" s="12">
        <v>0.66814234234353842</v>
      </c>
      <c r="AE125" s="26">
        <v>6.0139522820549018</v>
      </c>
      <c r="AF125" s="45">
        <v>4.0181761644744303E-2</v>
      </c>
      <c r="AH125" s="26" t="s">
        <v>202</v>
      </c>
      <c r="AI125" s="26" t="s">
        <v>202</v>
      </c>
      <c r="AJ125" s="12" t="s">
        <v>202</v>
      </c>
      <c r="AK125" s="12" t="s">
        <v>202</v>
      </c>
      <c r="AL125" s="12" t="s">
        <v>202</v>
      </c>
      <c r="AM125" s="12" t="s">
        <v>202</v>
      </c>
      <c r="AN125" s="12" t="s">
        <v>202</v>
      </c>
      <c r="AO125" s="21" t="s">
        <v>202</v>
      </c>
      <c r="AP125" s="21" t="s">
        <v>202</v>
      </c>
      <c r="AQ125" s="21" t="s">
        <v>202</v>
      </c>
      <c r="AR125" s="21" t="s">
        <v>202</v>
      </c>
      <c r="AS125" s="21" t="s">
        <v>202</v>
      </c>
      <c r="AU125" s="26"/>
      <c r="AV125" s="21"/>
      <c r="AW125" s="26"/>
      <c r="AX125" s="21"/>
      <c r="AY125" s="26"/>
      <c r="AZ125" s="21"/>
      <c r="BA125" s="26"/>
      <c r="BB125" s="21"/>
    </row>
    <row r="126" spans="1:54" x14ac:dyDescent="0.45">
      <c r="A126" t="s">
        <v>1749</v>
      </c>
      <c r="B126" t="s">
        <v>1558</v>
      </c>
      <c r="C126" t="s">
        <v>1593</v>
      </c>
      <c r="D126">
        <v>142</v>
      </c>
      <c r="E126" s="22">
        <v>74691.833395719499</v>
      </c>
      <c r="F126" s="22">
        <v>29174.4383787763</v>
      </c>
      <c r="G126" s="22">
        <v>800.99447258908299</v>
      </c>
      <c r="H126" s="22">
        <v>4147.2272317699098</v>
      </c>
      <c r="I126" s="22">
        <v>34122.660083135299</v>
      </c>
      <c r="J126" s="12">
        <v>17.2473575792202</v>
      </c>
      <c r="K126" s="12">
        <v>7.35502540601715</v>
      </c>
      <c r="L126" s="12">
        <v>16.7651192834367</v>
      </c>
      <c r="M126" s="12">
        <v>7.9094694910527199</v>
      </c>
      <c r="N126" s="12">
        <v>17.006238431328399</v>
      </c>
      <c r="O126" s="12">
        <v>10.8007456387534</v>
      </c>
      <c r="P126" s="12">
        <v>11.282290715166299</v>
      </c>
      <c r="Q126" s="12">
        <v>7.0687261254688201</v>
      </c>
      <c r="R126" s="12">
        <v>11.6647342376247</v>
      </c>
      <c r="S126" s="12">
        <v>6.8404286652998803</v>
      </c>
      <c r="T126" s="12">
        <v>11.4735124763955</v>
      </c>
      <c r="U126">
        <v>3080</v>
      </c>
      <c r="V126" s="12">
        <v>69.061547018166905</v>
      </c>
      <c r="W126" s="12">
        <v>27.5092215905308</v>
      </c>
      <c r="X126" s="12">
        <v>284.16563095908498</v>
      </c>
      <c r="Y126" s="12">
        <v>475.78633042474701</v>
      </c>
      <c r="Z126" s="12">
        <v>17.029883738862399</v>
      </c>
      <c r="AA126" s="12">
        <v>10.381850360642</v>
      </c>
      <c r="AB126" s="12">
        <v>11.4547603474544</v>
      </c>
      <c r="AC126">
        <v>390866893669.96301</v>
      </c>
      <c r="AD126" s="12">
        <v>2.3565636937163759</v>
      </c>
      <c r="AE126" s="26">
        <v>16.586307202821811</v>
      </c>
      <c r="AF126" s="45">
        <v>0.39086689366996302</v>
      </c>
      <c r="AH126" s="26">
        <v>28.846153846153801</v>
      </c>
      <c r="AI126" s="26">
        <v>116.391509433962</v>
      </c>
      <c r="AJ126" s="12">
        <v>8.9950000000000002E-2</v>
      </c>
      <c r="AK126" s="12">
        <v>2.3050000000000001E-2</v>
      </c>
      <c r="AL126" s="12">
        <v>0.72365000000000002</v>
      </c>
      <c r="AM126" s="12">
        <v>0.27150000000000002</v>
      </c>
      <c r="AN126" s="12">
        <v>0.79</v>
      </c>
      <c r="AO126" s="21">
        <v>9.0094818990926508E-3</v>
      </c>
      <c r="AP126" s="21">
        <v>0.106120361631395</v>
      </c>
      <c r="AQ126" s="21">
        <v>0.30878484599927097</v>
      </c>
      <c r="AR126" s="21">
        <v>3.5158477085613198E-2</v>
      </c>
      <c r="AS126" s="21">
        <v>0.282850827604269</v>
      </c>
      <c r="AU126" s="26"/>
      <c r="AV126" s="21"/>
      <c r="AW126" s="26"/>
      <c r="AX126" s="21"/>
      <c r="AY126" s="26"/>
      <c r="AZ126" s="21"/>
      <c r="BA126" s="26"/>
      <c r="BB126" s="21"/>
    </row>
    <row r="127" spans="1:54" x14ac:dyDescent="0.45">
      <c r="A127" t="s">
        <v>1592</v>
      </c>
      <c r="B127" t="s">
        <v>1558</v>
      </c>
      <c r="C127" t="s">
        <v>1593</v>
      </c>
      <c r="D127">
        <v>143</v>
      </c>
      <c r="E127" s="22">
        <v>63463.562623798804</v>
      </c>
      <c r="F127" s="22">
        <v>24640.837725106299</v>
      </c>
      <c r="G127" s="22">
        <v>3187.8032793370398</v>
      </c>
      <c r="H127" s="22">
        <v>1164.42927679523</v>
      </c>
      <c r="I127" s="22">
        <v>28993.070281238601</v>
      </c>
      <c r="J127" s="12">
        <v>22.102670796136898</v>
      </c>
      <c r="K127" s="12">
        <v>8.2146940385649998</v>
      </c>
      <c r="L127" s="12">
        <v>22.714039302926398</v>
      </c>
      <c r="M127" s="12">
        <v>10.412178554653201</v>
      </c>
      <c r="N127" s="12">
        <v>22.4083550495317</v>
      </c>
      <c r="O127" s="12">
        <v>13.262528431683601</v>
      </c>
      <c r="P127" s="12">
        <v>10.230272880226501</v>
      </c>
      <c r="Q127" s="12">
        <v>8.1612602636805391</v>
      </c>
      <c r="R127" s="12">
        <v>10.1121662794312</v>
      </c>
      <c r="S127" s="12">
        <v>7.4355158130402002</v>
      </c>
      <c r="T127" s="12">
        <v>10.171219579828801</v>
      </c>
      <c r="U127">
        <v>8223</v>
      </c>
      <c r="V127" s="12">
        <v>49.148830434437599</v>
      </c>
      <c r="W127" s="12">
        <v>35.0106666124424</v>
      </c>
      <c r="X127" s="12">
        <v>127.52335799725699</v>
      </c>
      <c r="Y127" s="12">
        <v>111.544405279347</v>
      </c>
      <c r="Z127" s="12">
        <v>22.4296882013954</v>
      </c>
      <c r="AA127" s="12">
        <v>12.8109691264407</v>
      </c>
      <c r="AB127" s="12">
        <v>10.1670983566666</v>
      </c>
      <c r="AC127">
        <v>294775397211.099</v>
      </c>
      <c r="AD127" s="12">
        <v>1.4249754950263278</v>
      </c>
      <c r="AE127" s="26">
        <v>20.686348518972444</v>
      </c>
      <c r="AF127" s="45">
        <v>0.29477539721109902</v>
      </c>
      <c r="AH127" s="26">
        <v>17.307692307692299</v>
      </c>
      <c r="AI127" s="26">
        <v>116.391509433962</v>
      </c>
      <c r="AJ127" s="12">
        <v>2.4E-2</v>
      </c>
      <c r="AK127" s="12">
        <v>4.9249999999999997E-3</v>
      </c>
      <c r="AL127" s="12">
        <v>0.45350000000000001</v>
      </c>
      <c r="AM127" s="12">
        <v>0.15755</v>
      </c>
      <c r="AN127" s="12">
        <v>0.64749999999999996</v>
      </c>
      <c r="AO127" s="21">
        <v>1.45176883126466E-3</v>
      </c>
      <c r="AP127" s="21">
        <v>4.64418638306087E-2</v>
      </c>
      <c r="AQ127" s="21">
        <v>0.19086706969418701</v>
      </c>
      <c r="AR127" s="21">
        <v>7.07460953306638E-3</v>
      </c>
      <c r="AS127" s="21">
        <v>0.13368064263523299</v>
      </c>
      <c r="AU127" s="26"/>
      <c r="AV127" s="21"/>
      <c r="AW127" s="26"/>
      <c r="AX127" s="21"/>
      <c r="AY127" s="26"/>
      <c r="AZ127" s="21"/>
      <c r="BA127" s="26"/>
      <c r="BB127" s="21"/>
    </row>
    <row r="128" spans="1:54" x14ac:dyDescent="0.45">
      <c r="A128" t="s">
        <v>1631</v>
      </c>
      <c r="B128" t="s">
        <v>1558</v>
      </c>
      <c r="C128" t="s">
        <v>1632</v>
      </c>
      <c r="D128">
        <v>144</v>
      </c>
      <c r="E128" s="22">
        <v>52237.848198771499</v>
      </c>
      <c r="F128" s="22">
        <v>18553.703487115501</v>
      </c>
      <c r="G128" s="22">
        <v>0</v>
      </c>
      <c r="H128" s="22">
        <v>5310.9448489000197</v>
      </c>
      <c r="I128" s="22">
        <v>23864.6483360155</v>
      </c>
      <c r="J128" s="12">
        <v>14.641942014708301</v>
      </c>
      <c r="K128" s="12">
        <v>5.5551803629545198</v>
      </c>
      <c r="L128" s="12">
        <v>14.74790102961</v>
      </c>
      <c r="M128" s="12">
        <v>7.77295560701842</v>
      </c>
      <c r="N128" s="12">
        <v>14.694921522159101</v>
      </c>
      <c r="O128" s="12">
        <v>9.5539974740228306</v>
      </c>
      <c r="P128" s="12">
        <v>4.4428592276253003</v>
      </c>
      <c r="Q128" s="12">
        <v>16.196338733810599</v>
      </c>
      <c r="R128" s="12">
        <v>3.7625276319543799</v>
      </c>
      <c r="S128" s="12">
        <v>9.4756092468214206</v>
      </c>
      <c r="T128" s="12">
        <v>4.1026934297898396</v>
      </c>
      <c r="U128">
        <v>11942</v>
      </c>
      <c r="V128" s="12">
        <v>25.365033265392601</v>
      </c>
      <c r="W128" s="12">
        <v>31.135282244640699</v>
      </c>
      <c r="X128" s="12">
        <v>218.52883261381001</v>
      </c>
      <c r="Y128" s="12">
        <v>104.35623437572001</v>
      </c>
      <c r="Z128" s="12">
        <v>14.641942014708301</v>
      </c>
      <c r="AA128" s="12">
        <v>5.5551803629545198</v>
      </c>
      <c r="AB128" s="12">
        <v>4.4428592276253003</v>
      </c>
      <c r="AC128">
        <v>99715937724.201996</v>
      </c>
      <c r="AD128" s="12">
        <v>0.60532759890992938</v>
      </c>
      <c r="AE128" s="26">
        <v>16.473053253109541</v>
      </c>
      <c r="AF128" s="45">
        <v>9.9715937724201995E-2</v>
      </c>
      <c r="AH128" s="26">
        <v>28.846153846153801</v>
      </c>
      <c r="AI128" s="26">
        <v>127.47641509434</v>
      </c>
      <c r="AJ128" s="12">
        <v>0.19500000000000001</v>
      </c>
      <c r="AK128" s="12">
        <v>3.6999999999999998E-2</v>
      </c>
      <c r="AL128" s="12">
        <v>0.57779999999999998</v>
      </c>
      <c r="AM128" s="12">
        <v>0.20699999999999999</v>
      </c>
      <c r="AN128" s="12">
        <v>0.69164999999999999</v>
      </c>
      <c r="AO128" s="21">
        <v>3.6894896957954701E-3</v>
      </c>
      <c r="AP128" s="21">
        <v>2.06411991089098E-2</v>
      </c>
      <c r="AQ128" s="21">
        <v>6.8968528326944306E-2</v>
      </c>
      <c r="AR128" s="21">
        <v>1.94446078562194E-2</v>
      </c>
      <c r="AS128" s="21">
        <v>5.7615868817043898E-2</v>
      </c>
      <c r="AU128" s="26"/>
      <c r="AV128" s="21"/>
      <c r="AW128" s="26"/>
      <c r="AX128" s="21"/>
      <c r="AY128" s="26"/>
      <c r="AZ128" s="21"/>
      <c r="BA128" s="26"/>
      <c r="BB128" s="21"/>
    </row>
    <row r="129" spans="1:54" x14ac:dyDescent="0.45">
      <c r="A129" t="s">
        <v>1686</v>
      </c>
      <c r="B129" t="s">
        <v>1558</v>
      </c>
      <c r="C129" t="s">
        <v>1632</v>
      </c>
      <c r="D129">
        <v>145</v>
      </c>
      <c r="E129" s="22">
        <v>975.32289719581604</v>
      </c>
      <c r="F129" s="22">
        <v>221.394564565471</v>
      </c>
      <c r="G129" s="22">
        <v>-5.19373690956097E-14</v>
      </c>
      <c r="H129" s="22">
        <v>224.17773135060199</v>
      </c>
      <c r="I129" s="22">
        <v>445.57229591607302</v>
      </c>
      <c r="J129" s="12">
        <v>35.312149988810198</v>
      </c>
      <c r="K129" s="12">
        <v>3.6190484978434898</v>
      </c>
      <c r="L129" s="12">
        <v>34.641732436120499</v>
      </c>
      <c r="M129" s="12">
        <v>16.844195655520501</v>
      </c>
      <c r="N129" s="12">
        <v>34.976941212465398</v>
      </c>
      <c r="O129" s="12">
        <v>17.228593654480299</v>
      </c>
      <c r="P129" s="12">
        <v>31.932274429165599</v>
      </c>
      <c r="Q129" s="12">
        <v>13.9963996943794</v>
      </c>
      <c r="R129" s="12">
        <v>28.885833993249999</v>
      </c>
      <c r="S129" s="12">
        <v>12.3919028428244</v>
      </c>
      <c r="T129" s="12">
        <v>30.409054211207799</v>
      </c>
      <c r="U129">
        <v>2184</v>
      </c>
      <c r="V129" s="12">
        <v>75.674281294288505</v>
      </c>
      <c r="W129" s="12">
        <v>34.476622835637201</v>
      </c>
      <c r="X129" s="12">
        <v>30.456890940666199</v>
      </c>
      <c r="Y129" s="12">
        <v>16.478099500818001</v>
      </c>
      <c r="Z129" s="12">
        <v>35.145592503621799</v>
      </c>
      <c r="AA129" s="12">
        <v>12.4126893766836</v>
      </c>
      <c r="AB129" s="12">
        <v>31.1754215458445</v>
      </c>
      <c r="AC129">
        <v>13890904154.3333</v>
      </c>
      <c r="AD129" s="12">
        <v>3.3718363258094866E-2</v>
      </c>
      <c r="AE129" s="26">
        <v>41.196851840068099</v>
      </c>
      <c r="AF129" s="45">
        <v>1.38909041543333E-2</v>
      </c>
      <c r="AH129" s="26">
        <v>28.846153846153801</v>
      </c>
      <c r="AI129" s="26">
        <v>149.64622641509399</v>
      </c>
      <c r="AJ129" s="12">
        <v>0.15429999999999999</v>
      </c>
      <c r="AK129" s="12">
        <v>3.2599999999999997E-2</v>
      </c>
      <c r="AL129" s="12">
        <v>0.60740000000000005</v>
      </c>
      <c r="AM129" s="12">
        <v>0.2225</v>
      </c>
      <c r="AN129" s="12">
        <v>0.70399999999999996</v>
      </c>
      <c r="AO129" s="21">
        <v>4.52843475431266E-4</v>
      </c>
      <c r="AP129" s="21">
        <v>3.0907261743391601E-3</v>
      </c>
      <c r="AQ129" s="21">
        <v>9.7791965246506393E-3</v>
      </c>
      <c r="AR129" s="21">
        <v>2.1433665110136301E-3</v>
      </c>
      <c r="AS129" s="21">
        <v>8.4373351833420505E-3</v>
      </c>
      <c r="AU129" s="26"/>
      <c r="AV129" s="21"/>
      <c r="AW129" s="26"/>
      <c r="AX129" s="21"/>
      <c r="AY129" s="26"/>
      <c r="AZ129" s="21"/>
      <c r="BA129" s="26"/>
      <c r="BB129" s="21"/>
    </row>
    <row r="130" spans="1:54" x14ac:dyDescent="0.45">
      <c r="A130" t="s">
        <v>1748</v>
      </c>
      <c r="B130" t="s">
        <v>1558</v>
      </c>
      <c r="C130" t="s">
        <v>1611</v>
      </c>
      <c r="D130">
        <v>146</v>
      </c>
      <c r="E130" s="22">
        <v>1453.4250296950299</v>
      </c>
      <c r="F130" s="22">
        <v>197.234548282904</v>
      </c>
      <c r="G130" s="22">
        <v>416.73081394914198</v>
      </c>
      <c r="H130" s="22">
        <v>50.025946989807601</v>
      </c>
      <c r="I130" s="22">
        <v>663.99130922185395</v>
      </c>
      <c r="J130" s="12">
        <v>37.627719879150398</v>
      </c>
      <c r="K130" s="12">
        <v>0</v>
      </c>
      <c r="L130" s="12">
        <v>66.2575288588001</v>
      </c>
      <c r="M130" s="12">
        <v>3.7961729566771401</v>
      </c>
      <c r="N130" s="12">
        <v>51.942624368975203</v>
      </c>
      <c r="O130" s="12">
        <v>3.7961729566771401</v>
      </c>
      <c r="P130" s="12">
        <v>46.567919387817398</v>
      </c>
      <c r="Q130" s="12">
        <v>18.3344695234351</v>
      </c>
      <c r="R130" s="12">
        <v>25.800579223632798</v>
      </c>
      <c r="S130" s="12">
        <v>10.040252195671099</v>
      </c>
      <c r="T130" s="12">
        <v>36.184249305725103</v>
      </c>
      <c r="U130">
        <v>9536</v>
      </c>
      <c r="V130" s="12">
        <v>69.705874254264899</v>
      </c>
      <c r="W130" s="12">
        <v>30.322275106967801</v>
      </c>
      <c r="X130" s="12">
        <v>2.1623454247709599</v>
      </c>
      <c r="Y130" s="12">
        <v>2.0219428025162398</v>
      </c>
      <c r="Z130" s="12">
        <v>59.848368124309403</v>
      </c>
      <c r="AA130" s="12">
        <v>3.6503686729360001</v>
      </c>
      <c r="AB130" s="12">
        <v>30.449622506971298</v>
      </c>
      <c r="AC130">
        <v>20218284713.715099</v>
      </c>
      <c r="AD130" s="12">
        <v>4.6284094706543266E-2</v>
      </c>
      <c r="AE130" s="26">
        <v>43.683007827863605</v>
      </c>
      <c r="AF130" s="45">
        <v>2.02182847137151E-2</v>
      </c>
      <c r="AH130" s="26">
        <v>17.307692307692299</v>
      </c>
      <c r="AI130" s="26">
        <v>83.136792452830207</v>
      </c>
      <c r="AJ130" s="12">
        <v>7.1900000000000006E-2</v>
      </c>
      <c r="AK130" s="12">
        <v>1.915E-2</v>
      </c>
      <c r="AL130" s="12">
        <v>0.46284999999999998</v>
      </c>
      <c r="AM130" s="12">
        <v>0.155</v>
      </c>
      <c r="AN130" s="12">
        <v>0.6855</v>
      </c>
      <c r="AO130" s="21">
        <v>3.8718015226764401E-4</v>
      </c>
      <c r="AP130" s="21">
        <v>3.1338341306258398E-3</v>
      </c>
      <c r="AQ130" s="21">
        <v>1.3859634171251699E-2</v>
      </c>
      <c r="AR130" s="21">
        <v>1.4536946709161199E-3</v>
      </c>
      <c r="AS130" s="21">
        <v>9.3580330797430299E-3</v>
      </c>
      <c r="AU130" s="26"/>
      <c r="AV130" s="21"/>
      <c r="AW130" s="26"/>
      <c r="AX130" s="21"/>
      <c r="AY130" s="26"/>
      <c r="AZ130" s="21"/>
      <c r="BA130" s="26"/>
      <c r="BB130" s="21"/>
    </row>
    <row r="131" spans="1:54" x14ac:dyDescent="0.45">
      <c r="A131" t="s">
        <v>1635</v>
      </c>
      <c r="B131" t="s">
        <v>1558</v>
      </c>
      <c r="C131" t="s">
        <v>1611</v>
      </c>
      <c r="D131">
        <v>147</v>
      </c>
      <c r="E131" s="22">
        <v>10704.2585337162</v>
      </c>
      <c r="F131" s="22">
        <v>0</v>
      </c>
      <c r="G131" s="22">
        <v>0</v>
      </c>
      <c r="H131" s="22">
        <v>4890.1969436585096</v>
      </c>
      <c r="I131" s="22">
        <v>4890.1969436585096</v>
      </c>
      <c r="J131" s="12">
        <v>19.524546188925399</v>
      </c>
      <c r="K131" s="12">
        <v>13.3413141903461</v>
      </c>
      <c r="L131" s="12">
        <v>22.216957773574499</v>
      </c>
      <c r="M131" s="12">
        <v>19.279239222996001</v>
      </c>
      <c r="N131" s="12">
        <v>20.870751981249999</v>
      </c>
      <c r="O131" s="12">
        <v>23.445249611446599</v>
      </c>
      <c r="P131" s="12">
        <v>45.285717140160401</v>
      </c>
      <c r="Q131" s="12">
        <v>117.88055998219799</v>
      </c>
      <c r="R131" s="12">
        <v>39.774962000608298</v>
      </c>
      <c r="S131" s="12">
        <v>93.294000693007803</v>
      </c>
      <c r="T131" s="12">
        <v>42.530339570384299</v>
      </c>
      <c r="U131">
        <v>502088</v>
      </c>
      <c r="V131" s="12">
        <v>165.20348668702599</v>
      </c>
      <c r="W131" s="12">
        <v>305.80763766723197</v>
      </c>
      <c r="X131" s="12">
        <v>702.63066808408405</v>
      </c>
      <c r="Y131" s="12">
        <v>1279.6502905242</v>
      </c>
      <c r="Z131" s="12">
        <v>19.524546188925399</v>
      </c>
      <c r="AA131" s="12">
        <v>13.3413141903461</v>
      </c>
      <c r="AB131" s="12">
        <v>45.285717140160401</v>
      </c>
      <c r="AC131">
        <v>221456075550.19601</v>
      </c>
      <c r="AD131" s="12">
        <v>0.80787758567862378</v>
      </c>
      <c r="AE131" s="26">
        <v>27.412083151703126</v>
      </c>
      <c r="AF131" s="45">
        <v>0.221456075550196</v>
      </c>
      <c r="AH131" s="26">
        <v>17.307692307692299</v>
      </c>
      <c r="AI131" s="26">
        <v>116.391509433962</v>
      </c>
      <c r="AJ131" s="12">
        <v>5.9499999999999997E-2</v>
      </c>
      <c r="AK131" s="12">
        <v>1.55E-2</v>
      </c>
      <c r="AL131" s="12">
        <v>0.52400000000000002</v>
      </c>
      <c r="AM131" s="12">
        <v>0.17949999999999999</v>
      </c>
      <c r="AN131" s="12">
        <v>0.69174999999999998</v>
      </c>
      <c r="AO131" s="21">
        <v>3.4325691710280402E-3</v>
      </c>
      <c r="AP131" s="21">
        <v>3.9751365561260202E-2</v>
      </c>
      <c r="AQ131" s="21">
        <v>0.153192240261848</v>
      </c>
      <c r="AR131" s="21">
        <v>1.3176636495236701E-2</v>
      </c>
      <c r="AS131" s="21">
        <v>0.11604298358830301</v>
      </c>
      <c r="AU131" s="26"/>
      <c r="AV131" s="21"/>
      <c r="AW131" s="26"/>
      <c r="AX131" s="21"/>
      <c r="AY131" s="26"/>
      <c r="AZ131" s="21"/>
      <c r="BA131" s="26"/>
      <c r="BB131" s="21"/>
    </row>
    <row r="132" spans="1:54" x14ac:dyDescent="0.45">
      <c r="A132" t="s">
        <v>1684</v>
      </c>
      <c r="B132" t="s">
        <v>1558</v>
      </c>
      <c r="C132" t="s">
        <v>1611</v>
      </c>
      <c r="D132">
        <v>149</v>
      </c>
      <c r="E132" s="22">
        <v>12724.0665436983</v>
      </c>
      <c r="F132" s="22">
        <v>1633.26401255685</v>
      </c>
      <c r="G132" s="22">
        <v>330.29132218928999</v>
      </c>
      <c r="H132" s="22">
        <v>3849.3826774394602</v>
      </c>
      <c r="I132" s="22">
        <v>5812.9380121856002</v>
      </c>
      <c r="J132" s="12">
        <v>37.589603080587899</v>
      </c>
      <c r="K132" s="12">
        <v>0.58731010430132902</v>
      </c>
      <c r="L132" s="12">
        <v>59.402319482575002</v>
      </c>
      <c r="M132" s="12">
        <v>12.146455733353299</v>
      </c>
      <c r="N132" s="12">
        <v>48.495961281581501</v>
      </c>
      <c r="O132" s="12">
        <v>12.160646366082901</v>
      </c>
      <c r="P132" s="12">
        <v>31.354401556945799</v>
      </c>
      <c r="Q132" s="12">
        <v>14.463482742455801</v>
      </c>
      <c r="R132" s="12">
        <v>19.882031469886499</v>
      </c>
      <c r="S132" s="12">
        <v>7.0560414812819996</v>
      </c>
      <c r="T132" s="12">
        <v>25.618216513416101</v>
      </c>
      <c r="U132">
        <v>14831</v>
      </c>
      <c r="V132" s="12">
        <v>51.954046505252798</v>
      </c>
      <c r="W132" s="12">
        <v>17.456113065214701</v>
      </c>
      <c r="X132" s="12">
        <v>5.9578650560460398</v>
      </c>
      <c r="Y132" s="12">
        <v>6.7767859198232596</v>
      </c>
      <c r="Z132" s="12">
        <v>41.893367071575803</v>
      </c>
      <c r="AA132" s="12">
        <v>7.0824943631659902</v>
      </c>
      <c r="AB132" s="12">
        <v>29.090842431064701</v>
      </c>
      <c r="AC132">
        <v>169103263774.03799</v>
      </c>
      <c r="AD132" s="12">
        <v>0.30200565181724243</v>
      </c>
      <c r="AE132" s="26">
        <v>55.993410307556168</v>
      </c>
      <c r="AF132" s="45">
        <v>0.169103263774038</v>
      </c>
      <c r="AH132" s="26">
        <v>5.7692307692307701</v>
      </c>
      <c r="AI132" s="26">
        <v>94.221698113207594</v>
      </c>
      <c r="AJ132" s="12">
        <v>2.3615000000000001E-2</v>
      </c>
      <c r="AK132" s="12">
        <v>5.3E-3</v>
      </c>
      <c r="AL132" s="12">
        <v>0.38569999999999999</v>
      </c>
      <c r="AM132" s="12">
        <v>0.13084999999999999</v>
      </c>
      <c r="AN132" s="12">
        <v>0.61</v>
      </c>
      <c r="AO132" s="21">
        <v>8.9624729800240105E-4</v>
      </c>
      <c r="AP132" s="21">
        <v>2.2127162064832898E-2</v>
      </c>
      <c r="AQ132" s="21">
        <v>0.103152990902163</v>
      </c>
      <c r="AR132" s="21">
        <v>3.9933735740239097E-3</v>
      </c>
      <c r="AS132" s="21">
        <v>6.5223128837646499E-2</v>
      </c>
      <c r="AU132" s="26"/>
      <c r="AV132" s="21"/>
      <c r="AW132" s="26"/>
      <c r="AX132" s="21"/>
      <c r="AY132" s="26"/>
      <c r="AZ132" s="21"/>
      <c r="BA132" s="26"/>
      <c r="BB132" s="21"/>
    </row>
    <row r="133" spans="1:54" x14ac:dyDescent="0.45">
      <c r="A133" t="s">
        <v>1457</v>
      </c>
      <c r="B133" t="s">
        <v>1558</v>
      </c>
      <c r="C133" t="s">
        <v>1611</v>
      </c>
      <c r="D133">
        <v>150</v>
      </c>
      <c r="E133" s="22">
        <v>242.28418016433699</v>
      </c>
      <c r="F133" s="22">
        <v>0</v>
      </c>
      <c r="G133" s="22">
        <v>0</v>
      </c>
      <c r="H133" s="22">
        <v>110.68654158571699</v>
      </c>
      <c r="I133" s="22">
        <v>110.68654158571699</v>
      </c>
      <c r="J133" s="12">
        <v>37.548979975960499</v>
      </c>
      <c r="K133" s="12">
        <v>0.90465261331366098</v>
      </c>
      <c r="L133" s="12">
        <v>61.545894012306697</v>
      </c>
      <c r="M133" s="12">
        <v>12.741553058247501</v>
      </c>
      <c r="N133" s="12">
        <v>49.547436994133598</v>
      </c>
      <c r="O133" s="12">
        <v>12.7736279375482</v>
      </c>
      <c r="P133" s="12">
        <v>72.522998264857705</v>
      </c>
      <c r="Q133" s="12">
        <v>4.2513653215279401</v>
      </c>
      <c r="R133" s="12">
        <v>39.102734157017302</v>
      </c>
      <c r="S133" s="12">
        <v>1.94419305815473</v>
      </c>
      <c r="T133" s="12">
        <v>55.8128662109375</v>
      </c>
      <c r="U133">
        <v>9005</v>
      </c>
      <c r="V133" s="12">
        <v>105.279109819879</v>
      </c>
      <c r="W133" s="12">
        <v>4.9475110047528297</v>
      </c>
      <c r="X133" s="12">
        <v>3.4645796351187998</v>
      </c>
      <c r="Y133" s="12">
        <v>5.5803708305787696</v>
      </c>
      <c r="Z133" s="12">
        <v>37.548979975960499</v>
      </c>
      <c r="AA133" s="12">
        <v>0.90465261331366098</v>
      </c>
      <c r="AB133" s="12">
        <v>72.522998264857705</v>
      </c>
      <c r="AC133">
        <v>8027319863.36409</v>
      </c>
      <c r="AD133" s="12">
        <v>1.1652980567185302E-2</v>
      </c>
      <c r="AE133" s="26">
        <v>68.886409078626258</v>
      </c>
      <c r="AF133" s="45">
        <v>8.0273198633640901E-3</v>
      </c>
      <c r="AH133" s="26">
        <v>17.307692307692299</v>
      </c>
      <c r="AI133" s="26">
        <v>116.391509433962</v>
      </c>
      <c r="AJ133" s="12">
        <v>4.8250000000000001E-2</v>
      </c>
      <c r="AK133" s="12">
        <v>1.0149999999999999E-2</v>
      </c>
      <c r="AL133" s="12">
        <v>0.54684999999999995</v>
      </c>
      <c r="AM133" s="12">
        <v>0.1963</v>
      </c>
      <c r="AN133" s="12">
        <v>0.68289</v>
      </c>
      <c r="AO133" s="21">
        <v>8.1477296613145496E-5</v>
      </c>
      <c r="AP133" s="21">
        <v>1.5757628891783699E-3</v>
      </c>
      <c r="AQ133" s="21">
        <v>5.4817764614926998E-3</v>
      </c>
      <c r="AR133" s="21">
        <v>3.87318183407317E-4</v>
      </c>
      <c r="AS133" s="21">
        <v>4.3897398672806502E-3</v>
      </c>
      <c r="AU133" s="26"/>
      <c r="AV133" s="21"/>
      <c r="AW133" s="26"/>
      <c r="AX133" s="21"/>
      <c r="AY133" s="26"/>
      <c r="AZ133" s="21"/>
      <c r="BA133" s="26"/>
      <c r="BB133" s="21"/>
    </row>
    <row r="134" spans="1:54" x14ac:dyDescent="0.45">
      <c r="A134" t="s">
        <v>1670</v>
      </c>
      <c r="B134" t="s">
        <v>1558</v>
      </c>
      <c r="C134" t="s">
        <v>1670</v>
      </c>
      <c r="D134">
        <v>151</v>
      </c>
      <c r="E134" s="22">
        <v>238.03832989931101</v>
      </c>
      <c r="F134" s="22">
        <v>12.985831947605901</v>
      </c>
      <c r="G134" s="22">
        <v>20.6511222793611</v>
      </c>
      <c r="H134" s="22">
        <v>75.109887946235105</v>
      </c>
      <c r="I134" s="22">
        <v>108.746842173202</v>
      </c>
      <c r="J134" s="12">
        <v>37.627719879150398</v>
      </c>
      <c r="K134" s="12">
        <v>0</v>
      </c>
      <c r="L134" s="12">
        <v>64.589263035700895</v>
      </c>
      <c r="M134" s="12">
        <v>5.3779609390755096</v>
      </c>
      <c r="N134" s="12">
        <v>51.1084914574256</v>
      </c>
      <c r="O134" s="12">
        <v>5.3779609390755096</v>
      </c>
      <c r="P134" s="12">
        <v>545.37385845184303</v>
      </c>
      <c r="Q134" s="12">
        <v>308.95330714096298</v>
      </c>
      <c r="R134" s="12">
        <v>325.25941801071201</v>
      </c>
      <c r="S134" s="12">
        <v>182.52410597055399</v>
      </c>
      <c r="T134" s="12">
        <v>435.31663823127701</v>
      </c>
      <c r="U134">
        <v>10030</v>
      </c>
      <c r="V134" s="12">
        <v>902.93685668872297</v>
      </c>
      <c r="W134" s="12">
        <v>486.48736722182502</v>
      </c>
      <c r="X134" s="12">
        <v>3.0810234274297001</v>
      </c>
      <c r="Y134" s="12">
        <v>3.0828347936511298</v>
      </c>
      <c r="Z134" s="12">
        <v>44.357525951497102</v>
      </c>
      <c r="AA134" s="12">
        <v>2.9910085077328898</v>
      </c>
      <c r="AB134" s="12">
        <v>490.43162130722999</v>
      </c>
      <c r="AC134">
        <v>53332890119.044998</v>
      </c>
      <c r="AD134" s="12">
        <v>9.8191531846695657E-2</v>
      </c>
      <c r="AE134" s="26">
        <v>54.315162535922646</v>
      </c>
      <c r="AF134" s="45">
        <v>5.3332890119044997E-2</v>
      </c>
      <c r="AH134" s="26">
        <v>5.7692307692307701</v>
      </c>
      <c r="AI134" s="26">
        <v>27.712264150943401</v>
      </c>
      <c r="AJ134" s="12">
        <v>5.7599999999999998E-2</v>
      </c>
      <c r="AK134" s="12">
        <v>1.4250000000000001E-2</v>
      </c>
      <c r="AL134" s="12">
        <v>0.20499999999999999</v>
      </c>
      <c r="AM134" s="12">
        <v>6.2799999999999995E-2</v>
      </c>
      <c r="AN134" s="12">
        <v>0.48530000000000001</v>
      </c>
      <c r="AO134" s="21">
        <v>7.5999368419639099E-4</v>
      </c>
      <c r="AP134" s="21">
        <v>3.3493054994760299E-3</v>
      </c>
      <c r="AQ134" s="21">
        <v>2.5882451574772501E-2</v>
      </c>
      <c r="AR134" s="21">
        <v>3.07197447085699E-3</v>
      </c>
      <c r="AS134" s="21">
        <v>1.0933242474404199E-2</v>
      </c>
      <c r="AU134" s="26"/>
      <c r="AV134" s="21"/>
      <c r="AW134" s="26"/>
      <c r="AX134" s="21"/>
      <c r="AY134" s="26"/>
      <c r="AZ134" s="21"/>
      <c r="BA134" s="26"/>
      <c r="BB134" s="21"/>
    </row>
    <row r="135" spans="1:54" x14ac:dyDescent="0.45">
      <c r="A135" t="s">
        <v>1649</v>
      </c>
      <c r="B135" t="s">
        <v>1622</v>
      </c>
      <c r="C135" t="s">
        <v>1649</v>
      </c>
      <c r="D135">
        <v>152</v>
      </c>
      <c r="E135" s="22">
        <v>5565.5041482448596</v>
      </c>
      <c r="F135" s="22">
        <v>0</v>
      </c>
      <c r="G135" s="22">
        <v>0</v>
      </c>
      <c r="H135" s="22">
        <v>2542.5779179323599</v>
      </c>
      <c r="I135" s="22">
        <v>2542.5779179323599</v>
      </c>
      <c r="J135" s="12">
        <v>37.5362242899443</v>
      </c>
      <c r="K135" s="12">
        <v>0.64694295126846502</v>
      </c>
      <c r="L135" s="12">
        <v>66.652327720664005</v>
      </c>
      <c r="M135" s="12">
        <v>11.0256006036606</v>
      </c>
      <c r="N135" s="12">
        <v>52.094276005304202</v>
      </c>
      <c r="O135" s="12">
        <v>11.0445644483446</v>
      </c>
      <c r="P135" s="12">
        <v>127.236421994434</v>
      </c>
      <c r="Q135" s="12">
        <v>83.034180734321595</v>
      </c>
      <c r="R135" s="12">
        <v>71.7431449890137</v>
      </c>
      <c r="S135" s="12">
        <v>44.716603293802599</v>
      </c>
      <c r="T135" s="12">
        <v>99.489783491723799</v>
      </c>
      <c r="U135">
        <v>33822</v>
      </c>
      <c r="V135" s="12">
        <v>170.893159901198</v>
      </c>
      <c r="W135" s="12">
        <v>137.14239299974699</v>
      </c>
      <c r="X135" s="12">
        <v>1.7685501506508801</v>
      </c>
      <c r="Y135" s="12">
        <v>5.7986154594181896</v>
      </c>
      <c r="Z135" s="12">
        <v>37.5362242899443</v>
      </c>
      <c r="AA135" s="12">
        <v>0.64694295126846502</v>
      </c>
      <c r="AB135" s="12">
        <v>127.236421994434</v>
      </c>
      <c r="AC135">
        <v>323508516919.77002</v>
      </c>
      <c r="AD135" s="12">
        <v>0.43450917469046985</v>
      </c>
      <c r="AE135" s="26">
        <v>74.453782742384419</v>
      </c>
      <c r="AF135" s="45">
        <v>0.32350851691977001</v>
      </c>
      <c r="AH135" s="26">
        <v>17.307692307692299</v>
      </c>
      <c r="AI135" s="26">
        <v>83.136792452830207</v>
      </c>
      <c r="AJ135" s="12">
        <v>0.1046</v>
      </c>
      <c r="AK135" s="12">
        <v>1.555E-2</v>
      </c>
      <c r="AL135" s="12">
        <v>0.48799999999999999</v>
      </c>
      <c r="AM135" s="12">
        <v>9.9449999999999997E-2</v>
      </c>
      <c r="AN135" s="12">
        <v>0.82010000000000005</v>
      </c>
      <c r="AO135" s="21">
        <v>5.0305574381024204E-3</v>
      </c>
      <c r="AP135" s="21">
        <v>3.2172922007671099E-2</v>
      </c>
      <c r="AQ135" s="21">
        <v>0.26530933472590301</v>
      </c>
      <c r="AR135" s="21">
        <v>3.3838990869807899E-2</v>
      </c>
      <c r="AS135" s="21">
        <v>0.157872156256848</v>
      </c>
      <c r="AU135" s="26"/>
      <c r="AV135" s="21"/>
      <c r="AW135" s="26"/>
      <c r="AX135" s="21"/>
      <c r="AY135" s="26"/>
      <c r="AZ135" s="21"/>
      <c r="BA135" s="26"/>
      <c r="BB135" s="21"/>
    </row>
    <row r="136" spans="1:54" x14ac:dyDescent="0.45">
      <c r="A136" t="s">
        <v>1636</v>
      </c>
      <c r="B136" t="s">
        <v>1622</v>
      </c>
      <c r="C136" t="s">
        <v>1637</v>
      </c>
      <c r="D136">
        <v>154</v>
      </c>
      <c r="E136" s="22">
        <v>0</v>
      </c>
      <c r="F136" s="22">
        <v>0</v>
      </c>
      <c r="G136" s="22">
        <v>0</v>
      </c>
      <c r="H136" s="22">
        <v>0</v>
      </c>
      <c r="I136" s="22">
        <v>0</v>
      </c>
      <c r="J136" s="12">
        <v>14.432452563948701</v>
      </c>
      <c r="K136" s="12">
        <v>13.239892975269999</v>
      </c>
      <c r="L136" s="12">
        <v>15.904882414270601</v>
      </c>
      <c r="M136" s="12">
        <v>18.992451880101601</v>
      </c>
      <c r="N136" s="12">
        <v>15.1686674891096</v>
      </c>
      <c r="O136" s="12">
        <v>23.151846457995099</v>
      </c>
      <c r="P136" s="12">
        <v>29.2404197303382</v>
      </c>
      <c r="Q136" s="12">
        <v>81.829559397222397</v>
      </c>
      <c r="R136" s="12">
        <v>27.312061257661799</v>
      </c>
      <c r="S136" s="12">
        <v>76.760810067582696</v>
      </c>
      <c r="T136" s="12">
        <v>28.276240494</v>
      </c>
      <c r="U136">
        <v>569437</v>
      </c>
      <c r="V136" s="12">
        <v>150.96670999858401</v>
      </c>
      <c r="W136" s="12">
        <v>227.010213105334</v>
      </c>
      <c r="X136" s="12">
        <v>731.75658869356096</v>
      </c>
      <c r="Y136" s="12">
        <v>974.99705647657095</v>
      </c>
      <c r="Z136" s="12">
        <v>14.432452563948701</v>
      </c>
      <c r="AA136" s="12">
        <v>13.239892975269999</v>
      </c>
      <c r="AB136" s="12">
        <v>29.2404197303382</v>
      </c>
      <c r="AC136">
        <v>0</v>
      </c>
      <c r="AD136" s="12">
        <v>0</v>
      </c>
      <c r="AE136" s="26">
        <v>0</v>
      </c>
      <c r="AF136" s="45">
        <v>0</v>
      </c>
      <c r="AH136" s="26">
        <v>17.307692307692299</v>
      </c>
      <c r="AI136" s="26">
        <v>138.561320754717</v>
      </c>
      <c r="AJ136" s="12">
        <v>3.3500000000000002E-2</v>
      </c>
      <c r="AK136" s="12">
        <v>9.4999999999999998E-3</v>
      </c>
      <c r="AL136" s="12">
        <v>0.75900000000000001</v>
      </c>
      <c r="AM136" s="12">
        <v>0.28199999999999997</v>
      </c>
      <c r="AN136" s="12">
        <v>0.82299999999999995</v>
      </c>
      <c r="AO136" s="21">
        <v>0</v>
      </c>
      <c r="AP136" s="21">
        <v>0</v>
      </c>
      <c r="AQ136" s="21">
        <v>0</v>
      </c>
      <c r="AR136" s="21">
        <v>0</v>
      </c>
      <c r="AS136" s="21">
        <v>0</v>
      </c>
      <c r="AU136" s="26"/>
      <c r="AV136" s="21"/>
      <c r="AW136" s="26"/>
      <c r="AX136" s="21"/>
      <c r="AY136" s="26"/>
      <c r="AZ136" s="21"/>
      <c r="BA136" s="26"/>
      <c r="BB136" s="21"/>
    </row>
    <row r="137" spans="1:54" x14ac:dyDescent="0.45">
      <c r="A137" t="s">
        <v>1668</v>
      </c>
      <c r="B137" t="s">
        <v>1622</v>
      </c>
      <c r="C137" t="s">
        <v>1669</v>
      </c>
      <c r="D137">
        <v>155</v>
      </c>
      <c r="E137" s="22">
        <v>172.56250363588299</v>
      </c>
      <c r="F137" s="22">
        <v>0</v>
      </c>
      <c r="G137" s="22">
        <v>0</v>
      </c>
      <c r="H137" s="22">
        <v>78.834477438325806</v>
      </c>
      <c r="I137" s="22">
        <v>78.834477438325806</v>
      </c>
      <c r="J137" s="12">
        <v>37.627719879150398</v>
      </c>
      <c r="K137" s="12">
        <v>0</v>
      </c>
      <c r="L137" s="12">
        <v>70.625808715820298</v>
      </c>
      <c r="M137" s="12">
        <v>0.172155212518319</v>
      </c>
      <c r="N137" s="12">
        <v>54.126764297485401</v>
      </c>
      <c r="O137" s="12">
        <v>0.172155212518319</v>
      </c>
      <c r="P137" s="12">
        <v>445.45250854492201</v>
      </c>
      <c r="Q137" s="12">
        <v>39.720491157031503</v>
      </c>
      <c r="R137" s="12">
        <v>237.48432617187501</v>
      </c>
      <c r="S137" s="12">
        <v>21.4340823097365</v>
      </c>
      <c r="T137" s="12">
        <v>341.46841735839803</v>
      </c>
      <c r="U137">
        <v>17475</v>
      </c>
      <c r="V137" s="12">
        <v>607.96831051520803</v>
      </c>
      <c r="W137" s="12">
        <v>59.1859631922541</v>
      </c>
      <c r="X137" s="12">
        <v>0.16828877053090499</v>
      </c>
      <c r="Y137" s="12">
        <v>7.7046137818334803E-2</v>
      </c>
      <c r="Z137" s="12">
        <v>37.627719879150398</v>
      </c>
      <c r="AA137" s="12">
        <v>0</v>
      </c>
      <c r="AB137" s="12">
        <v>445.45250854492201</v>
      </c>
      <c r="AC137">
        <v>35117015734.730301</v>
      </c>
      <c r="AD137" s="12">
        <v>4.7928864058528226E-2</v>
      </c>
      <c r="AE137" s="26">
        <v>73.269034066501632</v>
      </c>
      <c r="AF137" s="45">
        <v>3.5117015734730299E-2</v>
      </c>
      <c r="AH137" s="26">
        <v>5.7692307692307701</v>
      </c>
      <c r="AI137" s="26">
        <v>83.136792452830207</v>
      </c>
      <c r="AJ137" s="12">
        <v>0.1305</v>
      </c>
      <c r="AK137" s="12">
        <v>0.111</v>
      </c>
      <c r="AL137" s="12">
        <v>0.84699999999999998</v>
      </c>
      <c r="AM137" s="12">
        <v>0.32450000000000001</v>
      </c>
      <c r="AN137" s="12">
        <v>0.90300000000000002</v>
      </c>
      <c r="AO137" s="21">
        <v>3.8979887465550602E-3</v>
      </c>
      <c r="AP137" s="21">
        <v>1.1395471605920001E-2</v>
      </c>
      <c r="AQ137" s="21">
        <v>3.1710665208461497E-2</v>
      </c>
      <c r="AR137" s="21">
        <v>4.5827705533823E-3</v>
      </c>
      <c r="AS137" s="21">
        <v>2.9744112327316601E-2</v>
      </c>
      <c r="AU137" s="26"/>
      <c r="AV137" s="21"/>
      <c r="AW137" s="26"/>
      <c r="AX137" s="21"/>
      <c r="AY137" s="26"/>
      <c r="AZ137" s="21"/>
      <c r="BA137" s="26"/>
      <c r="BB137" s="21"/>
    </row>
    <row r="138" spans="1:54" x14ac:dyDescent="0.45">
      <c r="A138" t="s">
        <v>1717</v>
      </c>
      <c r="B138" t="s">
        <v>1622</v>
      </c>
      <c r="C138" t="s">
        <v>1669</v>
      </c>
      <c r="D138">
        <v>157</v>
      </c>
      <c r="E138" s="22">
        <v>282.33238244056702</v>
      </c>
      <c r="F138" s="22">
        <v>0</v>
      </c>
      <c r="G138" s="22">
        <v>0</v>
      </c>
      <c r="H138" s="22">
        <v>128.98239979517399</v>
      </c>
      <c r="I138" s="22">
        <v>128.98239979517399</v>
      </c>
      <c r="J138" s="12">
        <v>37.627719879150398</v>
      </c>
      <c r="K138" s="12">
        <v>0</v>
      </c>
      <c r="L138" s="12">
        <v>63.729780197143597</v>
      </c>
      <c r="M138" s="12">
        <v>16.099192619152099</v>
      </c>
      <c r="N138" s="12">
        <v>50.678750038147001</v>
      </c>
      <c r="O138" s="12">
        <v>16.099192619152099</v>
      </c>
      <c r="P138" s="12">
        <v>204.36636570521799</v>
      </c>
      <c r="Q138" s="12">
        <v>14.231966549270499</v>
      </c>
      <c r="R138" s="12">
        <v>110.108598981585</v>
      </c>
      <c r="S138" s="12">
        <v>6.5994319758289004</v>
      </c>
      <c r="T138" s="12">
        <v>157.23748234340101</v>
      </c>
      <c r="U138">
        <v>9192</v>
      </c>
      <c r="V138" s="12">
        <v>288.47975568734603</v>
      </c>
      <c r="W138" s="12">
        <v>14.0124749541292</v>
      </c>
      <c r="X138" s="12">
        <v>0.57139408848199402</v>
      </c>
      <c r="Y138" s="12">
        <v>0.60146962575430796</v>
      </c>
      <c r="Z138" s="12">
        <v>37.627719879150398</v>
      </c>
      <c r="AA138" s="12">
        <v>0</v>
      </c>
      <c r="AB138" s="12">
        <v>204.36636570521799</v>
      </c>
      <c r="AC138">
        <v>26359664286.077099</v>
      </c>
      <c r="AD138" s="12">
        <v>3.7208811180879389E-2</v>
      </c>
      <c r="AE138" s="26">
        <v>70.842532855826974</v>
      </c>
      <c r="AF138" s="45">
        <v>2.6359664286077101E-2</v>
      </c>
      <c r="AH138" s="26">
        <v>17.307692307692299</v>
      </c>
      <c r="AI138" s="26">
        <v>127.47641509434</v>
      </c>
      <c r="AJ138" s="12">
        <v>6.4049999999999996E-2</v>
      </c>
      <c r="AK138" s="12">
        <v>1.635E-2</v>
      </c>
      <c r="AL138" s="12">
        <v>0.63500000000000001</v>
      </c>
      <c r="AM138" s="12">
        <v>0.21199999999999999</v>
      </c>
      <c r="AN138" s="12">
        <v>0.78574999999999995</v>
      </c>
      <c r="AO138" s="21">
        <v>4.3098051107736101E-4</v>
      </c>
      <c r="AP138" s="21">
        <v>5.5882488286483397E-3</v>
      </c>
      <c r="AQ138" s="21">
        <v>2.07121062127851E-2</v>
      </c>
      <c r="AR138" s="21">
        <v>1.68833649752324E-3</v>
      </c>
      <c r="AS138" s="21">
        <v>1.6738386821658999E-2</v>
      </c>
      <c r="AU138" s="26"/>
      <c r="AV138" s="21"/>
      <c r="AW138" s="26"/>
      <c r="AX138" s="21"/>
      <c r="AY138" s="26"/>
      <c r="AZ138" s="21"/>
      <c r="BA138" s="26"/>
      <c r="BB138" s="21"/>
    </row>
    <row r="139" spans="1:54" x14ac:dyDescent="0.45">
      <c r="A139" t="s">
        <v>1751</v>
      </c>
      <c r="B139" t="s">
        <v>1622</v>
      </c>
      <c r="C139" t="s">
        <v>1710</v>
      </c>
      <c r="D139">
        <v>158</v>
      </c>
      <c r="E139" s="22">
        <v>312.95933628082298</v>
      </c>
      <c r="F139" s="22">
        <v>0</v>
      </c>
      <c r="G139" s="22">
        <v>0</v>
      </c>
      <c r="H139" s="22">
        <v>142.97419900213799</v>
      </c>
      <c r="I139" s="22">
        <v>142.97419900213799</v>
      </c>
      <c r="J139" s="12">
        <v>37.627719879150398</v>
      </c>
      <c r="K139" s="12">
        <v>0</v>
      </c>
      <c r="L139" s="12">
        <v>69.901096473305898</v>
      </c>
      <c r="M139" s="12">
        <v>1.37509500479348</v>
      </c>
      <c r="N139" s="12">
        <v>53.764408176228201</v>
      </c>
      <c r="O139" s="12">
        <v>1.37509500479348</v>
      </c>
      <c r="P139" s="12">
        <v>102.058056640625</v>
      </c>
      <c r="Q139" s="12">
        <v>3.81296912201659</v>
      </c>
      <c r="R139" s="12">
        <v>54.4557891845703</v>
      </c>
      <c r="S139" s="12">
        <v>1.97347662738527</v>
      </c>
      <c r="T139" s="12">
        <v>78.256922912597702</v>
      </c>
      <c r="U139">
        <v>29418</v>
      </c>
      <c r="V139" s="12">
        <v>138.38584326614699</v>
      </c>
      <c r="W139" s="12">
        <v>7.79719689506733</v>
      </c>
      <c r="X139" s="12">
        <v>0.58413018526587501</v>
      </c>
      <c r="Y139" s="12">
        <v>0.71410055706290398</v>
      </c>
      <c r="Z139" s="12">
        <v>37.627719879150398</v>
      </c>
      <c r="AA139" s="12">
        <v>0</v>
      </c>
      <c r="AB139" s="12">
        <v>102.058056640625</v>
      </c>
      <c r="AC139">
        <v>14591668899.908199</v>
      </c>
      <c r="AD139" s="12">
        <v>1.9785605094212778E-2</v>
      </c>
      <c r="AE139" s="26">
        <v>73.748914073778892</v>
      </c>
      <c r="AF139" s="45">
        <v>1.45916688999082E-2</v>
      </c>
      <c r="AH139" s="26">
        <v>5.7692307692307701</v>
      </c>
      <c r="AI139" s="26">
        <v>94.221698113207594</v>
      </c>
      <c r="AJ139" s="12" t="s">
        <v>202</v>
      </c>
      <c r="AK139" s="12" t="s">
        <v>202</v>
      </c>
      <c r="AL139" s="12" t="s">
        <v>202</v>
      </c>
      <c r="AM139" s="12" t="s">
        <v>202</v>
      </c>
      <c r="AN139" s="12" t="s">
        <v>202</v>
      </c>
      <c r="AO139" s="21" t="s">
        <v>202</v>
      </c>
      <c r="AP139" s="21" t="s">
        <v>202</v>
      </c>
      <c r="AQ139" s="21" t="s">
        <v>202</v>
      </c>
      <c r="AR139" s="21" t="s">
        <v>202</v>
      </c>
      <c r="AS139" s="21" t="s">
        <v>202</v>
      </c>
      <c r="AU139" s="26"/>
      <c r="AV139" s="21"/>
      <c r="AW139" s="26"/>
      <c r="AX139" s="21"/>
      <c r="AY139" s="26"/>
      <c r="AZ139" s="21"/>
      <c r="BA139" s="26"/>
      <c r="BB139" s="21"/>
    </row>
    <row r="140" spans="1:54" x14ac:dyDescent="0.45">
      <c r="A140" t="s">
        <v>1709</v>
      </c>
      <c r="B140" t="s">
        <v>1622</v>
      </c>
      <c r="C140" t="s">
        <v>1710</v>
      </c>
      <c r="D140">
        <v>159</v>
      </c>
      <c r="E140" s="22">
        <v>19.202192783355699</v>
      </c>
      <c r="F140" s="22">
        <v>0</v>
      </c>
      <c r="G140" s="22">
        <v>0</v>
      </c>
      <c r="H140" s="22">
        <v>8.7724436181108807</v>
      </c>
      <c r="I140" s="22">
        <v>8.7724436181108807</v>
      </c>
      <c r="J140" s="12">
        <v>37.627719879150398</v>
      </c>
      <c r="K140" s="12">
        <v>0</v>
      </c>
      <c r="L140" s="12">
        <v>70.824951171875</v>
      </c>
      <c r="M140" s="12">
        <v>0.21965453874810401</v>
      </c>
      <c r="N140" s="12">
        <v>54.226335525512702</v>
      </c>
      <c r="O140" s="12">
        <v>0.21965453874810401</v>
      </c>
      <c r="P140" s="12">
        <v>132.57141113281199</v>
      </c>
      <c r="Q140" s="12" t="s">
        <v>202</v>
      </c>
      <c r="R140" s="12">
        <v>70.5870361328125</v>
      </c>
      <c r="S140" s="12" t="s">
        <v>202</v>
      </c>
      <c r="T140" s="12">
        <v>101.579223632812</v>
      </c>
      <c r="U140">
        <v>15281</v>
      </c>
      <c r="V140" s="12">
        <v>149.50616657806401</v>
      </c>
      <c r="W140" s="12">
        <v>20.472820955870102</v>
      </c>
      <c r="X140" s="12">
        <v>8.2202624995261403E-2</v>
      </c>
      <c r="Y140" s="12">
        <v>0.103205730128287</v>
      </c>
      <c r="Z140" s="12">
        <v>37.627719879150398</v>
      </c>
      <c r="AA140" s="12">
        <v>0</v>
      </c>
      <c r="AB140" s="12">
        <v>132.57141113281199</v>
      </c>
      <c r="AC140">
        <v>1162975229.53599</v>
      </c>
      <c r="AD140" s="12">
        <v>1.31153441686596E-3</v>
      </c>
      <c r="AE140" s="26">
        <v>88.672871605995155</v>
      </c>
      <c r="AF140" s="45">
        <v>1.1629752295359899E-3</v>
      </c>
      <c r="AH140" s="26" t="s">
        <v>202</v>
      </c>
      <c r="AI140" s="26" t="s">
        <v>202</v>
      </c>
      <c r="AJ140" s="12" t="s">
        <v>202</v>
      </c>
      <c r="AK140" s="12" t="s">
        <v>202</v>
      </c>
      <c r="AL140" s="12" t="s">
        <v>202</v>
      </c>
      <c r="AM140" s="12" t="s">
        <v>202</v>
      </c>
      <c r="AN140" s="12" t="s">
        <v>202</v>
      </c>
      <c r="AO140" s="21" t="s">
        <v>202</v>
      </c>
      <c r="AP140" s="21" t="s">
        <v>202</v>
      </c>
      <c r="AQ140" s="21" t="s">
        <v>202</v>
      </c>
      <c r="AR140" s="21" t="s">
        <v>202</v>
      </c>
      <c r="AS140" s="21" t="s">
        <v>202</v>
      </c>
      <c r="AU140" s="26"/>
      <c r="AV140" s="21"/>
      <c r="AW140" s="26"/>
      <c r="AX140" s="21"/>
      <c r="AY140" s="26"/>
      <c r="AZ140" s="21"/>
      <c r="BA140" s="26"/>
      <c r="BB140" s="21"/>
    </row>
    <row r="141" spans="1:54" x14ac:dyDescent="0.45">
      <c r="A141" t="s">
        <v>1721</v>
      </c>
      <c r="B141" t="s">
        <v>1622</v>
      </c>
      <c r="C141" t="s">
        <v>1710</v>
      </c>
      <c r="D141">
        <v>161</v>
      </c>
      <c r="E141" s="22">
        <v>522.73939371108997</v>
      </c>
      <c r="F141" s="22">
        <v>0</v>
      </c>
      <c r="G141" s="22">
        <v>0</v>
      </c>
      <c r="H141" s="22">
        <v>238.81136441203</v>
      </c>
      <c r="I141" s="22">
        <v>238.81136441203</v>
      </c>
      <c r="J141" s="12">
        <v>37.627719879150398</v>
      </c>
      <c r="K141" s="12">
        <v>0</v>
      </c>
      <c r="L141" s="12">
        <v>70.301542802290498</v>
      </c>
      <c r="M141" s="12">
        <v>1.04221935533071</v>
      </c>
      <c r="N141" s="12">
        <v>53.964631340720402</v>
      </c>
      <c r="O141" s="12">
        <v>1.04221935533071</v>
      </c>
      <c r="P141" s="12">
        <v>261.740840148926</v>
      </c>
      <c r="Q141" s="12">
        <v>47.8472878517941</v>
      </c>
      <c r="R141" s="12">
        <v>140.36223602294899</v>
      </c>
      <c r="S141" s="12">
        <v>26.7335252188307</v>
      </c>
      <c r="T141" s="12">
        <v>201.05153808593701</v>
      </c>
      <c r="U141">
        <v>5878</v>
      </c>
      <c r="V141" s="12">
        <v>347.39583112870099</v>
      </c>
      <c r="W141" s="12">
        <v>41.4327060889145</v>
      </c>
      <c r="X141" s="12">
        <v>0.18973865155130601</v>
      </c>
      <c r="Y141" s="12">
        <v>0.37578459397702402</v>
      </c>
      <c r="Z141" s="12">
        <v>37.627719879150398</v>
      </c>
      <c r="AA141" s="12">
        <v>0</v>
      </c>
      <c r="AB141" s="12">
        <v>261.740840148926</v>
      </c>
      <c r="AC141">
        <v>62506687158.315903</v>
      </c>
      <c r="AD141" s="12">
        <v>8.2962072422896257E-2</v>
      </c>
      <c r="AE141" s="26">
        <v>75.343690595975289</v>
      </c>
      <c r="AF141" s="45">
        <v>6.2506687158315893E-2</v>
      </c>
      <c r="AH141" s="26">
        <v>17.307692307692299</v>
      </c>
      <c r="AI141" s="26">
        <v>171.81603773584899</v>
      </c>
      <c r="AJ141" s="12">
        <v>5.9499999999999997E-2</v>
      </c>
      <c r="AK141" s="12">
        <v>1.545E-2</v>
      </c>
      <c r="AL141" s="12">
        <v>0.58975</v>
      </c>
      <c r="AM141" s="12">
        <v>0.19434999999999999</v>
      </c>
      <c r="AN141" s="12">
        <v>0.82499999999999996</v>
      </c>
      <c r="AO141" s="21">
        <v>9.6572831659598099E-4</v>
      </c>
      <c r="AP141" s="21">
        <v>1.2148174649218701E-2</v>
      </c>
      <c r="AQ141" s="21">
        <v>5.1568016905610602E-2</v>
      </c>
      <c r="AR141" s="21">
        <v>3.7191478859198001E-3</v>
      </c>
      <c r="AS141" s="21">
        <v>3.6863318751616803E-2</v>
      </c>
      <c r="AU141" s="26"/>
      <c r="AV141" s="21"/>
      <c r="AW141" s="26"/>
      <c r="AX141" s="21"/>
      <c r="AY141" s="26"/>
      <c r="AZ141" s="21"/>
      <c r="BA141" s="26"/>
      <c r="BB141" s="21"/>
    </row>
    <row r="142" spans="1:54" x14ac:dyDescent="0.45">
      <c r="A142" t="s">
        <v>1680</v>
      </c>
      <c r="B142" t="s">
        <v>1606</v>
      </c>
      <c r="C142" t="s">
        <v>1605</v>
      </c>
      <c r="D142">
        <v>166</v>
      </c>
      <c r="E142" s="22">
        <v>1676.01150649786</v>
      </c>
      <c r="F142" s="22">
        <v>0</v>
      </c>
      <c r="G142" s="22">
        <v>0</v>
      </c>
      <c r="H142" s="22">
        <v>765.67903519861204</v>
      </c>
      <c r="I142" s="22">
        <v>765.67903519861204</v>
      </c>
      <c r="J142" s="12">
        <v>37.627719879150398</v>
      </c>
      <c r="K142" s="12">
        <v>0</v>
      </c>
      <c r="L142" s="12">
        <v>60.9466725190481</v>
      </c>
      <c r="M142" s="12">
        <v>16.968400472128501</v>
      </c>
      <c r="N142" s="12">
        <v>49.287196199099199</v>
      </c>
      <c r="O142" s="12">
        <v>16.968400472128501</v>
      </c>
      <c r="P142" s="12">
        <v>64.939473599195495</v>
      </c>
      <c r="Q142" s="12">
        <v>23.348717809130001</v>
      </c>
      <c r="R142" s="12">
        <v>38.011551564931899</v>
      </c>
      <c r="S142" s="12">
        <v>11.2122029093769</v>
      </c>
      <c r="T142" s="12">
        <v>51.475512582063701</v>
      </c>
      <c r="U142">
        <v>11133</v>
      </c>
      <c r="V142" s="12">
        <v>98.464573369293106</v>
      </c>
      <c r="W142" s="12">
        <v>30.210212462328599</v>
      </c>
      <c r="X142" s="12">
        <v>2.45505648190665</v>
      </c>
      <c r="Y142" s="12">
        <v>2.8112707383466899</v>
      </c>
      <c r="Z142" s="12">
        <v>37.627719879150398</v>
      </c>
      <c r="AA142" s="12">
        <v>0</v>
      </c>
      <c r="AB142" s="12">
        <v>64.939473599195495</v>
      </c>
      <c r="AC142">
        <v>49722793491.737801</v>
      </c>
      <c r="AD142" s="12">
        <v>7.53922595386433E-2</v>
      </c>
      <c r="AE142" s="26">
        <v>65.952120013397035</v>
      </c>
      <c r="AF142" s="45">
        <v>4.9722793491737798E-2</v>
      </c>
      <c r="AH142" s="26">
        <v>40.384615384615401</v>
      </c>
      <c r="AI142" s="26">
        <v>193.985849056604</v>
      </c>
      <c r="AJ142" s="12">
        <v>0.31795000000000001</v>
      </c>
      <c r="AK142" s="12">
        <v>4.9744999999999998E-2</v>
      </c>
      <c r="AL142" s="12">
        <v>0.99050000000000005</v>
      </c>
      <c r="AM142" s="12">
        <v>0.53625</v>
      </c>
      <c r="AN142" s="12">
        <v>0.94550000000000001</v>
      </c>
      <c r="AO142" s="21">
        <v>2.4734603622465E-3</v>
      </c>
      <c r="AP142" s="21">
        <v>2.66638480099444E-2</v>
      </c>
      <c r="AQ142" s="21">
        <v>4.7012901246438102E-2</v>
      </c>
      <c r="AR142" s="21">
        <v>1.5809362190697999E-2</v>
      </c>
      <c r="AS142" s="21">
        <v>4.9250426953566302E-2</v>
      </c>
      <c r="AU142" s="26"/>
      <c r="AV142" s="21"/>
      <c r="AW142" s="26"/>
      <c r="AX142" s="21"/>
      <c r="AY142" s="26"/>
      <c r="AZ142" s="21"/>
      <c r="BA142" s="26"/>
      <c r="BB142" s="21"/>
    </row>
    <row r="143" spans="1:54" x14ac:dyDescent="0.45">
      <c r="A143" t="s">
        <v>1604</v>
      </c>
      <c r="B143" t="s">
        <v>1606</v>
      </c>
      <c r="C143" t="s">
        <v>1605</v>
      </c>
      <c r="D143">
        <v>167</v>
      </c>
      <c r="E143" s="22">
        <v>13864.829781234301</v>
      </c>
      <c r="F143" s="22">
        <v>0</v>
      </c>
      <c r="G143" s="22">
        <v>0</v>
      </c>
      <c r="H143" s="22">
        <v>6334.09105422632</v>
      </c>
      <c r="I143" s="22">
        <v>6334.09105422632</v>
      </c>
      <c r="J143" s="12">
        <v>28.9010043936789</v>
      </c>
      <c r="K143" s="12">
        <v>7.6071919965727099</v>
      </c>
      <c r="L143" s="12">
        <v>31.046644668820601</v>
      </c>
      <c r="M143" s="12">
        <v>14.1680353262655</v>
      </c>
      <c r="N143" s="12">
        <v>29.9738245312498</v>
      </c>
      <c r="O143" s="12">
        <v>16.081125429491198</v>
      </c>
      <c r="P143" s="12">
        <v>32.226926020053497</v>
      </c>
      <c r="Q143" s="12">
        <v>21.483246852022301</v>
      </c>
      <c r="R143" s="12">
        <v>33.053069594120799</v>
      </c>
      <c r="S143" s="12">
        <v>19.315573305281202</v>
      </c>
      <c r="T143" s="12">
        <v>32.639997807087099</v>
      </c>
      <c r="U143">
        <v>7347</v>
      </c>
      <c r="V143" s="12">
        <v>127.472023467124</v>
      </c>
      <c r="W143" s="12">
        <v>63.358932717881302</v>
      </c>
      <c r="X143" s="12">
        <v>63.668540028427998</v>
      </c>
      <c r="Y143" s="12">
        <v>51.327376422693803</v>
      </c>
      <c r="Z143" s="12">
        <v>28.9010043936789</v>
      </c>
      <c r="AA143" s="12">
        <v>7.6071919965727099</v>
      </c>
      <c r="AB143" s="12">
        <v>32.226926020053497</v>
      </c>
      <c r="AC143">
        <v>204128283808.83401</v>
      </c>
      <c r="AD143" s="12">
        <v>0.80741940350723762</v>
      </c>
      <c r="AE143" s="26">
        <v>25.281567785236437</v>
      </c>
      <c r="AF143" s="45">
        <v>0.20412828380883399</v>
      </c>
      <c r="AH143" s="26">
        <v>40.384615384615401</v>
      </c>
      <c r="AI143" s="26">
        <v>193.985849056604</v>
      </c>
      <c r="AJ143" s="12">
        <v>0.36699999999999999</v>
      </c>
      <c r="AK143" s="12">
        <v>7.1499999999999994E-2</v>
      </c>
      <c r="AL143" s="12">
        <v>0.98250000000000004</v>
      </c>
      <c r="AM143" s="12">
        <v>0.50619999999999998</v>
      </c>
      <c r="AN143" s="12">
        <v>0.97799999999999998</v>
      </c>
      <c r="AO143" s="21">
        <v>1.45951722923316E-2</v>
      </c>
      <c r="AP143" s="21">
        <v>0.103329737264032</v>
      </c>
      <c r="AQ143" s="21">
        <v>0.19963746156504</v>
      </c>
      <c r="AR143" s="21">
        <v>7.4915080157842096E-2</v>
      </c>
      <c r="AS143" s="21">
        <v>0.20055603884217901</v>
      </c>
      <c r="AU143" s="26"/>
      <c r="AV143" s="21"/>
      <c r="AW143" s="26"/>
      <c r="AX143" s="21"/>
      <c r="AY143" s="26"/>
      <c r="AZ143" s="21"/>
      <c r="BA143" s="26"/>
      <c r="BB143" s="21"/>
    </row>
    <row r="144" spans="1:54" x14ac:dyDescent="0.45">
      <c r="A144" t="s">
        <v>1685</v>
      </c>
      <c r="B144" t="s">
        <v>1606</v>
      </c>
      <c r="C144" t="s">
        <v>1605</v>
      </c>
      <c r="D144">
        <v>168</v>
      </c>
      <c r="E144" s="22">
        <v>6092.5078581571597</v>
      </c>
      <c r="F144" s="22">
        <v>0</v>
      </c>
      <c r="G144" s="22">
        <v>0</v>
      </c>
      <c r="H144" s="22">
        <v>2783.3374178446902</v>
      </c>
      <c r="I144" s="22">
        <v>2783.3374178446902</v>
      </c>
      <c r="J144" s="12">
        <v>34.860097893608902</v>
      </c>
      <c r="K144" s="12">
        <v>4.9291510297069001</v>
      </c>
      <c r="L144" s="12">
        <v>35.5364456601027</v>
      </c>
      <c r="M144" s="12">
        <v>18.2380555725072</v>
      </c>
      <c r="N144" s="12">
        <v>35.198271776855798</v>
      </c>
      <c r="O144" s="12">
        <v>18.8924111997257</v>
      </c>
      <c r="P144" s="12">
        <v>83.722604485779001</v>
      </c>
      <c r="Q144" s="12">
        <v>49.2941204385302</v>
      </c>
      <c r="R144" s="12">
        <v>87.666356639428599</v>
      </c>
      <c r="S144" s="12">
        <v>28.798617755732302</v>
      </c>
      <c r="T144" s="12">
        <v>85.6944805626038</v>
      </c>
      <c r="U144">
        <v>3881</v>
      </c>
      <c r="V144" s="12">
        <v>228.76356406137501</v>
      </c>
      <c r="W144" s="12">
        <v>92.2018500469418</v>
      </c>
      <c r="X144" s="12">
        <v>31.4323773076725</v>
      </c>
      <c r="Y144" s="12">
        <v>26.413834849566701</v>
      </c>
      <c r="Z144" s="12">
        <v>34.860097893608902</v>
      </c>
      <c r="AA144" s="12">
        <v>4.9291510297069001</v>
      </c>
      <c r="AB144" s="12">
        <v>83.722604485779001</v>
      </c>
      <c r="AC144">
        <v>233028257784.67999</v>
      </c>
      <c r="AD144" s="12">
        <v>0.63672618769153588</v>
      </c>
      <c r="AE144" s="26">
        <v>36.597875552995369</v>
      </c>
      <c r="AF144" s="45">
        <v>0.23302825778468</v>
      </c>
      <c r="AH144" s="26">
        <v>17.307692307692299</v>
      </c>
      <c r="AI144" s="26">
        <v>171.81603773584899</v>
      </c>
      <c r="AJ144" s="12">
        <v>0.26624999999999999</v>
      </c>
      <c r="AK144" s="12">
        <v>5.3800000000000001E-2</v>
      </c>
      <c r="AL144" s="12">
        <v>0.99299999999999999</v>
      </c>
      <c r="AM144" s="12">
        <v>0.51949999999999996</v>
      </c>
      <c r="AN144" s="12">
        <v>0.97850000000000004</v>
      </c>
      <c r="AO144" s="21">
        <v>1.2536920268815799E-2</v>
      </c>
      <c r="AP144" s="21">
        <v>0.121058179919141</v>
      </c>
      <c r="AQ144" s="21">
        <v>0.22801815024230901</v>
      </c>
      <c r="AR144" s="21">
        <v>6.20437736351711E-2</v>
      </c>
      <c r="AS144" s="21">
        <v>0.231397059980187</v>
      </c>
      <c r="AU144" s="26"/>
      <c r="AV144" s="21"/>
      <c r="AW144" s="26"/>
      <c r="AX144" s="21"/>
      <c r="AY144" s="26"/>
      <c r="AZ144" s="21"/>
      <c r="BA144" s="26"/>
      <c r="BB144" s="21"/>
    </row>
    <row r="145" spans="1:54" x14ac:dyDescent="0.45">
      <c r="A145" t="s">
        <v>1704</v>
      </c>
      <c r="B145" t="s">
        <v>1606</v>
      </c>
      <c r="C145" t="s">
        <v>1605</v>
      </c>
      <c r="D145">
        <v>170</v>
      </c>
      <c r="E145" s="22">
        <v>4812.4654310345604</v>
      </c>
      <c r="F145" s="22">
        <v>0</v>
      </c>
      <c r="G145" s="22">
        <v>0</v>
      </c>
      <c r="H145" s="22">
        <v>2198.5552449224301</v>
      </c>
      <c r="I145" s="22">
        <v>2198.5552449224301</v>
      </c>
      <c r="J145" s="12">
        <v>32.4169444059714</v>
      </c>
      <c r="K145" s="12">
        <v>5.9800996290812396</v>
      </c>
      <c r="L145" s="12">
        <v>35.318720745403503</v>
      </c>
      <c r="M145" s="12">
        <v>16.929995775682901</v>
      </c>
      <c r="N145" s="12">
        <v>33.867832575687501</v>
      </c>
      <c r="O145" s="12">
        <v>17.955120398882801</v>
      </c>
      <c r="P145" s="12">
        <v>29.558311748850599</v>
      </c>
      <c r="Q145" s="12">
        <v>22.220204618456702</v>
      </c>
      <c r="R145" s="12">
        <v>32.233674294608001</v>
      </c>
      <c r="S145" s="12">
        <v>19.4176860905228</v>
      </c>
      <c r="T145" s="12">
        <v>30.8959930217293</v>
      </c>
      <c r="U145">
        <v>10640</v>
      </c>
      <c r="V145" s="12">
        <v>119.885931131471</v>
      </c>
      <c r="W145" s="12">
        <v>62.470278456461003</v>
      </c>
      <c r="X145" s="12">
        <v>38.641932117729397</v>
      </c>
      <c r="Y145" s="12">
        <v>30.640111454930999</v>
      </c>
      <c r="Z145" s="12">
        <v>32.4169444059714</v>
      </c>
      <c r="AA145" s="12">
        <v>5.9800996290812396</v>
      </c>
      <c r="AB145" s="12">
        <v>29.558311748850599</v>
      </c>
      <c r="AC145">
        <v>64985581326.487701</v>
      </c>
      <c r="AD145" s="12">
        <v>0.2635758426815048</v>
      </c>
      <c r="AE145" s="26">
        <v>24.655363202239265</v>
      </c>
      <c r="AF145" s="45">
        <v>6.4985581326487796E-2</v>
      </c>
      <c r="AH145" s="26">
        <v>5.7692307692307701</v>
      </c>
      <c r="AI145" s="26">
        <v>149.64622641509399</v>
      </c>
      <c r="AJ145" s="12">
        <v>0.17674999999999999</v>
      </c>
      <c r="AK145" s="12">
        <v>3.5099999999999999E-2</v>
      </c>
      <c r="AL145" s="12">
        <v>0.98699999999999999</v>
      </c>
      <c r="AM145" s="12">
        <v>0.52054999999999996</v>
      </c>
      <c r="AN145" s="12">
        <v>0.97694999999999999</v>
      </c>
      <c r="AO145" s="21">
        <v>2.2809939045597199E-3</v>
      </c>
      <c r="AP145" s="21">
        <v>3.3828244359503198E-2</v>
      </c>
      <c r="AQ145" s="21">
        <v>6.3487663676912207E-2</v>
      </c>
      <c r="AR145" s="21">
        <v>1.14862014994567E-2</v>
      </c>
      <c r="AS145" s="21">
        <v>6.4140768769243406E-2</v>
      </c>
      <c r="AU145" s="26"/>
      <c r="AV145" s="21"/>
      <c r="AW145" s="26"/>
      <c r="AX145" s="21"/>
      <c r="AY145" s="26"/>
      <c r="AZ145" s="21"/>
      <c r="BA145" s="26"/>
      <c r="BB145" s="21"/>
    </row>
    <row r="146" spans="1:54" x14ac:dyDescent="0.45">
      <c r="A146" t="s">
        <v>1641</v>
      </c>
      <c r="B146" t="s">
        <v>1606</v>
      </c>
      <c r="C146" t="s">
        <v>1605</v>
      </c>
      <c r="D146">
        <v>171</v>
      </c>
      <c r="E146" s="22">
        <v>2010.7941538095499</v>
      </c>
      <c r="F146" s="22">
        <v>0</v>
      </c>
      <c r="G146" s="22">
        <v>0</v>
      </c>
      <c r="H146" s="22">
        <v>918.623125022007</v>
      </c>
      <c r="I146" s="22">
        <v>918.623125022007</v>
      </c>
      <c r="J146" s="12">
        <v>34.640853793415801</v>
      </c>
      <c r="K146" s="12">
        <v>5.9198397652028998</v>
      </c>
      <c r="L146" s="12">
        <v>35.177991824533002</v>
      </c>
      <c r="M146" s="12">
        <v>17.025546478289801</v>
      </c>
      <c r="N146" s="12">
        <v>34.909422808974398</v>
      </c>
      <c r="O146" s="12">
        <v>18.0253636781643</v>
      </c>
      <c r="P146" s="12">
        <v>204.19450526488501</v>
      </c>
      <c r="Q146" s="12">
        <v>67.533379894577294</v>
      </c>
      <c r="R146" s="12">
        <v>188.725243217067</v>
      </c>
      <c r="S146" s="12">
        <v>55.957900922731298</v>
      </c>
      <c r="T146" s="12">
        <v>196.45987424097601</v>
      </c>
      <c r="U146">
        <v>5884</v>
      </c>
      <c r="V146" s="12">
        <v>519.68065648363302</v>
      </c>
      <c r="W146" s="12">
        <v>161.079303920098</v>
      </c>
      <c r="X146" s="12">
        <v>35.541789909955597</v>
      </c>
      <c r="Y146" s="12">
        <v>41.094580379878998</v>
      </c>
      <c r="Z146" s="12">
        <v>34.640853793415801</v>
      </c>
      <c r="AA146" s="12">
        <v>5.9198397652028998</v>
      </c>
      <c r="AB146" s="12">
        <v>204.19450526488501</v>
      </c>
      <c r="AC146">
        <v>187577794538.75101</v>
      </c>
      <c r="AD146" s="12">
        <v>0.47739066867248309</v>
      </c>
      <c r="AE146" s="26">
        <v>39.2923043637118</v>
      </c>
      <c r="AF146" s="45">
        <v>0.18757779453875101</v>
      </c>
      <c r="AH146" s="26">
        <v>5.7692307692307701</v>
      </c>
      <c r="AI146" s="26">
        <v>171.81603773584899</v>
      </c>
      <c r="AJ146" s="12">
        <v>0.11595</v>
      </c>
      <c r="AK146" s="12">
        <v>2.0199999999999999E-2</v>
      </c>
      <c r="AL146" s="12">
        <v>0.98299999999999998</v>
      </c>
      <c r="AM146" s="12">
        <v>0.51805000000000001</v>
      </c>
      <c r="AN146" s="12">
        <v>0.99199999999999999</v>
      </c>
      <c r="AO146" s="21">
        <v>3.7890714496827699E-3</v>
      </c>
      <c r="AP146" s="21">
        <v>9.7174676460799997E-2</v>
      </c>
      <c r="AQ146" s="21">
        <v>0.18607717218244099</v>
      </c>
      <c r="AR146" s="21">
        <v>2.17496452767682E-2</v>
      </c>
      <c r="AS146" s="21">
        <v>0.18438897203159199</v>
      </c>
      <c r="AU146" s="26"/>
      <c r="AV146" s="21"/>
      <c r="AW146" s="26"/>
      <c r="AX146" s="21"/>
      <c r="AY146" s="26"/>
      <c r="AZ146" s="21"/>
      <c r="BA146" s="26"/>
      <c r="BB146" s="21"/>
    </row>
    <row r="147" spans="1:54" x14ac:dyDescent="0.45">
      <c r="A147" t="s">
        <v>1627</v>
      </c>
      <c r="B147" t="s">
        <v>1606</v>
      </c>
      <c r="C147" t="s">
        <v>1628</v>
      </c>
      <c r="D147">
        <v>173</v>
      </c>
      <c r="E147" s="22">
        <v>435.88442736864101</v>
      </c>
      <c r="F147" s="22">
        <v>30.845846888123699</v>
      </c>
      <c r="G147" s="22">
        <v>6.4921711369512101E-15</v>
      </c>
      <c r="H147" s="22">
        <v>168.28617965930101</v>
      </c>
      <c r="I147" s="22">
        <v>199.132026547424</v>
      </c>
      <c r="J147" s="12">
        <v>37.627719879150398</v>
      </c>
      <c r="K147" s="12">
        <v>0</v>
      </c>
      <c r="L147" s="12">
        <v>57.619814246892901</v>
      </c>
      <c r="M147" s="12">
        <v>19.750391450831401</v>
      </c>
      <c r="N147" s="12">
        <v>47.623767063021702</v>
      </c>
      <c r="O147" s="12">
        <v>19.750391450831401</v>
      </c>
      <c r="P147" s="12">
        <v>846.58702426486502</v>
      </c>
      <c r="Q147" s="12">
        <v>337.91363490428</v>
      </c>
      <c r="R147" s="12">
        <v>549.38268364800297</v>
      </c>
      <c r="S147" s="12">
        <v>75.8444783342986</v>
      </c>
      <c r="T147" s="12">
        <v>697.98485395643399</v>
      </c>
      <c r="U147">
        <v>4669</v>
      </c>
      <c r="V147" s="12">
        <v>1427.5432830274799</v>
      </c>
      <c r="W147" s="12">
        <v>221.58271841214699</v>
      </c>
      <c r="X147" s="12">
        <v>2.0239725028430802</v>
      </c>
      <c r="Y147" s="12">
        <v>2.6136880296733702</v>
      </c>
      <c r="Z147" s="12">
        <v>39.176122445357997</v>
      </c>
      <c r="AA147" s="12">
        <v>7.7732654766090796</v>
      </c>
      <c r="AB147" s="12">
        <v>823.56832721220906</v>
      </c>
      <c r="AC147">
        <v>163998829998.04001</v>
      </c>
      <c r="AD147" s="12">
        <v>0.28426958693342491</v>
      </c>
      <c r="AE147" s="26">
        <v>57.691303444447627</v>
      </c>
      <c r="AF147" s="45">
        <v>0.16399882999804</v>
      </c>
      <c r="AH147" s="26">
        <v>17.307692307692299</v>
      </c>
      <c r="AI147" s="26">
        <v>182.90094339622601</v>
      </c>
      <c r="AJ147" s="12">
        <v>0.12655</v>
      </c>
      <c r="AK147" s="12">
        <v>2.2499999999999999E-2</v>
      </c>
      <c r="AL147" s="12">
        <v>0.98594999999999999</v>
      </c>
      <c r="AM147" s="12">
        <v>0.51644999999999996</v>
      </c>
      <c r="AN147" s="12">
        <v>0.98899999999999999</v>
      </c>
      <c r="AO147" s="21">
        <v>3.6899736749558998E-3</v>
      </c>
      <c r="AP147" s="21">
        <v>8.4697195752487797E-2</v>
      </c>
      <c r="AQ147" s="21">
        <v>0.16219484286806199</v>
      </c>
      <c r="AR147" s="21">
        <v>2.0754051936251999E-2</v>
      </c>
      <c r="AS147" s="21">
        <v>0.161694646436568</v>
      </c>
      <c r="AU147" s="26"/>
      <c r="AV147" s="21"/>
      <c r="AW147" s="26"/>
      <c r="AX147" s="21"/>
      <c r="AY147" s="26"/>
      <c r="AZ147" s="21"/>
      <c r="BA147" s="26"/>
      <c r="BB147" s="21"/>
    </row>
    <row r="148" spans="1:54" x14ac:dyDescent="0.45">
      <c r="A148" t="s">
        <v>1761</v>
      </c>
      <c r="B148" t="s">
        <v>1606</v>
      </c>
      <c r="C148" t="s">
        <v>1628</v>
      </c>
      <c r="D148">
        <v>174</v>
      </c>
      <c r="E148" s="22">
        <v>17.948455750942198</v>
      </c>
      <c r="F148" s="22">
        <v>0</v>
      </c>
      <c r="G148" s="22">
        <v>0</v>
      </c>
      <c r="H148" s="22">
        <v>8.1996789576957205</v>
      </c>
      <c r="I148" s="22">
        <v>8.1996789576957205</v>
      </c>
      <c r="J148" s="12">
        <v>37.627719879150398</v>
      </c>
      <c r="K148" s="12">
        <v>0</v>
      </c>
      <c r="L148" s="12">
        <v>38.765385309855098</v>
      </c>
      <c r="M148" s="12">
        <v>29.643754166769</v>
      </c>
      <c r="N148" s="12">
        <v>38.196552594502798</v>
      </c>
      <c r="O148" s="12">
        <v>29.643754166769</v>
      </c>
      <c r="P148" s="12">
        <v>930.42663574218795</v>
      </c>
      <c r="Q148" s="12" t="s">
        <v>202</v>
      </c>
      <c r="R148" s="12">
        <v>618.61883544921898</v>
      </c>
      <c r="S148" s="12" t="s">
        <v>202</v>
      </c>
      <c r="T148" s="12">
        <v>774.52273559570301</v>
      </c>
      <c r="U148">
        <v>2731</v>
      </c>
      <c r="V148" s="12">
        <v>1643.97647134614</v>
      </c>
      <c r="W148" s="12">
        <v>93.123411713166007</v>
      </c>
      <c r="X148" s="12">
        <v>4.4416826030355896</v>
      </c>
      <c r="Y148" s="12">
        <v>3.4573444267276998</v>
      </c>
      <c r="Z148" s="12">
        <v>37.627719879150398</v>
      </c>
      <c r="AA148" s="12">
        <v>0</v>
      </c>
      <c r="AB148" s="12">
        <v>930.42663574218795</v>
      </c>
      <c r="AC148">
        <v>7629199706.7748404</v>
      </c>
      <c r="AD148" s="12">
        <v>1.3480079279043806E-2</v>
      </c>
      <c r="AE148" s="26">
        <v>56.596104138906881</v>
      </c>
      <c r="AF148" s="45">
        <v>7.6291997067748397E-3</v>
      </c>
      <c r="AH148" s="26">
        <v>17.307692307692299</v>
      </c>
      <c r="AI148" s="26">
        <v>193.985849056604</v>
      </c>
      <c r="AJ148" s="12">
        <v>0.13</v>
      </c>
      <c r="AK148" s="12">
        <v>2.35E-2</v>
      </c>
      <c r="AL148" s="12">
        <v>0.97499999999999998</v>
      </c>
      <c r="AM148" s="12">
        <v>0.51500000000000001</v>
      </c>
      <c r="AN148" s="12">
        <v>0.99</v>
      </c>
      <c r="AO148" s="21">
        <v>1.7928619310920901E-4</v>
      </c>
      <c r="AP148" s="21">
        <v>3.9290378489890403E-3</v>
      </c>
      <c r="AQ148" s="21">
        <v>7.5529077097070902E-3</v>
      </c>
      <c r="AR148" s="21">
        <v>9.9179596188072911E-4</v>
      </c>
      <c r="AS148" s="21">
        <v>7.4384697141054697E-3</v>
      </c>
      <c r="AU148" s="26"/>
      <c r="AV148" s="21"/>
      <c r="AW148" s="26"/>
      <c r="AX148" s="21"/>
      <c r="AY148" s="26"/>
      <c r="AZ148" s="21"/>
      <c r="BA148" s="26"/>
      <c r="BB148" s="21"/>
    </row>
    <row r="149" spans="1:54" x14ac:dyDescent="0.45">
      <c r="A149" t="s">
        <v>1598</v>
      </c>
      <c r="B149" t="s">
        <v>1561</v>
      </c>
      <c r="C149" t="s">
        <v>1560</v>
      </c>
      <c r="D149">
        <v>175</v>
      </c>
      <c r="E149" s="22">
        <v>4415.8193417787597</v>
      </c>
      <c r="F149" s="22">
        <v>82.866698504106495</v>
      </c>
      <c r="G149" s="22">
        <v>0.76378898950977403</v>
      </c>
      <c r="H149" s="22">
        <v>1933.7186059440401</v>
      </c>
      <c r="I149" s="22">
        <v>2017.34909343765</v>
      </c>
      <c r="J149" s="12">
        <v>33.843026408962203</v>
      </c>
      <c r="K149" s="12">
        <v>2.8900901763430702</v>
      </c>
      <c r="L149" s="12">
        <v>31.148112149233501</v>
      </c>
      <c r="M149" s="12">
        <v>11.088351690123201</v>
      </c>
      <c r="N149" s="12">
        <v>32.495569279097801</v>
      </c>
      <c r="O149" s="12">
        <v>11.458802923135201</v>
      </c>
      <c r="P149" s="12">
        <v>514.43795704740205</v>
      </c>
      <c r="Q149" s="12">
        <v>64.472538439669805</v>
      </c>
      <c r="R149" s="12">
        <v>515.77329750872696</v>
      </c>
      <c r="S149" s="12">
        <v>54.071669736228799</v>
      </c>
      <c r="T149" s="12">
        <v>515.10562727806405</v>
      </c>
      <c r="U149">
        <v>7457</v>
      </c>
      <c r="V149" s="12">
        <v>1553.19837748026</v>
      </c>
      <c r="W149" s="12">
        <v>155.319995102288</v>
      </c>
      <c r="X149" s="12">
        <v>39.436818928445497</v>
      </c>
      <c r="Y149" s="12">
        <v>9.9620009816323307</v>
      </c>
      <c r="Z149" s="12">
        <v>33.7866565570923</v>
      </c>
      <c r="AA149" s="12">
        <v>3.6669460216487102</v>
      </c>
      <c r="AB149" s="12">
        <v>514.46588852749596</v>
      </c>
      <c r="AC149">
        <v>1037857293825.54</v>
      </c>
      <c r="AD149" s="12">
        <v>3.1333433387386314</v>
      </c>
      <c r="AE149" s="26">
        <v>33.122999353251316</v>
      </c>
      <c r="AF149" s="45">
        <v>1.0378572938255399</v>
      </c>
      <c r="AH149" s="26">
        <v>5.7692307692307701</v>
      </c>
      <c r="AI149" s="26">
        <v>193.985849056604</v>
      </c>
      <c r="AJ149" s="12">
        <v>7.0000000000000007E-2</v>
      </c>
      <c r="AK149" s="12">
        <v>1.35E-2</v>
      </c>
      <c r="AL149" s="12">
        <v>0.99</v>
      </c>
      <c r="AM149" s="12">
        <v>0.52500000000000002</v>
      </c>
      <c r="AN149" s="12">
        <v>0.98</v>
      </c>
      <c r="AO149" s="21">
        <v>1.40110734666448E-2</v>
      </c>
      <c r="AP149" s="21">
        <v>0.54487507925840895</v>
      </c>
      <c r="AQ149" s="21">
        <v>1.01710014794903</v>
      </c>
      <c r="AR149" s="21">
        <v>7.2650010567787804E-2</v>
      </c>
      <c r="AS149" s="21">
        <v>1.02747872088728</v>
      </c>
      <c r="AU149" s="26"/>
      <c r="AV149" s="21"/>
      <c r="AW149" s="26"/>
      <c r="AX149" s="21"/>
      <c r="AY149" s="26"/>
      <c r="AZ149" s="21"/>
      <c r="BA149" s="26"/>
      <c r="BB149" s="21"/>
    </row>
    <row r="150" spans="1:54" x14ac:dyDescent="0.45">
      <c r="A150" t="s">
        <v>1654</v>
      </c>
      <c r="B150" t="s">
        <v>1561</v>
      </c>
      <c r="C150" t="s">
        <v>1560</v>
      </c>
      <c r="D150">
        <v>176</v>
      </c>
      <c r="E150" s="22">
        <v>1728.4558780193299</v>
      </c>
      <c r="F150" s="22">
        <v>233.016777411666</v>
      </c>
      <c r="G150" s="22">
        <v>132.91754209202901</v>
      </c>
      <c r="H150" s="22">
        <v>423.703713370336</v>
      </c>
      <c r="I150" s="22">
        <v>789.63803287403096</v>
      </c>
      <c r="J150" s="12">
        <v>36.255778348004398</v>
      </c>
      <c r="K150" s="12">
        <v>2.8423660088206701</v>
      </c>
      <c r="L150" s="12">
        <v>41.863713989501903</v>
      </c>
      <c r="M150" s="12">
        <v>24.7669863417626</v>
      </c>
      <c r="N150" s="12">
        <v>39.059746168753101</v>
      </c>
      <c r="O150" s="12">
        <v>24.929553886524999</v>
      </c>
      <c r="P150" s="12">
        <v>732.61852481318499</v>
      </c>
      <c r="Q150" s="12">
        <v>308.61935771226302</v>
      </c>
      <c r="R150" s="12">
        <v>503.69793252384</v>
      </c>
      <c r="S150" s="12">
        <v>128.665511432893</v>
      </c>
      <c r="T150" s="12">
        <v>618.15822866851204</v>
      </c>
      <c r="U150">
        <v>15797</v>
      </c>
      <c r="V150" s="12">
        <v>1451.9273594833301</v>
      </c>
      <c r="W150" s="12">
        <v>286.87694446480299</v>
      </c>
      <c r="X150" s="12">
        <v>14.179405558221299</v>
      </c>
      <c r="Y150" s="12">
        <v>17.7185486429542</v>
      </c>
      <c r="Z150" s="12">
        <v>38.027178038751202</v>
      </c>
      <c r="AA150" s="12">
        <v>17.058218770051301</v>
      </c>
      <c r="AB150" s="12">
        <v>660.30851765364298</v>
      </c>
      <c r="AC150">
        <v>521404718969.98999</v>
      </c>
      <c r="AD150" s="12">
        <v>1.1464970640184029</v>
      </c>
      <c r="AE150" s="26">
        <v>45.478068399276836</v>
      </c>
      <c r="AF150" s="45">
        <v>0.52140471896998997</v>
      </c>
      <c r="AH150" s="26">
        <v>5.7692307692307701</v>
      </c>
      <c r="AI150" s="26">
        <v>171.81603773584899</v>
      </c>
      <c r="AJ150" s="12">
        <v>3.5999999999999997E-2</v>
      </c>
      <c r="AK150" s="12">
        <v>3.5999999999999997E-2</v>
      </c>
      <c r="AL150" s="12">
        <v>0.97650000000000003</v>
      </c>
      <c r="AM150" s="12">
        <v>0.5</v>
      </c>
      <c r="AN150" s="12">
        <v>0.96499999999999997</v>
      </c>
      <c r="AO150" s="21">
        <v>1.8770569882919599E-2</v>
      </c>
      <c r="AP150" s="21">
        <v>0.26070235948499498</v>
      </c>
      <c r="AQ150" s="21">
        <v>0.50315555380604005</v>
      </c>
      <c r="AR150" s="21">
        <v>1.8770569882919599E-2</v>
      </c>
      <c r="AS150" s="21">
        <v>0.50915170807419496</v>
      </c>
      <c r="AU150" s="26"/>
      <c r="AV150" s="21"/>
      <c r="AW150" s="26"/>
      <c r="AX150" s="21"/>
      <c r="AY150" s="26"/>
      <c r="AZ150" s="21"/>
      <c r="BA150" s="26"/>
      <c r="BB150" s="21"/>
    </row>
    <row r="151" spans="1:54" x14ac:dyDescent="0.45">
      <c r="A151" t="s">
        <v>1594</v>
      </c>
      <c r="B151" t="s">
        <v>1561</v>
      </c>
      <c r="C151" t="s">
        <v>1560</v>
      </c>
      <c r="D151">
        <v>177</v>
      </c>
      <c r="E151" s="22">
        <v>556.33600825071301</v>
      </c>
      <c r="F151" s="22">
        <v>135.04895298620701</v>
      </c>
      <c r="G151" s="22">
        <v>74.051404585630195</v>
      </c>
      <c r="H151" s="22">
        <v>45.059483450827997</v>
      </c>
      <c r="I151" s="22">
        <v>254.15984102266501</v>
      </c>
      <c r="J151" s="12">
        <v>37.627719879150398</v>
      </c>
      <c r="K151" s="12">
        <v>0</v>
      </c>
      <c r="L151" s="12">
        <v>50.4190437765007</v>
      </c>
      <c r="M151" s="12">
        <v>25.5143461036416</v>
      </c>
      <c r="N151" s="12">
        <v>44.023381827825503</v>
      </c>
      <c r="O151" s="12">
        <v>25.5143461036416</v>
      </c>
      <c r="P151" s="12">
        <v>423.15466188129602</v>
      </c>
      <c r="Q151" s="12">
        <v>144.78143958962801</v>
      </c>
      <c r="R151" s="12">
        <v>232.17528373316699</v>
      </c>
      <c r="S151" s="12">
        <v>72.881614649299905</v>
      </c>
      <c r="T151" s="12">
        <v>327.664972807232</v>
      </c>
      <c r="U151">
        <v>7998</v>
      </c>
      <c r="V151" s="12">
        <v>496.23122972649799</v>
      </c>
      <c r="W151" s="12">
        <v>178.343529057551</v>
      </c>
      <c r="X151" s="12">
        <v>1.3148653644670201</v>
      </c>
      <c r="Y151" s="12">
        <v>1.7575313636152601</v>
      </c>
      <c r="Z151" s="12">
        <v>44.752932672973799</v>
      </c>
      <c r="AA151" s="12">
        <v>23.142398365804599</v>
      </c>
      <c r="AB151" s="12">
        <v>316.77249851356402</v>
      </c>
      <c r="AC151">
        <v>80510847862.559799</v>
      </c>
      <c r="AD151" s="12">
        <v>0.12612205045776831</v>
      </c>
      <c r="AE151" s="26">
        <v>63.835663605484015</v>
      </c>
      <c r="AF151" s="45">
        <v>8.0510847862559798E-2</v>
      </c>
      <c r="AH151" s="26">
        <v>63.461538461538503</v>
      </c>
      <c r="AI151" s="26">
        <v>221.69811320754701</v>
      </c>
      <c r="AJ151" s="12">
        <v>0.20499999999999999</v>
      </c>
      <c r="AK151" s="12">
        <v>4.9000000000000002E-2</v>
      </c>
      <c r="AL151" s="12">
        <v>0.92500000000000004</v>
      </c>
      <c r="AM151" s="12">
        <v>0.40500000000000003</v>
      </c>
      <c r="AN151" s="12">
        <v>0.91500000000000004</v>
      </c>
      <c r="AO151" s="21">
        <v>3.9450315452654299E-3</v>
      </c>
      <c r="AP151" s="21">
        <v>3.2606893384336699E-2</v>
      </c>
      <c r="AQ151" s="21">
        <v>7.3667425794242195E-2</v>
      </c>
      <c r="AR151" s="21">
        <v>1.6504723811824801E-2</v>
      </c>
      <c r="AS151" s="21">
        <v>7.4472534272867805E-2</v>
      </c>
      <c r="AU151" s="26"/>
      <c r="AV151" s="21"/>
      <c r="AW151" s="26"/>
      <c r="AX151" s="21"/>
      <c r="AY151" s="26"/>
      <c r="AZ151" s="21"/>
      <c r="BA151" s="26"/>
      <c r="BB151" s="21"/>
    </row>
    <row r="152" spans="1:54" x14ac:dyDescent="0.45">
      <c r="A152" t="s">
        <v>1559</v>
      </c>
      <c r="B152" t="s">
        <v>1561</v>
      </c>
      <c r="C152" t="s">
        <v>1560</v>
      </c>
      <c r="D152">
        <v>178</v>
      </c>
      <c r="E152" s="22">
        <v>2552.5203295946098</v>
      </c>
      <c r="F152" s="22">
        <v>876.220213831808</v>
      </c>
      <c r="G152" s="22">
        <v>7.08157621446008</v>
      </c>
      <c r="H152" s="22">
        <v>282.80673350004201</v>
      </c>
      <c r="I152" s="22">
        <v>1166.1085235463099</v>
      </c>
      <c r="J152" s="12">
        <v>29.090768327274098</v>
      </c>
      <c r="K152" s="12">
        <v>5.4029272024709396</v>
      </c>
      <c r="L152" s="12">
        <v>26.533681014926799</v>
      </c>
      <c r="M152" s="12">
        <v>13.9603094894576</v>
      </c>
      <c r="N152" s="12">
        <v>27.812224671100399</v>
      </c>
      <c r="O152" s="12">
        <v>14.969364161401099</v>
      </c>
      <c r="P152" s="12">
        <v>148.55267908162199</v>
      </c>
      <c r="Q152" s="12">
        <v>80.401970306456306</v>
      </c>
      <c r="R152" s="12">
        <v>142.01842848459901</v>
      </c>
      <c r="S152" s="12">
        <v>68.420380021724597</v>
      </c>
      <c r="T152" s="12">
        <v>145.28555378311</v>
      </c>
      <c r="U152">
        <v>8228</v>
      </c>
      <c r="V152" s="12">
        <v>473.94581321318799</v>
      </c>
      <c r="W152" s="12">
        <v>202.577536125709</v>
      </c>
      <c r="X152" s="12">
        <v>55.0586953282736</v>
      </c>
      <c r="Y152" s="12">
        <v>25.2535696184739</v>
      </c>
      <c r="Z152" s="12">
        <v>28.114534999493301</v>
      </c>
      <c r="AA152" s="12">
        <v>13.2905777306819</v>
      </c>
      <c r="AB152" s="12">
        <v>146.05806218915799</v>
      </c>
      <c r="AC152">
        <v>170319551251.435</v>
      </c>
      <c r="AD152" s="12">
        <v>0.55267225248698593</v>
      </c>
      <c r="AE152" s="26">
        <v>30.817460164683336</v>
      </c>
      <c r="AF152" s="45">
        <v>0.170319551251435</v>
      </c>
      <c r="AH152" s="26">
        <v>98.076923076923094</v>
      </c>
      <c r="AI152" s="26">
        <v>182.90094339622601</v>
      </c>
      <c r="AJ152" s="12">
        <v>0.51500000000000001</v>
      </c>
      <c r="AK152" s="12">
        <v>0.14449999999999999</v>
      </c>
      <c r="AL152" s="12">
        <v>0.96</v>
      </c>
      <c r="AM152" s="12">
        <v>0.47499999999999998</v>
      </c>
      <c r="AN152" s="12">
        <v>0.84</v>
      </c>
      <c r="AO152" s="21">
        <v>2.4611175155832402E-2</v>
      </c>
      <c r="AP152" s="21">
        <v>8.0901786844431597E-2</v>
      </c>
      <c r="AQ152" s="21">
        <v>0.14306842305120501</v>
      </c>
      <c r="AR152" s="21">
        <v>8.7714568894489003E-2</v>
      </c>
      <c r="AS152" s="21">
        <v>0.16350676920137799</v>
      </c>
      <c r="AU152" s="26"/>
      <c r="AV152" s="21"/>
      <c r="AW152" s="26"/>
      <c r="AX152" s="21"/>
      <c r="AY152" s="26"/>
      <c r="AZ152" s="21"/>
      <c r="BA152" s="26"/>
      <c r="BB152" s="21"/>
    </row>
    <row r="153" spans="1:54" x14ac:dyDescent="0.45">
      <c r="A153" t="s">
        <v>1733</v>
      </c>
      <c r="B153" t="s">
        <v>1561</v>
      </c>
      <c r="C153" t="s">
        <v>1713</v>
      </c>
      <c r="D153">
        <v>180</v>
      </c>
      <c r="E153" s="22">
        <v>19242.001569926699</v>
      </c>
      <c r="F153" s="22">
        <v>825.58539193980801</v>
      </c>
      <c r="G153" s="22">
        <v>21.182223927918599</v>
      </c>
      <c r="H153" s="22">
        <v>7943.8624843621201</v>
      </c>
      <c r="I153" s="22">
        <v>8790.6301002298496</v>
      </c>
      <c r="J153" s="12">
        <v>21.706263532465901</v>
      </c>
      <c r="K153" s="12">
        <v>5.9198140274202</v>
      </c>
      <c r="L153" s="12">
        <v>21.676830527219298</v>
      </c>
      <c r="M153" s="12">
        <v>5.9665738097843199</v>
      </c>
      <c r="N153" s="12">
        <v>21.691547029842599</v>
      </c>
      <c r="O153" s="12">
        <v>8.4050104786874105</v>
      </c>
      <c r="P153" s="12">
        <v>55.196096911635003</v>
      </c>
      <c r="Q153" s="12">
        <v>86.300561787360607</v>
      </c>
      <c r="R153" s="12">
        <v>55.488768471611898</v>
      </c>
      <c r="S153" s="12">
        <v>86.651493057924796</v>
      </c>
      <c r="T153" s="12">
        <v>55.342432691623401</v>
      </c>
      <c r="U153">
        <v>10432</v>
      </c>
      <c r="V153" s="12">
        <v>226.618344228198</v>
      </c>
      <c r="W153" s="12">
        <v>290.91958127522997</v>
      </c>
      <c r="X153" s="12">
        <v>120.929188617694</v>
      </c>
      <c r="Y153" s="12">
        <v>109.117261182077</v>
      </c>
      <c r="Z153" s="12">
        <v>21.704810486899401</v>
      </c>
      <c r="AA153" s="12">
        <v>6.1958829734685299</v>
      </c>
      <c r="AB153" s="12">
        <v>55.210545491014301</v>
      </c>
      <c r="AC153">
        <v>485335483043.41901</v>
      </c>
      <c r="AD153" s="12">
        <v>1.9921180380366468</v>
      </c>
      <c r="AE153" s="26">
        <v>24.362787434109407</v>
      </c>
      <c r="AF153" s="45">
        <v>0.485335483043419</v>
      </c>
      <c r="AH153" s="26">
        <v>17.307692307692299</v>
      </c>
      <c r="AI153" s="26">
        <v>49.882075471698101</v>
      </c>
      <c r="AJ153" s="12">
        <v>6.8500000000000005E-2</v>
      </c>
      <c r="AK153" s="12">
        <v>1.6500000000000001E-2</v>
      </c>
      <c r="AL153" s="12">
        <v>0.245</v>
      </c>
      <c r="AM153" s="12">
        <v>8.4500000000000006E-2</v>
      </c>
      <c r="AN153" s="12">
        <v>0.53</v>
      </c>
      <c r="AO153" s="21">
        <v>8.0080354702164094E-3</v>
      </c>
      <c r="AP153" s="21">
        <v>4.1010848317168898E-2</v>
      </c>
      <c r="AQ153" s="21">
        <v>0.25722780601301198</v>
      </c>
      <c r="AR153" s="21">
        <v>3.3245480588474201E-2</v>
      </c>
      <c r="AS153" s="21">
        <v>0.118907193345638</v>
      </c>
      <c r="AU153" s="26"/>
      <c r="AV153" s="21"/>
      <c r="AW153" s="26"/>
      <c r="AX153" s="21"/>
      <c r="AY153" s="26"/>
      <c r="AZ153" s="21"/>
      <c r="BA153" s="26"/>
      <c r="BB153" s="21"/>
    </row>
    <row r="154" spans="1:54" x14ac:dyDescent="0.45">
      <c r="A154" t="s">
        <v>1714</v>
      </c>
      <c r="B154" t="s">
        <v>1561</v>
      </c>
      <c r="C154" t="s">
        <v>1713</v>
      </c>
      <c r="D154">
        <v>181</v>
      </c>
      <c r="E154" s="22">
        <v>22746.752233386</v>
      </c>
      <c r="F154" s="22">
        <v>7374.58505640157</v>
      </c>
      <c r="G154" s="22">
        <v>1048.7577572180301</v>
      </c>
      <c r="H154" s="22">
        <v>1968.41836250399</v>
      </c>
      <c r="I154" s="22">
        <v>10391.7611761236</v>
      </c>
      <c r="J154" s="12">
        <v>11.203549842170601</v>
      </c>
      <c r="K154" s="12">
        <v>5.8914440705009499</v>
      </c>
      <c r="L154" s="12">
        <v>11.1353008161174</v>
      </c>
      <c r="M154" s="12">
        <v>6.0583673806741603</v>
      </c>
      <c r="N154" s="12">
        <v>11.169425329144</v>
      </c>
      <c r="O154" s="12">
        <v>8.4506170517339996</v>
      </c>
      <c r="P154" s="12">
        <v>39.008065142019497</v>
      </c>
      <c r="Q154" s="12">
        <v>36.003308064533002</v>
      </c>
      <c r="R154" s="12">
        <v>39.144561621230203</v>
      </c>
      <c r="S154" s="12">
        <v>35.494402627891603</v>
      </c>
      <c r="T154" s="12">
        <v>39.0763133816249</v>
      </c>
      <c r="U154">
        <v>6822</v>
      </c>
      <c r="V154" s="12">
        <v>324.90522711425501</v>
      </c>
      <c r="W154" s="12">
        <v>186.45789489475499</v>
      </c>
      <c r="X154" s="12">
        <v>382.40927538835001</v>
      </c>
      <c r="Y154" s="12">
        <v>209.50661458244301</v>
      </c>
      <c r="Z154" s="12">
        <v>11.1724453148589</v>
      </c>
      <c r="AA154" s="12">
        <v>7.8075308877399898</v>
      </c>
      <c r="AB154" s="12">
        <v>39.0702734797948</v>
      </c>
      <c r="AC154">
        <v>406008951087.86298</v>
      </c>
      <c r="AD154" s="12">
        <v>3.3763375250455363</v>
      </c>
      <c r="AE154" s="26">
        <v>12.025129243628781</v>
      </c>
      <c r="AF154" s="45">
        <v>0.406008951087863</v>
      </c>
      <c r="AH154" s="26">
        <v>5.7692307692307701</v>
      </c>
      <c r="AI154" s="26">
        <v>49.882075471698101</v>
      </c>
      <c r="AJ154" s="12">
        <v>5.6500000000000002E-2</v>
      </c>
      <c r="AK154" s="12">
        <v>1.4500000000000001E-2</v>
      </c>
      <c r="AL154" s="12">
        <v>0.21049999999999999</v>
      </c>
      <c r="AM154" s="12">
        <v>7.6499999999999999E-2</v>
      </c>
      <c r="AN154" s="12">
        <v>0.49</v>
      </c>
      <c r="AO154" s="21">
        <v>5.8871297907740101E-3</v>
      </c>
      <c r="AP154" s="21">
        <v>3.10596847582215E-2</v>
      </c>
      <c r="AQ154" s="21">
        <v>0.19894438603305301</v>
      </c>
      <c r="AR154" s="21">
        <v>2.2939505736464302E-2</v>
      </c>
      <c r="AS154" s="21">
        <v>8.5464884203995201E-2</v>
      </c>
      <c r="AU154" s="26"/>
      <c r="AV154" s="21"/>
      <c r="AW154" s="26"/>
      <c r="AX154" s="21"/>
      <c r="AY154" s="26"/>
      <c r="AZ154" s="21"/>
      <c r="BA154" s="26"/>
      <c r="BB154" s="21"/>
    </row>
    <row r="155" spans="1:54" x14ac:dyDescent="0.45">
      <c r="A155" t="s">
        <v>1712</v>
      </c>
      <c r="B155" t="s">
        <v>1561</v>
      </c>
      <c r="C155" t="s">
        <v>1713</v>
      </c>
      <c r="D155">
        <v>182</v>
      </c>
      <c r="E155" s="22">
        <v>2250.56398123503</v>
      </c>
      <c r="F155" s="22">
        <v>96.775896472033594</v>
      </c>
      <c r="G155" s="22">
        <v>931.38509832062698</v>
      </c>
      <c r="H155" s="22">
        <v>-3.8953026821707299E-14</v>
      </c>
      <c r="I155" s="22">
        <v>1028.1609947926599</v>
      </c>
      <c r="J155" s="12">
        <v>22.371144664396901</v>
      </c>
      <c r="K155" s="12">
        <v>13.5559092326155</v>
      </c>
      <c r="L155" s="12">
        <v>17.130179134970799</v>
      </c>
      <c r="M155" s="12">
        <v>15.6666438677233</v>
      </c>
      <c r="N155" s="12">
        <v>19.750661899683902</v>
      </c>
      <c r="O155" s="12">
        <v>20.7172972465276</v>
      </c>
      <c r="P155" s="12">
        <v>14.0835207957847</v>
      </c>
      <c r="Q155" s="12">
        <v>3.94347510795876</v>
      </c>
      <c r="R155" s="12">
        <v>14.0835207957847</v>
      </c>
      <c r="S155" s="12">
        <v>3.94347510795876</v>
      </c>
      <c r="T155" s="12">
        <v>14.0835207957847</v>
      </c>
      <c r="U155">
        <v>5896</v>
      </c>
      <c r="V155" s="12">
        <v>214.60546834531701</v>
      </c>
      <c r="W155" s="12">
        <v>81.267192791972803</v>
      </c>
      <c r="X155" s="12">
        <v>210.017944307308</v>
      </c>
      <c r="Y155" s="12">
        <v>209.13157630767</v>
      </c>
      <c r="Z155" s="12">
        <v>17.376832694120601</v>
      </c>
      <c r="AA155" s="12">
        <v>16.209270041435399</v>
      </c>
      <c r="AB155" s="12">
        <v>14.0835207957847</v>
      </c>
      <c r="AC155">
        <v>14480126751.5772</v>
      </c>
      <c r="AD155" s="12">
        <v>0.22064897182186582</v>
      </c>
      <c r="AE155" s="26">
        <v>6.5625172109423131</v>
      </c>
      <c r="AF155" s="45">
        <v>1.4480126751577199E-2</v>
      </c>
      <c r="AH155" s="26">
        <v>17.307692307692299</v>
      </c>
      <c r="AI155" s="26">
        <v>138.561320754717</v>
      </c>
      <c r="AJ155" s="12">
        <v>5.8000000000000003E-2</v>
      </c>
      <c r="AK155" s="12">
        <v>1.4E-2</v>
      </c>
      <c r="AL155" s="12">
        <v>0.22700000000000001</v>
      </c>
      <c r="AM155" s="12">
        <v>8.4000000000000005E-2</v>
      </c>
      <c r="AN155" s="12">
        <v>0.495</v>
      </c>
      <c r="AO155" s="21">
        <v>2.0272177452208099E-4</v>
      </c>
      <c r="AP155" s="21">
        <v>1.21633064713248E-3</v>
      </c>
      <c r="AQ155" s="21">
        <v>7.1676627420307103E-3</v>
      </c>
      <c r="AR155" s="21">
        <v>8.3984735159147795E-4</v>
      </c>
      <c r="AS155" s="21">
        <v>3.2869887726080199E-3</v>
      </c>
      <c r="AU155" s="26"/>
      <c r="AV155" s="21"/>
      <c r="AW155" s="26"/>
      <c r="AX155" s="21"/>
      <c r="AY155" s="26"/>
      <c r="AZ155" s="21"/>
      <c r="BA155" s="26"/>
      <c r="BB155" s="21"/>
    </row>
    <row r="156" spans="1:54" x14ac:dyDescent="0.45">
      <c r="A156" t="s">
        <v>1754</v>
      </c>
      <c r="B156" t="s">
        <v>1561</v>
      </c>
      <c r="C156" t="s">
        <v>1713</v>
      </c>
      <c r="D156">
        <v>183</v>
      </c>
      <c r="E156" s="22">
        <v>56350.645248293898</v>
      </c>
      <c r="F156" s="22">
        <v>13185.1341094527</v>
      </c>
      <c r="G156" s="22">
        <v>11721.0419477573</v>
      </c>
      <c r="H156" s="22">
        <v>837.38687135873204</v>
      </c>
      <c r="I156" s="22">
        <v>25743.562928568699</v>
      </c>
      <c r="J156" s="12">
        <v>4.2006556965317197</v>
      </c>
      <c r="K156" s="12">
        <v>1.6957507559232601</v>
      </c>
      <c r="L156" s="12">
        <v>4.0318080285604099</v>
      </c>
      <c r="M156" s="12">
        <v>1.74038481650802</v>
      </c>
      <c r="N156" s="12">
        <v>4.1162318625460701</v>
      </c>
      <c r="O156" s="12">
        <v>2.42991973853993</v>
      </c>
      <c r="P156" s="12">
        <v>9.4441251935183601</v>
      </c>
      <c r="Q156" s="12">
        <v>6.6966105706452597</v>
      </c>
      <c r="R156" s="12">
        <v>10.003785107550399</v>
      </c>
      <c r="S156" s="12">
        <v>6.9778189832795796</v>
      </c>
      <c r="T156" s="12">
        <v>9.7239551505343709</v>
      </c>
      <c r="U156">
        <v>9441</v>
      </c>
      <c r="V156" s="12">
        <v>226.48685111844301</v>
      </c>
      <c r="W156" s="12">
        <v>123.095463371387</v>
      </c>
      <c r="X156" s="12">
        <v>1123.2574280174199</v>
      </c>
      <c r="Y156" s="12">
        <v>481.90418182018402</v>
      </c>
      <c r="Z156" s="12">
        <v>4.0805398376357402</v>
      </c>
      <c r="AA156" s="12">
        <v>2.1205512286504899</v>
      </c>
      <c r="AB156" s="12">
        <v>9.8422593938380807</v>
      </c>
      <c r="AC156">
        <v>253374824064.56699</v>
      </c>
      <c r="AD156" s="12">
        <v>5.8305785042610072</v>
      </c>
      <c r="AE156" s="26">
        <v>4.3456206597578584</v>
      </c>
      <c r="AF156" s="45">
        <v>0.25337482406456702</v>
      </c>
      <c r="AH156" s="26">
        <v>17.307692307692299</v>
      </c>
      <c r="AI156" s="26">
        <v>138.561320754717</v>
      </c>
      <c r="AJ156" s="12">
        <v>9.0999999999999998E-2</v>
      </c>
      <c r="AK156" s="12">
        <v>2.4E-2</v>
      </c>
      <c r="AL156" s="12">
        <v>0.33250000000000002</v>
      </c>
      <c r="AM156" s="12">
        <v>0.13400000000000001</v>
      </c>
      <c r="AN156" s="12">
        <v>0.50849999999999995</v>
      </c>
      <c r="AO156" s="21">
        <v>6.0809957775496103E-3</v>
      </c>
      <c r="AP156" s="21">
        <v>3.3952226424652003E-2</v>
      </c>
      <c r="AQ156" s="21">
        <v>0.128841098036832</v>
      </c>
      <c r="AR156" s="21">
        <v>2.3057108989875601E-2</v>
      </c>
      <c r="AS156" s="21">
        <v>8.4247129001468496E-2</v>
      </c>
      <c r="AU156" s="26"/>
      <c r="AV156" s="21"/>
      <c r="AW156" s="26"/>
      <c r="AX156" s="21"/>
      <c r="AY156" s="26"/>
      <c r="AZ156" s="21"/>
      <c r="BA156" s="26"/>
      <c r="BB156" s="21"/>
    </row>
    <row r="157" spans="1:54" x14ac:dyDescent="0.45">
      <c r="A157" t="s">
        <v>1690</v>
      </c>
      <c r="B157" t="s">
        <v>1561</v>
      </c>
      <c r="C157" t="s">
        <v>1602</v>
      </c>
      <c r="D157">
        <v>184</v>
      </c>
      <c r="E157" s="22">
        <v>10236.4453739524</v>
      </c>
      <c r="F157" s="22">
        <v>2676.8777324520102</v>
      </c>
      <c r="G157" s="22">
        <v>0</v>
      </c>
      <c r="H157" s="22">
        <v>1999.60067321768</v>
      </c>
      <c r="I157" s="22">
        <v>4676.4784056696899</v>
      </c>
      <c r="J157" s="12">
        <v>3.1856931152634398</v>
      </c>
      <c r="K157" s="12">
        <v>2.0993928741676999</v>
      </c>
      <c r="L157" s="12">
        <v>2.5450140449717198</v>
      </c>
      <c r="M157" s="12">
        <v>2.4578627247317599</v>
      </c>
      <c r="N157" s="12">
        <v>2.86535358011758</v>
      </c>
      <c r="O157" s="12">
        <v>3.2324200862097099</v>
      </c>
      <c r="P157" s="12">
        <v>6.5596217846020899</v>
      </c>
      <c r="Q157" s="12">
        <v>8.7770590796152206</v>
      </c>
      <c r="R157" s="12">
        <v>8.1304726947511305</v>
      </c>
      <c r="S157" s="12">
        <v>8.4549485820028902</v>
      </c>
      <c r="T157" s="12">
        <v>7.3450472396766102</v>
      </c>
      <c r="U157">
        <v>8834</v>
      </c>
      <c r="V157" s="12">
        <v>214.60335775093901</v>
      </c>
      <c r="W157" s="12">
        <v>131.23374755012699</v>
      </c>
      <c r="X157" s="12">
        <v>1635.78466069869</v>
      </c>
      <c r="Y157" s="12">
        <v>863.57013892130703</v>
      </c>
      <c r="Z157" s="12">
        <v>3.1856931152634398</v>
      </c>
      <c r="AA157" s="12">
        <v>2.0993928741676999</v>
      </c>
      <c r="AB157" s="12">
        <v>6.5596217846020899</v>
      </c>
      <c r="AC157">
        <v>32778417536.2421</v>
      </c>
      <c r="AD157" s="12">
        <v>1.0035879683064735</v>
      </c>
      <c r="AE157" s="26">
        <v>3.2661230077872259</v>
      </c>
      <c r="AF157" s="45">
        <v>3.2778417536242097E-2</v>
      </c>
      <c r="AH157" s="26">
        <v>98.076923076923094</v>
      </c>
      <c r="AI157" s="26">
        <v>221.69811320754701</v>
      </c>
      <c r="AJ157" s="12">
        <v>0.38350000000000001</v>
      </c>
      <c r="AK157" s="12">
        <v>0.17165</v>
      </c>
      <c r="AL157" s="12">
        <v>0.72499999999999998</v>
      </c>
      <c r="AM157" s="12">
        <v>0.39100000000000001</v>
      </c>
      <c r="AN157" s="12">
        <v>0.501</v>
      </c>
      <c r="AO157" s="21">
        <v>5.62641537009596E-3</v>
      </c>
      <c r="AP157" s="21">
        <v>1.28163612566707E-2</v>
      </c>
      <c r="AQ157" s="21">
        <v>1.6421987185657301E-2</v>
      </c>
      <c r="AR157" s="21">
        <v>1.2570523125148799E-2</v>
      </c>
      <c r="AS157" s="21">
        <v>2.37643527137755E-2</v>
      </c>
      <c r="AU157" s="26"/>
      <c r="AV157" s="21"/>
      <c r="AW157" s="26"/>
      <c r="AX157" s="21"/>
      <c r="AY157" s="26"/>
      <c r="AZ157" s="21"/>
      <c r="BA157" s="26"/>
      <c r="BB157" s="21"/>
    </row>
    <row r="158" spans="1:54" x14ac:dyDescent="0.45">
      <c r="A158" t="s">
        <v>1706</v>
      </c>
      <c r="B158" t="s">
        <v>1561</v>
      </c>
      <c r="C158" t="s">
        <v>1602</v>
      </c>
      <c r="D158">
        <v>185</v>
      </c>
      <c r="E158" s="22">
        <v>14301.386863797899</v>
      </c>
      <c r="F158" s="22">
        <v>4755.8131350918202</v>
      </c>
      <c r="G158" s="22">
        <v>31.8801655422801</v>
      </c>
      <c r="H158" s="22">
        <v>1745.83707992768</v>
      </c>
      <c r="I158" s="22">
        <v>6533.5303805617796</v>
      </c>
      <c r="J158" s="12">
        <v>6.6148570301423604</v>
      </c>
      <c r="K158" s="12">
        <v>5.5283813341898496</v>
      </c>
      <c r="L158" s="12">
        <v>5.8197837642074104</v>
      </c>
      <c r="M158" s="12">
        <v>5.9288645982020496</v>
      </c>
      <c r="N158" s="12">
        <v>6.2173203971748796</v>
      </c>
      <c r="O158" s="12">
        <v>8.1064440786347394</v>
      </c>
      <c r="P158" s="12">
        <v>23.189576611789899</v>
      </c>
      <c r="Q158" s="12">
        <v>27.683192335507101</v>
      </c>
      <c r="R158" s="12">
        <v>25.9146936158165</v>
      </c>
      <c r="S158" s="12">
        <v>26.627877236373099</v>
      </c>
      <c r="T158" s="12">
        <v>24.5521351138032</v>
      </c>
      <c r="U158">
        <v>9815</v>
      </c>
      <c r="V158" s="12">
        <v>377.28269173216597</v>
      </c>
      <c r="W158" s="12">
        <v>142.12349738247801</v>
      </c>
      <c r="X158" s="12">
        <v>854.57091795506699</v>
      </c>
      <c r="Y158" s="12">
        <v>439.71665082776099</v>
      </c>
      <c r="Z158" s="12">
        <v>6.3216071489168302</v>
      </c>
      <c r="AA158" s="12">
        <v>7.4948263781621502</v>
      </c>
      <c r="AB158" s="12">
        <v>24.194691828205499</v>
      </c>
      <c r="AC158">
        <v>158076754107.91</v>
      </c>
      <c r="AD158" s="12">
        <v>2.4649879284922309</v>
      </c>
      <c r="AE158" s="26">
        <v>6.4128814701580081</v>
      </c>
      <c r="AF158" s="45">
        <v>0.15807675410791</v>
      </c>
      <c r="AH158" s="26">
        <v>28.846153846153801</v>
      </c>
      <c r="AI158" s="26">
        <v>221.69811320754701</v>
      </c>
      <c r="AJ158" s="12">
        <v>0.26910000000000001</v>
      </c>
      <c r="AK158" s="12">
        <v>0.11650000000000001</v>
      </c>
      <c r="AL158" s="12">
        <v>0.58750000000000002</v>
      </c>
      <c r="AM158" s="12">
        <v>0.30649999999999999</v>
      </c>
      <c r="AN158" s="12">
        <v>0.45150000000000001</v>
      </c>
      <c r="AO158" s="21">
        <v>1.84159418535715E-2</v>
      </c>
      <c r="AP158" s="21">
        <v>4.8450525134074399E-2</v>
      </c>
      <c r="AQ158" s="21">
        <v>7.1371654479721394E-2</v>
      </c>
      <c r="AR158" s="21">
        <v>4.2538454530438599E-2</v>
      </c>
      <c r="AS158" s="21">
        <v>9.2870093038397106E-2</v>
      </c>
      <c r="AU158" s="26"/>
      <c r="AV158" s="21"/>
      <c r="AW158" s="26"/>
      <c r="AX158" s="21"/>
      <c r="AY158" s="26"/>
      <c r="AZ158" s="21"/>
      <c r="BA158" s="26"/>
      <c r="BB158" s="21"/>
    </row>
    <row r="159" spans="1:54" x14ac:dyDescent="0.45">
      <c r="A159" t="s">
        <v>1674</v>
      </c>
      <c r="B159" t="s">
        <v>1561</v>
      </c>
      <c r="C159" t="s">
        <v>1602</v>
      </c>
      <c r="D159">
        <v>186</v>
      </c>
      <c r="E159" s="22">
        <v>5841.7479463815698</v>
      </c>
      <c r="F159" s="22">
        <v>2602.79874931738</v>
      </c>
      <c r="G159" s="22">
        <v>24.512743826215399</v>
      </c>
      <c r="H159" s="22">
        <v>41.467279625901199</v>
      </c>
      <c r="I159" s="22">
        <v>2668.7787727694999</v>
      </c>
      <c r="J159" s="12">
        <v>27.589746238003301</v>
      </c>
      <c r="K159" s="12">
        <v>7.1084108448350998</v>
      </c>
      <c r="L159" s="12">
        <v>17.936852162264</v>
      </c>
      <c r="M159" s="12">
        <v>15.1185712258878</v>
      </c>
      <c r="N159" s="12">
        <v>22.763299200133599</v>
      </c>
      <c r="O159" s="12">
        <v>16.706307211685399</v>
      </c>
      <c r="P159" s="12">
        <v>131.54479525145501</v>
      </c>
      <c r="Q159" s="12">
        <v>132.036056882954</v>
      </c>
      <c r="R159" s="12">
        <v>178.34153126212701</v>
      </c>
      <c r="S159" s="12">
        <v>115.45923156162399</v>
      </c>
      <c r="T159" s="12">
        <v>154.943163256791</v>
      </c>
      <c r="U159">
        <v>8023</v>
      </c>
      <c r="V159" s="12">
        <v>673.22851027050001</v>
      </c>
      <c r="W159" s="12">
        <v>399.50005104932001</v>
      </c>
      <c r="X159" s="12">
        <v>69.466567375935796</v>
      </c>
      <c r="Y159" s="12">
        <v>40.371650579442097</v>
      </c>
      <c r="Z159" s="12">
        <v>22.793961227995901</v>
      </c>
      <c r="AA159" s="12">
        <v>16.585688567451001</v>
      </c>
      <c r="AB159" s="12">
        <v>154.794515316374</v>
      </c>
      <c r="AC159">
        <v>413112316617.48297</v>
      </c>
      <c r="AD159" s="12">
        <v>1.7966979574331436</v>
      </c>
      <c r="AE159" s="26">
        <v>22.99286393176941</v>
      </c>
      <c r="AF159" s="45">
        <v>0.41311231661748299</v>
      </c>
      <c r="AH159" s="26">
        <v>98.076923076923094</v>
      </c>
      <c r="AI159" s="26">
        <v>221.69811320754701</v>
      </c>
      <c r="AJ159" s="12">
        <v>0.35199999999999998</v>
      </c>
      <c r="AK159" s="12">
        <v>0.1605</v>
      </c>
      <c r="AL159" s="12">
        <v>0.72799999999999998</v>
      </c>
      <c r="AM159" s="12">
        <v>0.40150000000000002</v>
      </c>
      <c r="AN159" s="12">
        <v>0.46850000000000003</v>
      </c>
      <c r="AO159" s="21">
        <v>6.6304526817105996E-2</v>
      </c>
      <c r="AP159" s="21">
        <v>0.16586459512191901</v>
      </c>
      <c r="AQ159" s="21">
        <v>0.193543120335291</v>
      </c>
      <c r="AR159" s="21">
        <v>0.14541553544935401</v>
      </c>
      <c r="AS159" s="21">
        <v>0.30074576649752799</v>
      </c>
      <c r="AU159" s="26"/>
      <c r="AV159" s="21"/>
      <c r="AW159" s="26"/>
      <c r="AX159" s="21"/>
      <c r="AY159" s="26"/>
      <c r="AZ159" s="21"/>
      <c r="BA159" s="26"/>
      <c r="BB159" s="21"/>
    </row>
    <row r="160" spans="1:54" x14ac:dyDescent="0.45">
      <c r="A160" t="s">
        <v>1601</v>
      </c>
      <c r="B160" t="s">
        <v>1561</v>
      </c>
      <c r="C160" t="s">
        <v>1602</v>
      </c>
      <c r="D160">
        <v>187</v>
      </c>
      <c r="E160" s="22">
        <v>12067.7430124283</v>
      </c>
      <c r="F160" s="22">
        <v>4595.2113873405197</v>
      </c>
      <c r="G160" s="22">
        <v>98.658837068889696</v>
      </c>
      <c r="H160" s="22">
        <v>819.22905382200599</v>
      </c>
      <c r="I160" s="22">
        <v>5513.0992782314097</v>
      </c>
      <c r="J160" s="12">
        <v>29.495737018459799</v>
      </c>
      <c r="K160" s="12">
        <v>9.6301979553807993</v>
      </c>
      <c r="L160" s="12">
        <v>30.481226463013499</v>
      </c>
      <c r="M160" s="12">
        <v>17.873043352047201</v>
      </c>
      <c r="N160" s="12">
        <v>29.988481740736599</v>
      </c>
      <c r="O160" s="12">
        <v>20.302374031723001</v>
      </c>
      <c r="P160" s="12">
        <v>202.01661202072401</v>
      </c>
      <c r="Q160" s="12">
        <v>156.19567254544501</v>
      </c>
      <c r="R160" s="12">
        <v>200.004600832081</v>
      </c>
      <c r="S160" s="12">
        <v>130.282724919825</v>
      </c>
      <c r="T160" s="12">
        <v>201.010606426403</v>
      </c>
      <c r="U160">
        <v>18274</v>
      </c>
      <c r="V160" s="12">
        <v>713.58470295027701</v>
      </c>
      <c r="W160" s="12">
        <v>392.85875225361298</v>
      </c>
      <c r="X160" s="12">
        <v>111.78515380543899</v>
      </c>
      <c r="Y160" s="12">
        <v>245.026029628891</v>
      </c>
      <c r="Z160" s="12">
        <v>29.924079277908302</v>
      </c>
      <c r="AA160" s="12">
        <v>19.054084863141298</v>
      </c>
      <c r="AB160" s="12">
        <v>201.14209284313</v>
      </c>
      <c r="AC160">
        <v>1108916326875.4099</v>
      </c>
      <c r="AD160" s="12">
        <v>3.9340633107921468</v>
      </c>
      <c r="AE160" s="26">
        <v>28.187556713522316</v>
      </c>
      <c r="AF160" s="45">
        <v>1.1089163268754101</v>
      </c>
      <c r="AH160" s="26">
        <v>63.461538461538503</v>
      </c>
      <c r="AI160" s="26">
        <v>116.391509433962</v>
      </c>
      <c r="AJ160" s="12">
        <v>0.32164999999999999</v>
      </c>
      <c r="AK160" s="12">
        <v>0.15175</v>
      </c>
      <c r="AL160" s="12">
        <v>0.53249999999999997</v>
      </c>
      <c r="AM160" s="12">
        <v>0.28765000000000002</v>
      </c>
      <c r="AN160" s="12">
        <v>0.40949999999999998</v>
      </c>
      <c r="AO160" s="21">
        <v>0.168278052603343</v>
      </c>
      <c r="AP160" s="21">
        <v>0.31897978142571198</v>
      </c>
      <c r="AQ160" s="21">
        <v>0.45410123585548001</v>
      </c>
      <c r="AR160" s="21">
        <v>0.35668293653947603</v>
      </c>
      <c r="AS160" s="21">
        <v>0.59049794406115597</v>
      </c>
      <c r="AU160" s="26"/>
      <c r="AV160" s="21"/>
      <c r="AW160" s="26"/>
      <c r="AX160" s="21"/>
      <c r="AY160" s="26"/>
      <c r="AZ160" s="21"/>
      <c r="BA160" s="26"/>
      <c r="BB160" s="21"/>
    </row>
    <row r="161" spans="1:54" x14ac:dyDescent="0.45">
      <c r="A161" t="s">
        <v>1607</v>
      </c>
      <c r="B161" t="s">
        <v>1561</v>
      </c>
      <c r="C161" t="s">
        <v>1602</v>
      </c>
      <c r="D161">
        <v>188</v>
      </c>
      <c r="E161" s="22">
        <v>5530.1340421438199</v>
      </c>
      <c r="F161" s="22">
        <v>609.37831536767396</v>
      </c>
      <c r="G161" s="22">
        <v>2.07749476382439E-13</v>
      </c>
      <c r="H161" s="22">
        <v>1917.0409135525099</v>
      </c>
      <c r="I161" s="22">
        <v>2526.4192289201901</v>
      </c>
      <c r="J161" s="12">
        <v>17.044277200070098</v>
      </c>
      <c r="K161" s="12">
        <v>9.6376652180489906</v>
      </c>
      <c r="L161" s="12">
        <v>14.7706460548401</v>
      </c>
      <c r="M161" s="12">
        <v>13.756901116948599</v>
      </c>
      <c r="N161" s="12">
        <v>15.907461627455101</v>
      </c>
      <c r="O161" s="12">
        <v>16.7969318387821</v>
      </c>
      <c r="P161" s="12">
        <v>86.148507787648896</v>
      </c>
      <c r="Q161" s="12">
        <v>118.448149307874</v>
      </c>
      <c r="R161" s="12">
        <v>92.029430990381499</v>
      </c>
      <c r="S161" s="12">
        <v>95.493261460762199</v>
      </c>
      <c r="T161" s="12">
        <v>89.088969389015205</v>
      </c>
      <c r="U161">
        <v>7307</v>
      </c>
      <c r="V161" s="12">
        <v>454.190750857311</v>
      </c>
      <c r="W161" s="12">
        <v>267.10235014645798</v>
      </c>
      <c r="X161" s="12">
        <v>285.46753377413501</v>
      </c>
      <c r="Y161" s="12">
        <v>292.20618604284402</v>
      </c>
      <c r="Z161" s="12">
        <v>16.770074585320302</v>
      </c>
      <c r="AA161" s="12">
        <v>11.769991576406801</v>
      </c>
      <c r="AB161" s="12">
        <v>86.857754106127004</v>
      </c>
      <c r="AC161">
        <v>219439100154.54001</v>
      </c>
      <c r="AD161" s="12">
        <v>1.1474762465636099</v>
      </c>
      <c r="AE161" s="26">
        <v>19.123628991162342</v>
      </c>
      <c r="AF161" s="45">
        <v>0.21943910015453999</v>
      </c>
      <c r="AH161" s="26">
        <v>121.153846153846</v>
      </c>
      <c r="AI161" s="26">
        <v>182.90094339622601</v>
      </c>
      <c r="AJ161" s="12">
        <v>0.83299999999999996</v>
      </c>
      <c r="AK161" s="12">
        <v>0.28384999999999999</v>
      </c>
      <c r="AL161" s="12">
        <v>0.91539999999999999</v>
      </c>
      <c r="AM161" s="12">
        <v>0.47270000000000001</v>
      </c>
      <c r="AN161" s="12">
        <v>0.78890000000000005</v>
      </c>
      <c r="AO161" s="21">
        <v>6.2287788578866202E-2</v>
      </c>
      <c r="AP161" s="21">
        <v>0.10372886264305101</v>
      </c>
      <c r="AQ161" s="21">
        <v>0.17311550611191701</v>
      </c>
      <c r="AR161" s="21">
        <v>0.18279277042873199</v>
      </c>
      <c r="AS161" s="21">
        <v>0.200874552281466</v>
      </c>
      <c r="AU161" s="26"/>
      <c r="AV161" s="21"/>
      <c r="AW161" s="26"/>
      <c r="AX161" s="21"/>
      <c r="AY161" s="26"/>
      <c r="AZ161" s="21"/>
      <c r="BA161" s="26"/>
      <c r="BB161" s="21"/>
    </row>
    <row r="162" spans="1:54" x14ac:dyDescent="0.45">
      <c r="A162" t="s">
        <v>1682</v>
      </c>
      <c r="B162" t="s">
        <v>1539</v>
      </c>
      <c r="C162" t="s">
        <v>1681</v>
      </c>
      <c r="D162">
        <v>190</v>
      </c>
      <c r="E162" s="22">
        <v>1319.43099755049</v>
      </c>
      <c r="F162" s="22">
        <v>0</v>
      </c>
      <c r="G162" s="22">
        <v>602.77668100657002</v>
      </c>
      <c r="H162" s="22">
        <v>0</v>
      </c>
      <c r="I162" s="22">
        <v>602.77668100657002</v>
      </c>
      <c r="J162" s="12">
        <v>24.4715934109378</v>
      </c>
      <c r="K162" s="12">
        <v>7.6514830200916197</v>
      </c>
      <c r="L162" s="12">
        <v>23.223927891368099</v>
      </c>
      <c r="M162" s="12">
        <v>14.3021906780944</v>
      </c>
      <c r="N162" s="12">
        <v>23.847760651152999</v>
      </c>
      <c r="O162" s="12">
        <v>16.220291322886901</v>
      </c>
      <c r="P162" s="12">
        <v>455.65614437375802</v>
      </c>
      <c r="Q162" s="12">
        <v>143.27397944976499</v>
      </c>
      <c r="R162" s="12">
        <v>470.430075509208</v>
      </c>
      <c r="S162" s="12">
        <v>120.32611860378699</v>
      </c>
      <c r="T162" s="12">
        <v>463.04310994148301</v>
      </c>
      <c r="U162">
        <v>9964</v>
      </c>
      <c r="V162" s="12">
        <v>1593.63834830061</v>
      </c>
      <c r="W162" s="12">
        <v>221.44540763153299</v>
      </c>
      <c r="X162" s="12">
        <v>88.1371014671941</v>
      </c>
      <c r="Y162" s="12">
        <v>46.501189169387203</v>
      </c>
      <c r="Z162" s="12">
        <v>23.223927891368099</v>
      </c>
      <c r="AA162" s="12">
        <v>14.3021906780944</v>
      </c>
      <c r="AB162" s="12">
        <v>470.430075509208</v>
      </c>
      <c r="AC162">
        <v>283564279561.10999</v>
      </c>
      <c r="AD162" s="12">
        <v>0.96060803431343389</v>
      </c>
      <c r="AE162" s="26">
        <v>29.519249208005967</v>
      </c>
      <c r="AF162" s="45">
        <v>0.28356427956111002</v>
      </c>
      <c r="AH162" s="26">
        <v>5.7692307692307701</v>
      </c>
      <c r="AI162" s="26">
        <v>105.306603773585</v>
      </c>
      <c r="AJ162" s="12">
        <v>1.7000000000000001E-2</v>
      </c>
      <c r="AK162" s="12">
        <v>1.1999999999999999E-3</v>
      </c>
      <c r="AL162" s="12">
        <v>0.68600000000000005</v>
      </c>
      <c r="AM162" s="12">
        <v>0.1883</v>
      </c>
      <c r="AN162" s="12">
        <v>0.77015</v>
      </c>
      <c r="AO162" s="21">
        <v>3.4027713547333198E-4</v>
      </c>
      <c r="AP162" s="21">
        <v>5.3395153841356999E-2</v>
      </c>
      <c r="AQ162" s="21">
        <v>0.21838702990398901</v>
      </c>
      <c r="AR162" s="21">
        <v>4.82059275253887E-3</v>
      </c>
      <c r="AS162" s="21">
        <v>0.19452509577892099</v>
      </c>
      <c r="AU162" s="26"/>
      <c r="AV162" s="21"/>
      <c r="AW162" s="26"/>
      <c r="AX162" s="21"/>
      <c r="AY162" s="26"/>
      <c r="AZ162" s="21"/>
      <c r="BA162" s="26"/>
      <c r="BB162" s="21"/>
    </row>
    <row r="163" spans="1:54" x14ac:dyDescent="0.45">
      <c r="A163" t="s">
        <v>1156</v>
      </c>
      <c r="B163" t="s">
        <v>1539</v>
      </c>
      <c r="C163" t="s">
        <v>1681</v>
      </c>
      <c r="D163">
        <v>191</v>
      </c>
      <c r="E163" s="22">
        <v>1785.7033650279</v>
      </c>
      <c r="F163" s="22">
        <v>546.18064612610306</v>
      </c>
      <c r="G163" s="22">
        <v>212.24955668286299</v>
      </c>
      <c r="H163" s="22">
        <v>57.3611115015743</v>
      </c>
      <c r="I163" s="22">
        <v>815.791314310541</v>
      </c>
      <c r="J163" s="12">
        <v>16.601571497709902</v>
      </c>
      <c r="K163" s="12">
        <v>3.78001219963507</v>
      </c>
      <c r="L163" s="12">
        <v>13.4377101656567</v>
      </c>
      <c r="M163" s="12">
        <v>7.2359645158372103</v>
      </c>
      <c r="N163" s="12">
        <v>15.019640831683301</v>
      </c>
      <c r="O163" s="12">
        <v>8.1638027109825</v>
      </c>
      <c r="P163" s="12">
        <v>118.506424711199</v>
      </c>
      <c r="Q163" s="12">
        <v>50.540187320702103</v>
      </c>
      <c r="R163" s="12">
        <v>119.819383496436</v>
      </c>
      <c r="S163" s="12">
        <v>49.243448006688702</v>
      </c>
      <c r="T163" s="12">
        <v>119.16290410381799</v>
      </c>
      <c r="U163">
        <v>9560</v>
      </c>
      <c r="V163" s="12">
        <v>729.711960350759</v>
      </c>
      <c r="W163" s="12">
        <v>252.60526227898399</v>
      </c>
      <c r="X163" s="12">
        <v>168.62110520460101</v>
      </c>
      <c r="Y163" s="12">
        <v>70.706055223690996</v>
      </c>
      <c r="Z163" s="12">
        <v>14.7192910033052</v>
      </c>
      <c r="AA163" s="12">
        <v>7.6973107277253296</v>
      </c>
      <c r="AB163" s="12">
        <v>119.28754513717099</v>
      </c>
      <c r="AC163">
        <v>97313743228.330399</v>
      </c>
      <c r="AD163" s="12">
        <v>0.59529267920266715</v>
      </c>
      <c r="AE163" s="26">
        <v>16.347209805884404</v>
      </c>
      <c r="AF163" s="45">
        <v>9.7313743228330404E-2</v>
      </c>
      <c r="AH163" s="26">
        <v>17.307692307692299</v>
      </c>
      <c r="AI163" s="26">
        <v>72.051886792452805</v>
      </c>
      <c r="AJ163" s="12">
        <v>0.21695</v>
      </c>
      <c r="AK163" s="12">
        <v>3.5150000000000001E-2</v>
      </c>
      <c r="AL163" s="12">
        <v>0.57850000000000001</v>
      </c>
      <c r="AM163" s="12">
        <v>0.13150000000000001</v>
      </c>
      <c r="AN163" s="12">
        <v>0.65</v>
      </c>
      <c r="AO163" s="21">
        <v>3.4205780744758101E-3</v>
      </c>
      <c r="AP163" s="21">
        <v>1.27967572345254E-2</v>
      </c>
      <c r="AQ163" s="21">
        <v>6.3253933098414802E-2</v>
      </c>
      <c r="AR163" s="21">
        <v>2.1112216593386302E-2</v>
      </c>
      <c r="AS163" s="21">
        <v>5.6296000457589097E-2</v>
      </c>
      <c r="AU163" s="26"/>
      <c r="AV163" s="21"/>
      <c r="AW163" s="26"/>
      <c r="AX163" s="21"/>
      <c r="AY163" s="26"/>
      <c r="AZ163" s="21"/>
      <c r="BA163" s="26"/>
      <c r="BB163" s="21"/>
    </row>
    <row r="164" spans="1:54" x14ac:dyDescent="0.45">
      <c r="A164" t="s">
        <v>1537</v>
      </c>
      <c r="B164" t="s">
        <v>1539</v>
      </c>
      <c r="C164" t="s">
        <v>1538</v>
      </c>
      <c r="D164">
        <v>192</v>
      </c>
      <c r="E164" s="22">
        <v>2971.0371201038402</v>
      </c>
      <c r="F164" s="22">
        <v>1320.1723875805801</v>
      </c>
      <c r="G164" s="22">
        <v>8.9884251596139997</v>
      </c>
      <c r="H164" s="22">
        <v>28.145403142441999</v>
      </c>
      <c r="I164" s="22">
        <v>1357.3062158826399</v>
      </c>
      <c r="J164" s="12">
        <v>23.4489549930565</v>
      </c>
      <c r="K164" s="12">
        <v>7.2632173069161796</v>
      </c>
      <c r="L164" s="12">
        <v>22.4693815297925</v>
      </c>
      <c r="M164" s="12">
        <v>11.4283423957392</v>
      </c>
      <c r="N164" s="12">
        <v>22.959168261424502</v>
      </c>
      <c r="O164" s="12">
        <v>13.541098019057999</v>
      </c>
      <c r="P164" s="12">
        <v>241.804145307227</v>
      </c>
      <c r="Q164" s="12">
        <v>144.59898446177201</v>
      </c>
      <c r="R164" s="12">
        <v>260.06022989846798</v>
      </c>
      <c r="S164" s="12">
        <v>115.063654013671</v>
      </c>
      <c r="T164" s="12">
        <v>250.93218760284799</v>
      </c>
      <c r="U164">
        <v>8500</v>
      </c>
      <c r="V164" s="12">
        <v>1279.9281708188901</v>
      </c>
      <c r="W164" s="12">
        <v>306.537660302917</v>
      </c>
      <c r="X164" s="12">
        <v>98.517803723074096</v>
      </c>
      <c r="Y164" s="12">
        <v>50.147012457865102</v>
      </c>
      <c r="Z164" s="12">
        <v>22.9660810962177</v>
      </c>
      <c r="AA164" s="12">
        <v>13.4277208455427</v>
      </c>
      <c r="AB164" s="12">
        <v>250.80335469599299</v>
      </c>
      <c r="AC164">
        <v>340416952293.09003</v>
      </c>
      <c r="AD164" s="12">
        <v>1.7372544621357771</v>
      </c>
      <c r="AE164" s="26">
        <v>19.595111695645443</v>
      </c>
      <c r="AF164" s="45">
        <v>0.34041695229308999</v>
      </c>
      <c r="AH164" s="26">
        <v>5.7692307692307701</v>
      </c>
      <c r="AI164" s="26">
        <v>27.712264150943401</v>
      </c>
      <c r="AJ164" s="12">
        <v>4.3999999999999997E-2</v>
      </c>
      <c r="AK164" s="12">
        <v>9.3500000000000007E-3</v>
      </c>
      <c r="AL164" s="12">
        <v>0.16250000000000001</v>
      </c>
      <c r="AM164" s="12">
        <v>4.2500000000000003E-2</v>
      </c>
      <c r="AN164" s="12">
        <v>0.23899999999999999</v>
      </c>
      <c r="AO164" s="21">
        <v>3.1828985039403898E-3</v>
      </c>
      <c r="AP164" s="21">
        <v>1.44677204724563E-2</v>
      </c>
      <c r="AQ164" s="21">
        <v>8.1359651598048505E-2</v>
      </c>
      <c r="AR164" s="21">
        <v>1.4978345900896001E-2</v>
      </c>
      <c r="AS164" s="21">
        <v>5.5317754747627103E-2</v>
      </c>
      <c r="AU164" s="26"/>
      <c r="AV164" s="21"/>
      <c r="AW164" s="26"/>
      <c r="AX164" s="21"/>
      <c r="AY164" s="26"/>
      <c r="AZ164" s="21"/>
      <c r="BA164" s="26"/>
      <c r="BB164" s="21"/>
    </row>
    <row r="165" spans="1:54" x14ac:dyDescent="0.45">
      <c r="A165" t="s">
        <v>1683</v>
      </c>
      <c r="B165" t="s">
        <v>1539</v>
      </c>
      <c r="C165" t="s">
        <v>1538</v>
      </c>
      <c r="D165">
        <v>193</v>
      </c>
      <c r="E165" s="22">
        <v>2248.4269496202501</v>
      </c>
      <c r="F165" s="22">
        <v>794.76097263893098</v>
      </c>
      <c r="G165" s="22">
        <v>0</v>
      </c>
      <c r="H165" s="22">
        <v>232.42372795846299</v>
      </c>
      <c r="I165" s="22">
        <v>1027.18470059739</v>
      </c>
      <c r="J165" s="12">
        <v>37.627719879150398</v>
      </c>
      <c r="K165" s="12">
        <v>0</v>
      </c>
      <c r="L165" s="12">
        <v>58.529623290239797</v>
      </c>
      <c r="M165" s="12">
        <v>8.8614393887216405</v>
      </c>
      <c r="N165" s="12">
        <v>48.078671584695101</v>
      </c>
      <c r="O165" s="12">
        <v>8.8614393887216405</v>
      </c>
      <c r="P165" s="12">
        <v>563.85917841923697</v>
      </c>
      <c r="Q165" s="12">
        <v>158.04532257189001</v>
      </c>
      <c r="R165" s="12">
        <v>369.29825304700199</v>
      </c>
      <c r="S165" s="12">
        <v>66.236303342775898</v>
      </c>
      <c r="T165" s="12">
        <v>466.578715733119</v>
      </c>
      <c r="U165">
        <v>7743</v>
      </c>
      <c r="V165" s="12">
        <v>1187.2864703893699</v>
      </c>
      <c r="W165" s="12">
        <v>281.83247973658001</v>
      </c>
      <c r="X165" s="12">
        <v>8.1488812365408592</v>
      </c>
      <c r="Y165" s="12">
        <v>7.59389685758378</v>
      </c>
      <c r="Z165" s="12">
        <v>37.627719879150398</v>
      </c>
      <c r="AA165" s="12">
        <v>0</v>
      </c>
      <c r="AB165" s="12">
        <v>563.85917841923697</v>
      </c>
      <c r="AC165">
        <v>501872806220.47302</v>
      </c>
      <c r="AD165" s="12">
        <v>1.2195624976102368</v>
      </c>
      <c r="AE165" s="26">
        <v>41.151872675972349</v>
      </c>
      <c r="AF165" s="45">
        <v>0.50187280622047303</v>
      </c>
      <c r="AH165" s="26">
        <v>5.7692307692307701</v>
      </c>
      <c r="AI165" s="26">
        <v>27.712264150943401</v>
      </c>
      <c r="AJ165" s="12">
        <v>2.7E-2</v>
      </c>
      <c r="AK165" s="12">
        <v>6.9499999999999996E-3</v>
      </c>
      <c r="AL165" s="12">
        <v>0.14249999999999999</v>
      </c>
      <c r="AM165" s="12">
        <v>3.9E-2</v>
      </c>
      <c r="AN165" s="12">
        <v>0.1895</v>
      </c>
      <c r="AO165" s="21">
        <v>3.4880160032322899E-3</v>
      </c>
      <c r="AP165" s="21">
        <v>1.9573039442598399E-2</v>
      </c>
      <c r="AQ165" s="21">
        <v>9.5104896778779605E-2</v>
      </c>
      <c r="AR165" s="21">
        <v>1.3550565767952801E-2</v>
      </c>
      <c r="AS165" s="21">
        <v>7.1516874886417406E-2</v>
      </c>
      <c r="AU165" s="26"/>
      <c r="AV165" s="21"/>
      <c r="AW165" s="26"/>
      <c r="AX165" s="21"/>
      <c r="AY165" s="26"/>
      <c r="AZ165" s="21"/>
      <c r="BA165" s="26"/>
      <c r="BB165" s="21"/>
    </row>
    <row r="166" spans="1:54" x14ac:dyDescent="0.45">
      <c r="A166" t="s">
        <v>1661</v>
      </c>
      <c r="B166" t="s">
        <v>1576</v>
      </c>
      <c r="C166" t="s">
        <v>1662</v>
      </c>
      <c r="D166">
        <v>195</v>
      </c>
      <c r="E166" s="22">
        <v>11.191426038742099</v>
      </c>
      <c r="F166" s="22">
        <v>0</v>
      </c>
      <c r="G166" s="22">
        <v>0</v>
      </c>
      <c r="H166" s="22">
        <v>5.1127574355060803</v>
      </c>
      <c r="I166" s="22">
        <v>5.1127574355060803</v>
      </c>
      <c r="J166" s="12">
        <v>37.627719879150398</v>
      </c>
      <c r="K166" s="12" t="s">
        <v>202</v>
      </c>
      <c r="L166" s="12">
        <v>70.970893859863295</v>
      </c>
      <c r="M166" s="12" t="s">
        <v>202</v>
      </c>
      <c r="N166" s="12">
        <v>54.2993068695068</v>
      </c>
      <c r="O166" s="12" t="s">
        <v>202</v>
      </c>
      <c r="P166" s="12">
        <v>378.79562377929699</v>
      </c>
      <c r="Q166" s="12" t="s">
        <v>202</v>
      </c>
      <c r="R166" s="12">
        <v>200.83183288574199</v>
      </c>
      <c r="S166" s="12" t="s">
        <v>202</v>
      </c>
      <c r="T166" s="12">
        <v>289.81372833251999</v>
      </c>
      <c r="U166">
        <v>7472</v>
      </c>
      <c r="V166" s="12">
        <v>459.12419259699902</v>
      </c>
      <c r="W166" s="12">
        <v>86.778027804788096</v>
      </c>
      <c r="X166" s="12">
        <v>1.3611170463264001E-2</v>
      </c>
      <c r="Y166" s="12" t="s">
        <v>202</v>
      </c>
      <c r="Z166" s="12">
        <v>37.627719879150398</v>
      </c>
      <c r="AA166" s="12" t="s">
        <v>202</v>
      </c>
      <c r="AB166" s="12">
        <v>378.79562377929699</v>
      </c>
      <c r="AC166">
        <v>1936690142.01476</v>
      </c>
      <c r="AD166" s="12">
        <v>2.3473906295210325E-3</v>
      </c>
      <c r="AE166" s="26">
        <v>82.503956421174223</v>
      </c>
      <c r="AF166" s="45">
        <v>1.93669014201476E-3</v>
      </c>
      <c r="AH166" s="26">
        <v>5.7692307692307701</v>
      </c>
      <c r="AI166" s="26">
        <v>38.797169811320799</v>
      </c>
      <c r="AJ166" s="12" t="s">
        <v>202</v>
      </c>
      <c r="AK166" s="12" t="s">
        <v>202</v>
      </c>
      <c r="AL166" s="12" t="s">
        <v>202</v>
      </c>
      <c r="AM166" s="12" t="s">
        <v>202</v>
      </c>
      <c r="AN166" s="12" t="s">
        <v>202</v>
      </c>
      <c r="AO166" s="21" t="s">
        <v>202</v>
      </c>
      <c r="AP166" s="21" t="s">
        <v>202</v>
      </c>
      <c r="AQ166" s="21" t="s">
        <v>202</v>
      </c>
      <c r="AR166" s="21" t="s">
        <v>202</v>
      </c>
      <c r="AS166" s="21" t="s">
        <v>202</v>
      </c>
      <c r="AU166" s="26"/>
      <c r="AV166" s="21"/>
      <c r="AW166" s="26"/>
      <c r="AX166" s="21"/>
      <c r="AY166" s="26"/>
      <c r="AZ166" s="21"/>
      <c r="BA166" s="26"/>
      <c r="BB166" s="21"/>
    </row>
    <row r="167" spans="1:54" x14ac:dyDescent="0.45">
      <c r="A167" t="s">
        <v>1693</v>
      </c>
      <c r="B167" t="s">
        <v>1576</v>
      </c>
      <c r="C167" t="s">
        <v>1662</v>
      </c>
      <c r="D167">
        <v>196</v>
      </c>
      <c r="E167" s="22">
        <v>5928.47384119034</v>
      </c>
      <c r="F167" s="22">
        <v>2689.98597710993</v>
      </c>
      <c r="G167" s="22">
        <v>-4.1549895276487699E-13</v>
      </c>
      <c r="H167" s="22">
        <v>18.4131677193479</v>
      </c>
      <c r="I167" s="22">
        <v>2708.39914482928</v>
      </c>
      <c r="J167" s="12">
        <v>26.394746633676402</v>
      </c>
      <c r="K167" s="12">
        <v>4.54801154382944</v>
      </c>
      <c r="L167" s="12">
        <v>24.7198091489056</v>
      </c>
      <c r="M167" s="12">
        <v>9.1047879936937797</v>
      </c>
      <c r="N167" s="12">
        <v>25.557277891291001</v>
      </c>
      <c r="O167" s="12">
        <v>10.177503299577801</v>
      </c>
      <c r="P167" s="12">
        <v>274.27453677543298</v>
      </c>
      <c r="Q167" s="12">
        <v>110.71204743497999</v>
      </c>
      <c r="R167" s="12">
        <v>291.79702718306601</v>
      </c>
      <c r="S167" s="12">
        <v>72.543481375947195</v>
      </c>
      <c r="T167" s="12">
        <v>283.03578197924901</v>
      </c>
      <c r="U167">
        <v>5734</v>
      </c>
      <c r="V167" s="12">
        <v>1096.7530526983501</v>
      </c>
      <c r="W167" s="12">
        <v>272.40553098058899</v>
      </c>
      <c r="X167" s="12">
        <v>68.556805828639398</v>
      </c>
      <c r="Y167" s="12">
        <v>21.931244486756398</v>
      </c>
      <c r="Z167" s="12">
        <v>25.562971458445801</v>
      </c>
      <c r="AA167" s="12">
        <v>10.149778001815299</v>
      </c>
      <c r="AB167" s="12">
        <v>282.97621827805801</v>
      </c>
      <c r="AC167">
        <v>766412547591.31604</v>
      </c>
      <c r="AD167" s="12">
        <v>2.9704450300171139</v>
      </c>
      <c r="AE167" s="26">
        <v>25.801270174890274</v>
      </c>
      <c r="AF167" s="45">
        <v>0.76641254759131605</v>
      </c>
      <c r="AH167" s="26">
        <v>5.7692307692307701</v>
      </c>
      <c r="AI167" s="26">
        <v>38.797169811320799</v>
      </c>
      <c r="AJ167" s="12">
        <v>6.4000000000000001E-2</v>
      </c>
      <c r="AK167" s="12">
        <v>1.6500000000000001E-2</v>
      </c>
      <c r="AL167" s="12">
        <v>0.20349999999999999</v>
      </c>
      <c r="AM167" s="12">
        <v>7.4099999999999999E-2</v>
      </c>
      <c r="AN167" s="12">
        <v>0.45950000000000002</v>
      </c>
      <c r="AO167" s="21">
        <v>1.2645807035256701E-2</v>
      </c>
      <c r="AP167" s="21">
        <v>5.6791169776516499E-2</v>
      </c>
      <c r="AQ167" s="21">
        <v>0.35216656561821003</v>
      </c>
      <c r="AR167" s="21">
        <v>4.9050403045844203E-2</v>
      </c>
      <c r="AS167" s="21">
        <v>0.15596495343483299</v>
      </c>
      <c r="AU167" s="26"/>
      <c r="AV167" s="21"/>
      <c r="AW167" s="26"/>
      <c r="AX167" s="21"/>
      <c r="AY167" s="26"/>
      <c r="AZ167" s="21"/>
      <c r="BA167" s="26"/>
      <c r="BB167" s="21"/>
    </row>
    <row r="168" spans="1:54" x14ac:dyDescent="0.45">
      <c r="A168" t="s">
        <v>1747</v>
      </c>
      <c r="B168" t="s">
        <v>1576</v>
      </c>
      <c r="C168" t="s">
        <v>1662</v>
      </c>
      <c r="D168">
        <v>197</v>
      </c>
      <c r="E168" s="22">
        <v>196.058449864388</v>
      </c>
      <c r="F168" s="22">
        <v>60.891619918045798</v>
      </c>
      <c r="G168" s="22">
        <v>0</v>
      </c>
      <c r="H168" s="22">
        <v>28.676884923774502</v>
      </c>
      <c r="I168" s="22">
        <v>89.5685048418203</v>
      </c>
      <c r="J168" s="12">
        <v>33.646727153233101</v>
      </c>
      <c r="K168" s="12">
        <v>3.5688015017661501</v>
      </c>
      <c r="L168" s="12">
        <v>35.378616060529403</v>
      </c>
      <c r="M168" s="12">
        <v>7.6875753685899504</v>
      </c>
      <c r="N168" s="12">
        <v>34.512671606881298</v>
      </c>
      <c r="O168" s="12">
        <v>8.4755624714091606</v>
      </c>
      <c r="P168" s="12">
        <v>365.089800516764</v>
      </c>
      <c r="Q168" s="12">
        <v>60.930387847577101</v>
      </c>
      <c r="R168" s="12">
        <v>356.76458740234398</v>
      </c>
      <c r="S168" s="12">
        <v>51.2407989248589</v>
      </c>
      <c r="T168" s="12">
        <v>360.92719395955402</v>
      </c>
      <c r="U168">
        <v>3291</v>
      </c>
      <c r="V168" s="12">
        <v>1058.7462879407301</v>
      </c>
      <c r="W168" s="12">
        <v>214.84898740297001</v>
      </c>
      <c r="X168" s="12">
        <v>39.715279963281397</v>
      </c>
      <c r="Y168" s="12">
        <v>12.6345249813035</v>
      </c>
      <c r="Z168" s="12">
        <v>33.646727153233101</v>
      </c>
      <c r="AA168" s="12">
        <v>3.5688015017661501</v>
      </c>
      <c r="AB168" s="12">
        <v>365.089800516764</v>
      </c>
      <c r="AC168">
        <v>32447079708.935001</v>
      </c>
      <c r="AD168" s="12">
        <v>9.4830322017678562E-2</v>
      </c>
      <c r="AE168" s="26">
        <v>34.215933278056475</v>
      </c>
      <c r="AF168" s="45">
        <v>3.2447079708934998E-2</v>
      </c>
      <c r="AH168" s="26">
        <v>17.307692307692299</v>
      </c>
      <c r="AI168" s="26">
        <v>49.882075471698101</v>
      </c>
      <c r="AJ168" s="12" t="s">
        <v>202</v>
      </c>
      <c r="AK168" s="12" t="s">
        <v>202</v>
      </c>
      <c r="AL168" s="12" t="s">
        <v>202</v>
      </c>
      <c r="AM168" s="12" t="s">
        <v>202</v>
      </c>
      <c r="AN168" s="12" t="s">
        <v>202</v>
      </c>
      <c r="AO168" s="21" t="s">
        <v>202</v>
      </c>
      <c r="AP168" s="21" t="s">
        <v>202</v>
      </c>
      <c r="AQ168" s="21" t="s">
        <v>202</v>
      </c>
      <c r="AR168" s="21" t="s">
        <v>202</v>
      </c>
      <c r="AS168" s="21" t="s">
        <v>202</v>
      </c>
      <c r="AU168" s="26"/>
      <c r="AV168" s="21"/>
      <c r="AW168" s="26"/>
      <c r="AX168" s="21"/>
      <c r="AY168" s="26"/>
      <c r="AZ168" s="21"/>
      <c r="BA168" s="26"/>
      <c r="BB168" s="21"/>
    </row>
    <row r="169" spans="1:54" x14ac:dyDescent="0.45">
      <c r="A169" t="s">
        <v>1603</v>
      </c>
      <c r="B169" t="s">
        <v>1576</v>
      </c>
      <c r="C169" t="s">
        <v>1597</v>
      </c>
      <c r="D169">
        <v>198</v>
      </c>
      <c r="E169" s="22">
        <v>1034.64296394587</v>
      </c>
      <c r="F169" s="22">
        <v>472.67242697185998</v>
      </c>
      <c r="G169" s="22">
        <v>0</v>
      </c>
      <c r="H169" s="22">
        <v>0</v>
      </c>
      <c r="I169" s="22">
        <v>472.67242697185998</v>
      </c>
      <c r="J169" s="12">
        <v>35.927540668688302</v>
      </c>
      <c r="K169" s="12">
        <v>2.1453513127425099</v>
      </c>
      <c r="L169" s="12">
        <v>33.432415263903799</v>
      </c>
      <c r="M169" s="12">
        <v>18.9660238275933</v>
      </c>
      <c r="N169" s="12">
        <v>34.6799779662961</v>
      </c>
      <c r="O169" s="12">
        <v>19.086974408845499</v>
      </c>
      <c r="P169" s="12">
        <v>158.358736134195</v>
      </c>
      <c r="Q169" s="12">
        <v>108.18984179756799</v>
      </c>
      <c r="R169" s="12">
        <v>185.621232169015</v>
      </c>
      <c r="S169" s="12">
        <v>59.2866076388596</v>
      </c>
      <c r="T169" s="12">
        <v>171.989984151605</v>
      </c>
      <c r="U169">
        <v>5984</v>
      </c>
      <c r="V169" s="12">
        <v>501.057166908422</v>
      </c>
      <c r="W169" s="12">
        <v>160.08570095732</v>
      </c>
      <c r="X169" s="12">
        <v>27.4366739045328</v>
      </c>
      <c r="Y169" s="12">
        <v>13.2313655150679</v>
      </c>
      <c r="Z169" s="12">
        <v>35.927540668688302</v>
      </c>
      <c r="AA169" s="12">
        <v>2.1453513127425099</v>
      </c>
      <c r="AB169" s="12">
        <v>158.358736134195</v>
      </c>
      <c r="AC169">
        <v>81294923223.790802</v>
      </c>
      <c r="AD169" s="12">
        <v>0.23683590713424812</v>
      </c>
      <c r="AE169" s="26">
        <v>34.325421431011968</v>
      </c>
      <c r="AF169" s="45">
        <v>8.1294923223790796E-2</v>
      </c>
      <c r="AH169" s="26">
        <v>5.7692307692307701</v>
      </c>
      <c r="AI169" s="26">
        <v>49.882075471698101</v>
      </c>
      <c r="AJ169" s="12">
        <v>0.161</v>
      </c>
      <c r="AK169" s="12">
        <v>5.0999999999999997E-2</v>
      </c>
      <c r="AL169" s="12">
        <v>0.308</v>
      </c>
      <c r="AM169" s="12">
        <v>0.122</v>
      </c>
      <c r="AN169" s="12">
        <v>0.48099999999999998</v>
      </c>
      <c r="AO169" s="21">
        <v>4.1460410844133301E-3</v>
      </c>
      <c r="AP169" s="21">
        <v>9.9179806333024798E-3</v>
      </c>
      <c r="AQ169" s="21">
        <v>3.9102858070643398E-2</v>
      </c>
      <c r="AR169" s="21">
        <v>1.3088482639030299E-2</v>
      </c>
      <c r="AS169" s="21">
        <v>2.5038836352927599E-2</v>
      </c>
      <c r="AU169" s="26"/>
      <c r="AV169" s="21"/>
      <c r="AW169" s="26"/>
      <c r="AX169" s="21"/>
      <c r="AY169" s="26"/>
      <c r="AZ169" s="21"/>
      <c r="BA169" s="26"/>
      <c r="BB169" s="21"/>
    </row>
    <row r="170" spans="1:54" x14ac:dyDescent="0.45">
      <c r="A170" t="s">
        <v>1178</v>
      </c>
      <c r="B170" t="s">
        <v>1576</v>
      </c>
      <c r="C170" t="s">
        <v>1597</v>
      </c>
      <c r="D170">
        <v>199</v>
      </c>
      <c r="E170" s="22">
        <v>20083.724620759502</v>
      </c>
      <c r="F170" s="22">
        <v>8364.7473479192195</v>
      </c>
      <c r="G170" s="22">
        <v>0</v>
      </c>
      <c r="H170" s="22">
        <v>810.42050218133295</v>
      </c>
      <c r="I170" s="22">
        <v>9175.1678501005499</v>
      </c>
      <c r="J170" s="12">
        <v>23.352046465854801</v>
      </c>
      <c r="K170" s="12">
        <v>7.1427871039350697</v>
      </c>
      <c r="L170" s="12">
        <v>21.794084633246399</v>
      </c>
      <c r="M170" s="12">
        <v>12.7445324632941</v>
      </c>
      <c r="N170" s="12">
        <v>22.573065549550599</v>
      </c>
      <c r="O170" s="12">
        <v>14.609671978525</v>
      </c>
      <c r="P170" s="12">
        <v>128.407306412417</v>
      </c>
      <c r="Q170" s="12">
        <v>95.466845352525496</v>
      </c>
      <c r="R170" s="12">
        <v>135.65402322889199</v>
      </c>
      <c r="S170" s="12">
        <v>69.299445351956194</v>
      </c>
      <c r="T170" s="12">
        <v>132.03066482065401</v>
      </c>
      <c r="U170">
        <v>13659</v>
      </c>
      <c r="V170" s="12">
        <v>596.14757970207597</v>
      </c>
      <c r="W170" s="12">
        <v>234.969687680889</v>
      </c>
      <c r="X170" s="12">
        <v>98.985414206300703</v>
      </c>
      <c r="Y170" s="12">
        <v>56.359338190822598</v>
      </c>
      <c r="Z170" s="12">
        <v>23.352046465854801</v>
      </c>
      <c r="AA170" s="12">
        <v>7.1427871039350697</v>
      </c>
      <c r="AB170" s="12">
        <v>128.407306412417</v>
      </c>
      <c r="AC170">
        <v>1208467067149.0801</v>
      </c>
      <c r="AD170" s="12">
        <v>5.4697541071977422</v>
      </c>
      <c r="AE170" s="26">
        <v>22.093626943098553</v>
      </c>
      <c r="AF170" s="45">
        <v>1.20846706714908</v>
      </c>
      <c r="AH170" s="26">
        <v>17.307692307692299</v>
      </c>
      <c r="AI170" s="26">
        <v>60.966981132075503</v>
      </c>
      <c r="AJ170" s="12">
        <v>9.6799999999999997E-2</v>
      </c>
      <c r="AK170" s="12">
        <v>2.8199999999999999E-2</v>
      </c>
      <c r="AL170" s="12">
        <v>0.26700000000000002</v>
      </c>
      <c r="AM170" s="12">
        <v>0.1018</v>
      </c>
      <c r="AN170" s="12">
        <v>0.46949999999999997</v>
      </c>
      <c r="AO170" s="21">
        <v>3.40787712936041E-2</v>
      </c>
      <c r="AP170" s="21">
        <v>0.12302194743577601</v>
      </c>
      <c r="AQ170" s="21">
        <v>0.56737528802649295</v>
      </c>
      <c r="AR170" s="21">
        <v>0.11697961210003099</v>
      </c>
      <c r="AS170" s="21">
        <v>0.322660706928804</v>
      </c>
      <c r="AU170" s="26"/>
      <c r="AV170" s="21"/>
      <c r="AW170" s="26"/>
      <c r="AX170" s="21"/>
      <c r="AY170" s="26"/>
      <c r="AZ170" s="21"/>
      <c r="BA170" s="26"/>
      <c r="BB170" s="21"/>
    </row>
    <row r="171" spans="1:54" x14ac:dyDescent="0.45">
      <c r="A171" t="s">
        <v>1731</v>
      </c>
      <c r="B171" t="s">
        <v>1576</v>
      </c>
      <c r="C171" t="s">
        <v>1597</v>
      </c>
      <c r="D171">
        <v>200</v>
      </c>
      <c r="E171" s="22">
        <v>4730.7447825670197</v>
      </c>
      <c r="F171" s="22">
        <v>2157.6389160284498</v>
      </c>
      <c r="G171" s="22">
        <v>-4.1549895276487699E-13</v>
      </c>
      <c r="H171" s="22">
        <v>3.5825832533050002</v>
      </c>
      <c r="I171" s="22">
        <v>2161.2214992817599</v>
      </c>
      <c r="J171" s="12">
        <v>34.985501062001603</v>
      </c>
      <c r="K171" s="12">
        <v>3.0728843374383201</v>
      </c>
      <c r="L171" s="12">
        <v>40.065834466984697</v>
      </c>
      <c r="M171" s="12">
        <v>12.9430626061563</v>
      </c>
      <c r="N171" s="12">
        <v>37.5256677644932</v>
      </c>
      <c r="O171" s="12">
        <v>13.3028375836946</v>
      </c>
      <c r="P171" s="12">
        <v>204.588078894923</v>
      </c>
      <c r="Q171" s="12">
        <v>104.691291096284</v>
      </c>
      <c r="R171" s="12">
        <v>174.45778794442501</v>
      </c>
      <c r="S171" s="12">
        <v>55.658520195792903</v>
      </c>
      <c r="T171" s="12">
        <v>189.52293341967399</v>
      </c>
      <c r="U171">
        <v>5322</v>
      </c>
      <c r="V171" s="12">
        <v>567.06227518929302</v>
      </c>
      <c r="W171" s="12">
        <v>189.21358751966801</v>
      </c>
      <c r="X171" s="12">
        <v>30.418930853811101</v>
      </c>
      <c r="Y171" s="12">
        <v>16.7873865826766</v>
      </c>
      <c r="Z171" s="12">
        <v>37.521457016686</v>
      </c>
      <c r="AA171" s="12">
        <v>13.2923959775563</v>
      </c>
      <c r="AB171" s="12">
        <v>189.54790639810599</v>
      </c>
      <c r="AC171">
        <v>409655010451.43201</v>
      </c>
      <c r="AD171" s="12">
        <v>1.2255471805707296</v>
      </c>
      <c r="AE171" s="26">
        <v>33.426294552010496</v>
      </c>
      <c r="AF171" s="45">
        <v>0.40965501045143199</v>
      </c>
      <c r="AH171" s="26">
        <v>28.846153846153801</v>
      </c>
      <c r="AI171" s="26">
        <v>83.136792452830207</v>
      </c>
      <c r="AJ171" s="12">
        <v>0.17799999999999999</v>
      </c>
      <c r="AK171" s="12">
        <v>6.0350000000000001E-2</v>
      </c>
      <c r="AL171" s="12">
        <v>0.24299999999999999</v>
      </c>
      <c r="AM171" s="12">
        <v>0.10100000000000001</v>
      </c>
      <c r="AN171" s="12">
        <v>0.51100000000000001</v>
      </c>
      <c r="AO171" s="21">
        <v>2.4722679880743899E-2</v>
      </c>
      <c r="AP171" s="21">
        <v>4.1375156055594602E-2</v>
      </c>
      <c r="AQ171" s="21">
        <v>0.20933371034068199</v>
      </c>
      <c r="AR171" s="21">
        <v>7.2918591860354903E-2</v>
      </c>
      <c r="AS171" s="21">
        <v>9.9546167539697999E-2</v>
      </c>
      <c r="AU171" s="26"/>
      <c r="AV171" s="21"/>
      <c r="AW171" s="26"/>
      <c r="AX171" s="21"/>
      <c r="AY171" s="26"/>
      <c r="AZ171" s="21"/>
      <c r="BA171" s="26"/>
      <c r="BB171" s="21"/>
    </row>
    <row r="172" spans="1:54" x14ac:dyDescent="0.45">
      <c r="A172" t="s">
        <v>1753</v>
      </c>
      <c r="B172" t="s">
        <v>1576</v>
      </c>
      <c r="C172" t="s">
        <v>1676</v>
      </c>
      <c r="D172">
        <v>202</v>
      </c>
      <c r="E172" s="22">
        <v>14252.082085370999</v>
      </c>
      <c r="F172" s="22">
        <v>6323.7797739468397</v>
      </c>
      <c r="G172" s="22">
        <v>0.35183523920068599</v>
      </c>
      <c r="H172" s="22">
        <v>186.874084027094</v>
      </c>
      <c r="I172" s="22">
        <v>6511.0056932131401</v>
      </c>
      <c r="J172" s="12">
        <v>28.573545974808301</v>
      </c>
      <c r="K172" s="12">
        <v>9.97490024492215</v>
      </c>
      <c r="L172" s="12">
        <v>30.438256131611801</v>
      </c>
      <c r="M172" s="12">
        <v>12.0141882493729</v>
      </c>
      <c r="N172" s="12">
        <v>29.50590105321</v>
      </c>
      <c r="O172" s="12">
        <v>15.615356358006</v>
      </c>
      <c r="P172" s="12">
        <v>109.210667912612</v>
      </c>
      <c r="Q172" s="12">
        <v>143.531457031434</v>
      </c>
      <c r="R172" s="12">
        <v>99.182580842996202</v>
      </c>
      <c r="S172" s="12">
        <v>128.07875373822199</v>
      </c>
      <c r="T172" s="12">
        <v>104.196624377804</v>
      </c>
      <c r="U172">
        <v>5927</v>
      </c>
      <c r="V172" s="12">
        <v>375.45191240287301</v>
      </c>
      <c r="W172" s="12">
        <v>433.87519886438901</v>
      </c>
      <c r="X172" s="12">
        <v>78.795244186058895</v>
      </c>
      <c r="Y172" s="12">
        <v>81.426276682229599</v>
      </c>
      <c r="Z172" s="12">
        <v>29.479191666966798</v>
      </c>
      <c r="AA172" s="12">
        <v>15.4819642389068</v>
      </c>
      <c r="AB172" s="12">
        <v>104.34026281396901</v>
      </c>
      <c r="AC172">
        <v>679360045213.10803</v>
      </c>
      <c r="AD172" s="12">
        <v>2.4445695391828677</v>
      </c>
      <c r="AE172" s="26">
        <v>27.790579663370664</v>
      </c>
      <c r="AF172" s="45">
        <v>0.679360045213108</v>
      </c>
      <c r="AH172" s="26">
        <v>5.7692307692307701</v>
      </c>
      <c r="AI172" s="26">
        <v>49.882075471698101</v>
      </c>
      <c r="AJ172" s="12">
        <v>2.06E-2</v>
      </c>
      <c r="AK172" s="12">
        <v>4.5849999999999997E-3</v>
      </c>
      <c r="AL172" s="12">
        <v>0.106</v>
      </c>
      <c r="AM172" s="12">
        <v>0.27839999999999998</v>
      </c>
      <c r="AN172" s="12">
        <v>0.48880000000000001</v>
      </c>
      <c r="AO172" s="21">
        <v>3.1148658073020998E-3</v>
      </c>
      <c r="AP172" s="21">
        <v>0.18913383658732899</v>
      </c>
      <c r="AQ172" s="21">
        <v>0.332071190100167</v>
      </c>
      <c r="AR172" s="21">
        <v>1.399481693139E-2</v>
      </c>
      <c r="AS172" s="21">
        <v>7.2012164792589498E-2</v>
      </c>
      <c r="AU172" s="26"/>
      <c r="AV172" s="21"/>
      <c r="AW172" s="26"/>
      <c r="AX172" s="21"/>
      <c r="AY172" s="26"/>
      <c r="AZ172" s="21"/>
      <c r="BA172" s="26"/>
      <c r="BB172" s="21"/>
    </row>
    <row r="173" spans="1:54" x14ac:dyDescent="0.45">
      <c r="A173" t="s">
        <v>1675</v>
      </c>
      <c r="B173" t="s">
        <v>1576</v>
      </c>
      <c r="C173" t="s">
        <v>1676</v>
      </c>
      <c r="D173">
        <v>203</v>
      </c>
      <c r="E173" s="22">
        <v>2005.3319950103801</v>
      </c>
      <c r="F173" s="22">
        <v>915.15757791521901</v>
      </c>
      <c r="G173" s="22">
        <v>0.97018209095431696</v>
      </c>
      <c r="H173" s="22">
        <v>1.03874738191219E-13</v>
      </c>
      <c r="I173" s="22">
        <v>916.12776000617396</v>
      </c>
      <c r="J173" s="12">
        <v>37.627719879150398</v>
      </c>
      <c r="K173" s="12">
        <v>0</v>
      </c>
      <c r="L173" s="12">
        <v>43.209270058608602</v>
      </c>
      <c r="M173" s="12">
        <v>3.6756554026294399</v>
      </c>
      <c r="N173" s="12">
        <v>40.4184949688795</v>
      </c>
      <c r="O173" s="12">
        <v>3.6756554026294399</v>
      </c>
      <c r="P173" s="12">
        <v>498.80167072575301</v>
      </c>
      <c r="Q173" s="12">
        <v>94.028423037012402</v>
      </c>
      <c r="R173" s="12">
        <v>434.47513077898702</v>
      </c>
      <c r="S173" s="12">
        <v>73.683835553111507</v>
      </c>
      <c r="T173" s="12">
        <v>466.63840075236999</v>
      </c>
      <c r="U173">
        <v>4711</v>
      </c>
      <c r="V173" s="12">
        <v>1174.7788243457701</v>
      </c>
      <c r="W173" s="12">
        <v>299.10402317516503</v>
      </c>
      <c r="X173" s="12">
        <v>22.9356700864613</v>
      </c>
      <c r="Y173" s="12">
        <v>5.2098615907720802</v>
      </c>
      <c r="Z173" s="12">
        <v>40.421450408208102</v>
      </c>
      <c r="AA173" s="12">
        <v>3.6756554026294399</v>
      </c>
      <c r="AB173" s="12">
        <v>466.60433975140802</v>
      </c>
      <c r="AC173">
        <v>427469188585.617</v>
      </c>
      <c r="AD173" s="12">
        <v>1.076247492850577</v>
      </c>
      <c r="AE173" s="26">
        <v>39.718484031345895</v>
      </c>
      <c r="AF173" s="45">
        <v>0.427469188585617</v>
      </c>
      <c r="AH173" s="26">
        <v>5.7692307692307701</v>
      </c>
      <c r="AI173" s="26">
        <v>27.712264150943401</v>
      </c>
      <c r="AJ173" s="12">
        <v>4.4499999999999998E-2</v>
      </c>
      <c r="AK173" s="12">
        <v>1.0999999999999999E-2</v>
      </c>
      <c r="AL173" s="12">
        <v>0.19500000000000001</v>
      </c>
      <c r="AM173" s="12">
        <v>5.7000000000000002E-2</v>
      </c>
      <c r="AN173" s="12">
        <v>0.47499999999999998</v>
      </c>
      <c r="AO173" s="21">
        <v>4.7021610744417902E-3</v>
      </c>
      <c r="AP173" s="21">
        <v>2.4365743749380199E-2</v>
      </c>
      <c r="AQ173" s="21">
        <v>0.20304786457816801</v>
      </c>
      <c r="AR173" s="21">
        <v>1.9022378892059998E-2</v>
      </c>
      <c r="AS173" s="21">
        <v>8.3356491774195296E-2</v>
      </c>
      <c r="AU173" s="26"/>
      <c r="AV173" s="21"/>
      <c r="AW173" s="26"/>
      <c r="AX173" s="21"/>
      <c r="AY173" s="26"/>
      <c r="AZ173" s="21"/>
      <c r="BA173" s="26"/>
      <c r="BB173" s="21"/>
    </row>
    <row r="174" spans="1:54" x14ac:dyDescent="0.45">
      <c r="A174" t="s">
        <v>1587</v>
      </c>
      <c r="B174" t="s">
        <v>1576</v>
      </c>
      <c r="C174" t="s">
        <v>1575</v>
      </c>
      <c r="D174">
        <v>204</v>
      </c>
      <c r="E174" s="22">
        <v>9367.8268055319804</v>
      </c>
      <c r="F174" s="22">
        <v>4278.0970290414298</v>
      </c>
      <c r="G174" s="22">
        <v>0.32041892882756801</v>
      </c>
      <c r="H174" s="22">
        <v>1.2361000864490901</v>
      </c>
      <c r="I174" s="22">
        <v>4279.6535480566999</v>
      </c>
      <c r="J174" s="12">
        <v>16.184543635355499</v>
      </c>
      <c r="K174" s="12">
        <v>6.7648185336000903</v>
      </c>
      <c r="L174" s="12">
        <v>16.222768125296</v>
      </c>
      <c r="M174" s="12">
        <v>7.3317889359419803</v>
      </c>
      <c r="N174" s="12">
        <v>16.203655880325702</v>
      </c>
      <c r="O174" s="12">
        <v>9.9758658167469605</v>
      </c>
      <c r="P174" s="12">
        <v>86.815420948654705</v>
      </c>
      <c r="Q174" s="12">
        <v>117.474342937096</v>
      </c>
      <c r="R174" s="12">
        <v>85.190984630584694</v>
      </c>
      <c r="S174" s="12">
        <v>109.991268394445</v>
      </c>
      <c r="T174" s="12">
        <v>86.003202789619706</v>
      </c>
      <c r="U174">
        <v>5981</v>
      </c>
      <c r="V174" s="12">
        <v>605.92738630659903</v>
      </c>
      <c r="W174" s="12">
        <v>474.70440385477502</v>
      </c>
      <c r="X174" s="12">
        <v>191.135683988979</v>
      </c>
      <c r="Y174" s="12">
        <v>93.122954530138898</v>
      </c>
      <c r="Z174" s="12">
        <v>16.203651791040901</v>
      </c>
      <c r="AA174" s="12">
        <v>9.9749158558019495</v>
      </c>
      <c r="AB174" s="12">
        <v>86.003376573047703</v>
      </c>
      <c r="AC174">
        <v>368064655695.70001</v>
      </c>
      <c r="AD174" s="12">
        <v>2.5931592886717598</v>
      </c>
      <c r="AE174" s="26">
        <v>14.193677083532579</v>
      </c>
      <c r="AF174" s="45">
        <v>0.36806465569570002</v>
      </c>
      <c r="AH174" s="26">
        <v>5.7692307692307701</v>
      </c>
      <c r="AI174" s="26">
        <v>38.797169811320799</v>
      </c>
      <c r="AJ174" s="12">
        <v>0.3115</v>
      </c>
      <c r="AK174" s="12">
        <v>8.7999999999999995E-2</v>
      </c>
      <c r="AL174" s="12">
        <v>0.48099999999999998</v>
      </c>
      <c r="AM174" s="12">
        <v>0.15040000000000001</v>
      </c>
      <c r="AN174" s="12">
        <v>0.48849999999999999</v>
      </c>
      <c r="AO174" s="21">
        <v>3.2389689701221601E-2</v>
      </c>
      <c r="AP174" s="21">
        <v>5.5356924216633303E-2</v>
      </c>
      <c r="AQ174" s="21">
        <v>0.17979958430734899</v>
      </c>
      <c r="AR174" s="21">
        <v>0.114652140249211</v>
      </c>
      <c r="AS174" s="21">
        <v>0.177039099389632</v>
      </c>
      <c r="AU174" s="26"/>
      <c r="AV174" s="21"/>
      <c r="AW174" s="26"/>
      <c r="AX174" s="21"/>
      <c r="AY174" s="26"/>
      <c r="AZ174" s="21"/>
      <c r="BA174" s="26"/>
      <c r="BB174" s="21"/>
    </row>
    <row r="175" spans="1:54" x14ac:dyDescent="0.45">
      <c r="A175" t="s">
        <v>1574</v>
      </c>
      <c r="B175" t="s">
        <v>1576</v>
      </c>
      <c r="C175" t="s">
        <v>1575</v>
      </c>
      <c r="D175">
        <v>205</v>
      </c>
      <c r="E175" s="22">
        <v>12287.1736423969</v>
      </c>
      <c r="F175" s="22">
        <v>5565.3916665098895</v>
      </c>
      <c r="G175" s="22">
        <v>0.284951645038511</v>
      </c>
      <c r="H175" s="22">
        <v>47.668650271661498</v>
      </c>
      <c r="I175" s="22">
        <v>5613.3452684265903</v>
      </c>
      <c r="J175" s="12">
        <v>19.2631164880749</v>
      </c>
      <c r="K175" s="12">
        <v>8.1483335499133904</v>
      </c>
      <c r="L175" s="12">
        <v>18.265819783985201</v>
      </c>
      <c r="M175" s="12">
        <v>11.0517918696269</v>
      </c>
      <c r="N175" s="12">
        <v>18.7644681360301</v>
      </c>
      <c r="O175" s="12">
        <v>13.7308937498691</v>
      </c>
      <c r="P175" s="12">
        <v>104.12289407806099</v>
      </c>
      <c r="Q175" s="12">
        <v>82.720013910689502</v>
      </c>
      <c r="R175" s="12">
        <v>111.05329639074399</v>
      </c>
      <c r="S175" s="12">
        <v>75.326126366064898</v>
      </c>
      <c r="T175" s="12">
        <v>107.588095234402</v>
      </c>
      <c r="U175">
        <v>9668</v>
      </c>
      <c r="V175" s="12">
        <v>584.502652331631</v>
      </c>
      <c r="W175" s="12">
        <v>212.28795326709999</v>
      </c>
      <c r="X175" s="12">
        <v>162.592282274231</v>
      </c>
      <c r="Y175" s="12">
        <v>165.263070126543</v>
      </c>
      <c r="Z175" s="12">
        <v>18.768677355685099</v>
      </c>
      <c r="AA175" s="12">
        <v>13.6929485255635</v>
      </c>
      <c r="AB175" s="12">
        <v>107.558844575585</v>
      </c>
      <c r="AC175">
        <v>603764931275.78894</v>
      </c>
      <c r="AD175" s="12">
        <v>3.2810151978485531</v>
      </c>
      <c r="AE175" s="26">
        <v>18.401771856213692</v>
      </c>
      <c r="AF175" s="45">
        <v>0.60376493127578901</v>
      </c>
      <c r="AH175" s="26">
        <v>75</v>
      </c>
      <c r="AI175" s="26">
        <v>116.391509433962</v>
      </c>
      <c r="AJ175" s="12">
        <v>0.24909999999999999</v>
      </c>
      <c r="AK175" s="12">
        <v>7.5550000000000006E-2</v>
      </c>
      <c r="AL175" s="12">
        <v>0.43099999999999999</v>
      </c>
      <c r="AM175" s="12">
        <v>0.13950000000000001</v>
      </c>
      <c r="AN175" s="12">
        <v>0.44700000000000001</v>
      </c>
      <c r="AO175" s="21">
        <v>4.5614440557885903E-2</v>
      </c>
      <c r="AP175" s="21">
        <v>8.4225207912972597E-2</v>
      </c>
      <c r="AQ175" s="21">
        <v>0.26988292428027799</v>
      </c>
      <c r="AR175" s="21">
        <v>0.15039784438079901</v>
      </c>
      <c r="AS175" s="21">
        <v>0.26022268537986498</v>
      </c>
      <c r="AU175" s="26"/>
      <c r="AV175" s="21"/>
      <c r="AW175" s="26"/>
      <c r="AX175" s="21"/>
      <c r="AY175" s="26"/>
      <c r="AZ175" s="21"/>
      <c r="BA175" s="26"/>
      <c r="BB175" s="21"/>
    </row>
    <row r="176" spans="1:54" x14ac:dyDescent="0.45">
      <c r="A176" t="s">
        <v>1759</v>
      </c>
      <c r="B176" t="s">
        <v>1576</v>
      </c>
      <c r="C176" t="s">
        <v>1575</v>
      </c>
      <c r="D176">
        <v>206</v>
      </c>
      <c r="E176" s="22">
        <v>9648.3330188393593</v>
      </c>
      <c r="F176" s="22">
        <v>4130.5672097510696</v>
      </c>
      <c r="G176" s="22">
        <v>8.30997905529755E-13</v>
      </c>
      <c r="H176" s="22">
        <v>277.23446016501799</v>
      </c>
      <c r="I176" s="22">
        <v>4407.8016699160798</v>
      </c>
      <c r="J176" s="12">
        <v>21.089999496409298</v>
      </c>
      <c r="K176" s="12">
        <v>9.2353779561194198</v>
      </c>
      <c r="L176" s="12">
        <v>20.956648275658999</v>
      </c>
      <c r="M176" s="12">
        <v>11.1223519172239</v>
      </c>
      <c r="N176" s="12">
        <v>21.023323886034099</v>
      </c>
      <c r="O176" s="12">
        <v>14.456794878635799</v>
      </c>
      <c r="P176" s="12">
        <v>191.33221258786699</v>
      </c>
      <c r="Q176" s="12">
        <v>169.75268008923999</v>
      </c>
      <c r="R176" s="12">
        <v>191.36250421535701</v>
      </c>
      <c r="S176" s="12">
        <v>158.48934913085799</v>
      </c>
      <c r="T176" s="12">
        <v>191.34735840161201</v>
      </c>
      <c r="U176">
        <v>7236</v>
      </c>
      <c r="V176" s="12">
        <v>815.56289494638804</v>
      </c>
      <c r="W176" s="12">
        <v>482.67445214694698</v>
      </c>
      <c r="X176" s="12">
        <v>155.751093734156</v>
      </c>
      <c r="Y176" s="12">
        <v>139.02176181673201</v>
      </c>
      <c r="Z176" s="12">
        <v>21.0275175358925</v>
      </c>
      <c r="AA176" s="12">
        <v>14.185140903338301</v>
      </c>
      <c r="AB176" s="12">
        <v>191.34640578581599</v>
      </c>
      <c r="AC176">
        <v>843417006955.16003</v>
      </c>
      <c r="AD176" s="12">
        <v>3.5948394902662817</v>
      </c>
      <c r="AE176" s="26">
        <v>23.461882213068858</v>
      </c>
      <c r="AF176" s="45">
        <v>0.84341700695515998</v>
      </c>
      <c r="AH176" s="26">
        <v>86.538461538461505</v>
      </c>
      <c r="AI176" s="26">
        <v>116.391509433962</v>
      </c>
      <c r="AJ176" s="12">
        <v>0.56000000000000005</v>
      </c>
      <c r="AK176" s="12">
        <v>0.161</v>
      </c>
      <c r="AL176" s="12">
        <v>0.65100000000000002</v>
      </c>
      <c r="AM176" s="12">
        <v>0.20899999999999999</v>
      </c>
      <c r="AN176" s="12">
        <v>0.51400000000000001</v>
      </c>
      <c r="AO176" s="21">
        <v>0.135790138119781</v>
      </c>
      <c r="AP176" s="21">
        <v>0.17627415445362801</v>
      </c>
      <c r="AQ176" s="21">
        <v>0.433516341574952</v>
      </c>
      <c r="AR176" s="21">
        <v>0.47231352389489001</v>
      </c>
      <c r="AS176" s="21">
        <v>0.54906447152780902</v>
      </c>
      <c r="AU176" s="26"/>
      <c r="AV176" s="21"/>
      <c r="AW176" s="26"/>
      <c r="AX176" s="21"/>
      <c r="AY176" s="26"/>
      <c r="AZ176" s="21"/>
      <c r="BA176" s="26"/>
      <c r="BB176" s="21"/>
    </row>
    <row r="177" spans="1:54" x14ac:dyDescent="0.45">
      <c r="A177" t="s">
        <v>1725</v>
      </c>
      <c r="B177" t="s">
        <v>1576</v>
      </c>
      <c r="C177" t="s">
        <v>1639</v>
      </c>
      <c r="D177">
        <v>207</v>
      </c>
      <c r="E177" s="22">
        <v>28053.832076907202</v>
      </c>
      <c r="F177" s="22">
        <v>12723.380908134501</v>
      </c>
      <c r="G177" s="22">
        <v>1.66199581105951E-12</v>
      </c>
      <c r="H177" s="22">
        <v>92.898094122850495</v>
      </c>
      <c r="I177" s="22">
        <v>12816.279002257301</v>
      </c>
      <c r="J177" s="12">
        <v>9.5805375703780307</v>
      </c>
      <c r="K177" s="12">
        <v>3.5393810247888902</v>
      </c>
      <c r="L177" s="12">
        <v>8.9222776862312099</v>
      </c>
      <c r="M177" s="12">
        <v>4.4151354801906297</v>
      </c>
      <c r="N177" s="12">
        <v>9.2514076283046194</v>
      </c>
      <c r="O177" s="12">
        <v>5.6586782332161096</v>
      </c>
      <c r="P177" s="12">
        <v>18.850346829310499</v>
      </c>
      <c r="Q177" s="12">
        <v>26.499343257212299</v>
      </c>
      <c r="R177" s="12">
        <v>19.4944886407166</v>
      </c>
      <c r="S177" s="12">
        <v>26.20503741321</v>
      </c>
      <c r="T177" s="12">
        <v>19.1724177350135</v>
      </c>
      <c r="U177">
        <v>6834</v>
      </c>
      <c r="V177" s="12">
        <v>203.536012546569</v>
      </c>
      <c r="W177" s="12">
        <v>220.29521438447</v>
      </c>
      <c r="X177" s="12">
        <v>459.79250146588703</v>
      </c>
      <c r="Y177" s="12">
        <v>331.56127237180601</v>
      </c>
      <c r="Z177" s="12">
        <v>9.2537933086048092</v>
      </c>
      <c r="AA177" s="12">
        <v>5.64617944754134</v>
      </c>
      <c r="AB177" s="12">
        <v>19.170083221750598</v>
      </c>
      <c r="AC177">
        <v>245689135066.448</v>
      </c>
      <c r="AD177" s="12">
        <v>2.6085743238037709</v>
      </c>
      <c r="AE177" s="26">
        <v>9.4185215588639633</v>
      </c>
      <c r="AF177" s="45">
        <v>0.24568913506644799</v>
      </c>
      <c r="AH177" s="26">
        <v>86.538461538461505</v>
      </c>
      <c r="AI177" s="26">
        <v>127.47641509434</v>
      </c>
      <c r="AJ177" s="12">
        <v>0.63100000000000001</v>
      </c>
      <c r="AK177" s="12">
        <v>0.16400000000000001</v>
      </c>
      <c r="AL177" s="12">
        <v>0.69499999999999995</v>
      </c>
      <c r="AM177" s="12">
        <v>0.218</v>
      </c>
      <c r="AN177" s="12">
        <v>0.59399999999999997</v>
      </c>
      <c r="AO177" s="21">
        <v>4.0293018150897503E-2</v>
      </c>
      <c r="AP177" s="21">
        <v>5.3560231444485698E-2</v>
      </c>
      <c r="AQ177" s="21">
        <v>0.14593934622947</v>
      </c>
      <c r="AR177" s="21">
        <v>0.155029844226929</v>
      </c>
      <c r="AS177" s="21">
        <v>0.170753948871181</v>
      </c>
      <c r="AU177" s="26"/>
      <c r="AV177" s="21"/>
      <c r="AW177" s="26"/>
      <c r="AX177" s="21"/>
      <c r="AY177" s="26"/>
      <c r="AZ177" s="21"/>
      <c r="BA177" s="26"/>
      <c r="BB177" s="21"/>
    </row>
    <row r="178" spans="1:54" x14ac:dyDescent="0.45">
      <c r="A178" t="s">
        <v>1638</v>
      </c>
      <c r="B178" t="s">
        <v>1576</v>
      </c>
      <c r="C178" t="s">
        <v>1639</v>
      </c>
      <c r="D178">
        <v>208</v>
      </c>
      <c r="E178" s="22">
        <v>14485.6754614115</v>
      </c>
      <c r="F178" s="22">
        <v>6075.6248823361802</v>
      </c>
      <c r="G178" s="22">
        <v>0</v>
      </c>
      <c r="H178" s="22">
        <v>542.09699397120096</v>
      </c>
      <c r="I178" s="22">
        <v>6617.7218763073797</v>
      </c>
      <c r="J178" s="12">
        <v>13.6273696279886</v>
      </c>
      <c r="K178" s="12">
        <v>2.3634359310978299</v>
      </c>
      <c r="L178" s="12">
        <v>13.3514679241125</v>
      </c>
      <c r="M178" s="12">
        <v>3.0129610416141701</v>
      </c>
      <c r="N178" s="12">
        <v>13.489418776050501</v>
      </c>
      <c r="O178" s="12">
        <v>3.8293293980394298</v>
      </c>
      <c r="P178" s="12">
        <v>29.196181440798899</v>
      </c>
      <c r="Q178" s="12">
        <v>42.679821944126097</v>
      </c>
      <c r="R178" s="12">
        <v>29.5231772659691</v>
      </c>
      <c r="S178" s="12">
        <v>42.523367927553203</v>
      </c>
      <c r="T178" s="12">
        <v>29.359679353383999</v>
      </c>
      <c r="U178">
        <v>10327</v>
      </c>
      <c r="V178" s="12">
        <v>209.17085479915701</v>
      </c>
      <c r="W178" s="12">
        <v>232.927773615512</v>
      </c>
      <c r="X178" s="12">
        <v>220.596457473763</v>
      </c>
      <c r="Y178" s="12">
        <v>58.938798564529698</v>
      </c>
      <c r="Z178" s="12">
        <v>13.6273696279886</v>
      </c>
      <c r="AA178" s="12">
        <v>2.3634359310978299</v>
      </c>
      <c r="AB178" s="12">
        <v>29.196181440798899</v>
      </c>
      <c r="AC178">
        <v>194205560611.32599</v>
      </c>
      <c r="AD178" s="12">
        <v>1.3842345416902957</v>
      </c>
      <c r="AE178" s="26">
        <v>14.029816101408695</v>
      </c>
      <c r="AF178" s="45">
        <v>0.19420556061132599</v>
      </c>
      <c r="AH178" s="26">
        <v>86.538461538461505</v>
      </c>
      <c r="AI178" s="26">
        <v>116.391509433962</v>
      </c>
      <c r="AJ178" s="12">
        <v>0.54300000000000004</v>
      </c>
      <c r="AK178" s="12">
        <v>0.1555</v>
      </c>
      <c r="AL178" s="12">
        <v>0.62455000000000005</v>
      </c>
      <c r="AM178" s="12">
        <v>0.20905000000000001</v>
      </c>
      <c r="AN178" s="12">
        <v>0.53300000000000003</v>
      </c>
      <c r="AO178" s="21">
        <v>3.01989646750612E-2</v>
      </c>
      <c r="AP178" s="21">
        <v>4.05986724457977E-2</v>
      </c>
      <c r="AQ178" s="21">
        <v>0.103511563805837</v>
      </c>
      <c r="AR178" s="21">
        <v>0.10545361941195</v>
      </c>
      <c r="AS178" s="21">
        <v>0.121291082879804</v>
      </c>
      <c r="AU178" s="26"/>
      <c r="AV178" s="21"/>
      <c r="AW178" s="26"/>
      <c r="AX178" s="21"/>
      <c r="AY178" s="26"/>
      <c r="AZ178" s="21"/>
      <c r="BA178" s="26"/>
      <c r="BB178" s="21"/>
    </row>
    <row r="179" spans="1:54" x14ac:dyDescent="0.45">
      <c r="A179" t="s">
        <v>1665</v>
      </c>
      <c r="B179" t="s">
        <v>1576</v>
      </c>
      <c r="C179" t="s">
        <v>1639</v>
      </c>
      <c r="D179">
        <v>209</v>
      </c>
      <c r="E179" s="22">
        <v>9277.0764241814595</v>
      </c>
      <c r="F179" s="22">
        <v>4129.7139278737804</v>
      </c>
      <c r="G179" s="22">
        <v>2.87920928387459</v>
      </c>
      <c r="H179" s="22">
        <v>105.60146854276201</v>
      </c>
      <c r="I179" s="22">
        <v>4238.1946057004097</v>
      </c>
      <c r="J179" s="12">
        <v>27.191683484547202</v>
      </c>
      <c r="K179" s="12">
        <v>6.0955981557622501</v>
      </c>
      <c r="L179" s="12">
        <v>27.165113015778299</v>
      </c>
      <c r="M179" s="12">
        <v>8.2454891048083496</v>
      </c>
      <c r="N179" s="12">
        <v>27.178398250162701</v>
      </c>
      <c r="O179" s="12">
        <v>10.253994707139499</v>
      </c>
      <c r="P179" s="12">
        <v>65.516750256653594</v>
      </c>
      <c r="Q179" s="12">
        <v>61.665471191310502</v>
      </c>
      <c r="R179" s="12">
        <v>65.579856934695997</v>
      </c>
      <c r="S179" s="12">
        <v>58.815790727760699</v>
      </c>
      <c r="T179" s="12">
        <v>65.548303595674795</v>
      </c>
      <c r="U179">
        <v>11470</v>
      </c>
      <c r="V179" s="12">
        <v>251.07991311081901</v>
      </c>
      <c r="W179" s="12">
        <v>199.23478211219199</v>
      </c>
      <c r="X179" s="12">
        <v>70.4778488408774</v>
      </c>
      <c r="Y179" s="12">
        <v>30.382870812674</v>
      </c>
      <c r="Z179" s="12">
        <v>27.178720247951301</v>
      </c>
      <c r="AA179" s="12">
        <v>10.1698147584118</v>
      </c>
      <c r="AB179" s="12">
        <v>65.547538828935004</v>
      </c>
      <c r="AC179">
        <v>277803225481.73102</v>
      </c>
      <c r="AD179" s="12">
        <v>1.0641255333460007</v>
      </c>
      <c r="AE179" s="26">
        <v>26.106245623880092</v>
      </c>
      <c r="AF179" s="45">
        <v>0.27780322548173098</v>
      </c>
      <c r="AH179" s="26">
        <v>86.538461538461505</v>
      </c>
      <c r="AI179" s="26">
        <v>127.47641509434</v>
      </c>
      <c r="AJ179" s="12">
        <v>0.44750000000000001</v>
      </c>
      <c r="AK179" s="12">
        <v>0.13875000000000001</v>
      </c>
      <c r="AL179" s="12">
        <v>0.48199999999999998</v>
      </c>
      <c r="AM179" s="12">
        <v>0.1585</v>
      </c>
      <c r="AN179" s="12">
        <v>0.46800000000000003</v>
      </c>
      <c r="AO179" s="21">
        <v>3.85451975355902E-2</v>
      </c>
      <c r="AP179" s="21">
        <v>4.4031811238854399E-2</v>
      </c>
      <c r="AQ179" s="21">
        <v>0.13001190952545</v>
      </c>
      <c r="AR179" s="21">
        <v>0.124316943403075</v>
      </c>
      <c r="AS179" s="21">
        <v>0.13390115468219399</v>
      </c>
      <c r="AU179" s="26"/>
      <c r="AV179" s="21"/>
      <c r="AW179" s="26"/>
      <c r="AX179" s="21"/>
      <c r="AY179" s="26"/>
      <c r="AZ179" s="21"/>
      <c r="BA179" s="26"/>
      <c r="BB179" s="21"/>
    </row>
    <row r="180" spans="1:54" x14ac:dyDescent="0.45">
      <c r="A180" t="s">
        <v>1720</v>
      </c>
      <c r="B180" t="s">
        <v>1576</v>
      </c>
      <c r="C180" t="s">
        <v>1652</v>
      </c>
      <c r="D180">
        <v>210</v>
      </c>
      <c r="E180" s="22">
        <v>13334.583604455</v>
      </c>
      <c r="F180" s="22">
        <v>5714.5632416869403</v>
      </c>
      <c r="G180" s="22">
        <v>0</v>
      </c>
      <c r="H180" s="22">
        <v>377.287004836037</v>
      </c>
      <c r="I180" s="22">
        <v>6091.8502465229803</v>
      </c>
      <c r="J180" s="12">
        <v>21.975969013075002</v>
      </c>
      <c r="K180" s="12">
        <v>9.2388281702475492</v>
      </c>
      <c r="L180" s="12">
        <v>20.340272955107501</v>
      </c>
      <c r="M180" s="12">
        <v>13.0993981636376</v>
      </c>
      <c r="N180" s="12">
        <v>21.158120984091301</v>
      </c>
      <c r="O180" s="12">
        <v>16.0296655675929</v>
      </c>
      <c r="P180" s="12">
        <v>19.246617369475501</v>
      </c>
      <c r="Q180" s="12">
        <v>15.286328933560601</v>
      </c>
      <c r="R180" s="12">
        <v>21.527908204739902</v>
      </c>
      <c r="S180" s="12">
        <v>13.9808029557468</v>
      </c>
      <c r="T180" s="12">
        <v>20.387262787107701</v>
      </c>
      <c r="U180">
        <v>4301</v>
      </c>
      <c r="V180" s="12">
        <v>113.861502471988</v>
      </c>
      <c r="W180" s="12">
        <v>56.571312619127497</v>
      </c>
      <c r="X180" s="12">
        <v>179.151545274868</v>
      </c>
      <c r="Y180" s="12">
        <v>250.38772760289001</v>
      </c>
      <c r="Z180" s="12">
        <v>21.975969013075002</v>
      </c>
      <c r="AA180" s="12">
        <v>9.2388281702475492</v>
      </c>
      <c r="AB180" s="12">
        <v>19.246617369475501</v>
      </c>
      <c r="AC180">
        <v>123765801142.37199</v>
      </c>
      <c r="AD180" s="12">
        <v>0.69362722190345705</v>
      </c>
      <c r="AE180" s="26">
        <v>17.843273336754713</v>
      </c>
      <c r="AF180" s="45">
        <v>0.123765801142372</v>
      </c>
      <c r="AH180" s="26">
        <v>40.384615384615401</v>
      </c>
      <c r="AI180" s="26">
        <v>138.561320754717</v>
      </c>
      <c r="AJ180" s="12">
        <v>0.26050000000000001</v>
      </c>
      <c r="AK180" s="12">
        <v>5.6000000000000001E-2</v>
      </c>
      <c r="AL180" s="12">
        <v>0.62250000000000005</v>
      </c>
      <c r="AM180" s="12">
        <v>0.22600000000000001</v>
      </c>
      <c r="AN180" s="12">
        <v>0.62649999999999995</v>
      </c>
      <c r="AO180" s="21">
        <v>6.9308848639728299E-3</v>
      </c>
      <c r="AP180" s="21">
        <v>2.7971071058176099E-2</v>
      </c>
      <c r="AQ180" s="21">
        <v>7.7539274415696094E-2</v>
      </c>
      <c r="AR180" s="21">
        <v>3.2240991197587901E-2</v>
      </c>
      <c r="AS180" s="21">
        <v>7.7044211211126604E-2</v>
      </c>
      <c r="AU180" s="26"/>
      <c r="AV180" s="21"/>
      <c r="AW180" s="26"/>
      <c r="AX180" s="21"/>
      <c r="AY180" s="26"/>
      <c r="AZ180" s="21"/>
      <c r="BA180" s="26"/>
      <c r="BB180" s="21"/>
    </row>
    <row r="181" spans="1:54" x14ac:dyDescent="0.45">
      <c r="A181" t="s">
        <v>1651</v>
      </c>
      <c r="B181" t="s">
        <v>1576</v>
      </c>
      <c r="C181" t="s">
        <v>1652</v>
      </c>
      <c r="D181">
        <v>211</v>
      </c>
      <c r="E181" s="22">
        <v>6775.6805719733202</v>
      </c>
      <c r="F181" s="22">
        <v>3005.53297691938</v>
      </c>
      <c r="G181" s="22">
        <v>1.66457084960775</v>
      </c>
      <c r="H181" s="22">
        <v>88.244543797073504</v>
      </c>
      <c r="I181" s="22">
        <v>3095.4420915660598</v>
      </c>
      <c r="J181" s="12">
        <v>25.0245244656656</v>
      </c>
      <c r="K181" s="12">
        <v>7.9586030394080796</v>
      </c>
      <c r="L181" s="12">
        <v>25.072147450809901</v>
      </c>
      <c r="M181" s="12">
        <v>10.763480773253599</v>
      </c>
      <c r="N181" s="12">
        <v>25.0483359582378</v>
      </c>
      <c r="O181" s="12">
        <v>13.3862571578121</v>
      </c>
      <c r="P181" s="12">
        <v>51.173090309276198</v>
      </c>
      <c r="Q181" s="12">
        <v>25.3177180688233</v>
      </c>
      <c r="R181" s="12">
        <v>49.456737461232798</v>
      </c>
      <c r="S181" s="12">
        <v>23.3864399900033</v>
      </c>
      <c r="T181" s="12">
        <v>50.314913885254498</v>
      </c>
      <c r="U181">
        <v>4452</v>
      </c>
      <c r="V181" s="12">
        <v>190.75370493252899</v>
      </c>
      <c r="W181" s="12">
        <v>61.247885913345399</v>
      </c>
      <c r="X181" s="12">
        <v>87.875728338300405</v>
      </c>
      <c r="Y181" s="12">
        <v>50.173968153618297</v>
      </c>
      <c r="Z181" s="12">
        <v>25.047669947270101</v>
      </c>
      <c r="AA181" s="12">
        <v>13.2610372285148</v>
      </c>
      <c r="AB181" s="12">
        <v>50.338917206711699</v>
      </c>
      <c r="AC181">
        <v>155821203165.51401</v>
      </c>
      <c r="AD181" s="12">
        <v>0.59046704737032252</v>
      </c>
      <c r="AE181" s="26">
        <v>26.389483352114617</v>
      </c>
      <c r="AF181" s="45">
        <v>0.15582120316551401</v>
      </c>
      <c r="AH181" s="26">
        <v>63.461538461538503</v>
      </c>
      <c r="AI181" s="26">
        <v>138.561320754717</v>
      </c>
      <c r="AJ181" s="12">
        <v>0.33515</v>
      </c>
      <c r="AK181" s="12">
        <v>8.4724999999999995E-2</v>
      </c>
      <c r="AL181" s="12">
        <v>0.60150000000000003</v>
      </c>
      <c r="AM181" s="12">
        <v>0.216</v>
      </c>
      <c r="AN181" s="12">
        <v>0.60609999999999997</v>
      </c>
      <c r="AO181" s="21">
        <v>1.32019514381982E-2</v>
      </c>
      <c r="AP181" s="21">
        <v>3.3657379883750997E-2</v>
      </c>
      <c r="AQ181" s="21">
        <v>9.4443231238618003E-2</v>
      </c>
      <c r="AR181" s="21">
        <v>5.2223476240922002E-2</v>
      </c>
      <c r="AS181" s="21">
        <v>9.3726453704056703E-2</v>
      </c>
      <c r="AU181" s="26"/>
      <c r="AV181" s="21"/>
      <c r="AW181" s="26"/>
      <c r="AX181" s="21"/>
      <c r="AY181" s="26"/>
      <c r="AZ181" s="21"/>
      <c r="BA181" s="26"/>
      <c r="BB181" s="21"/>
    </row>
    <row r="182" spans="1:54" x14ac:dyDescent="0.45">
      <c r="A182" t="s">
        <v>1671</v>
      </c>
      <c r="B182" t="s">
        <v>1212</v>
      </c>
      <c r="C182" t="s">
        <v>1585</v>
      </c>
      <c r="D182">
        <v>212</v>
      </c>
      <c r="E182" s="22">
        <v>0</v>
      </c>
      <c r="F182" s="22">
        <v>0</v>
      </c>
      <c r="G182" s="22">
        <v>0</v>
      </c>
      <c r="H182" s="22">
        <v>0</v>
      </c>
      <c r="I182" s="22">
        <v>0</v>
      </c>
      <c r="J182" s="12">
        <v>37.627719879150398</v>
      </c>
      <c r="K182" s="12" t="s">
        <v>202</v>
      </c>
      <c r="L182" s="12">
        <v>70.9892578125</v>
      </c>
      <c r="M182" s="12" t="s">
        <v>202</v>
      </c>
      <c r="N182" s="12">
        <v>54.308488845825202</v>
      </c>
      <c r="O182" s="12" t="s">
        <v>202</v>
      </c>
      <c r="P182" s="12">
        <v>365.3818359375</v>
      </c>
      <c r="Q182" s="12" t="s">
        <v>202</v>
      </c>
      <c r="R182" s="12">
        <v>193.66995239257801</v>
      </c>
      <c r="S182" s="12" t="s">
        <v>202</v>
      </c>
      <c r="T182" s="12">
        <v>279.52589416503901</v>
      </c>
      <c r="U182">
        <v>5262</v>
      </c>
      <c r="V182" s="12">
        <v>511.26278638602599</v>
      </c>
      <c r="W182" s="12">
        <v>3.7609799329286502</v>
      </c>
      <c r="X182" s="12">
        <v>5.0217546522617297E-3</v>
      </c>
      <c r="Y182" s="12" t="s">
        <v>202</v>
      </c>
      <c r="Z182" s="12">
        <v>37.627719879150398</v>
      </c>
      <c r="AA182" s="12" t="s">
        <v>202</v>
      </c>
      <c r="AB182" s="12">
        <v>365.3818359375</v>
      </c>
      <c r="AC182">
        <v>0</v>
      </c>
      <c r="AD182" s="12">
        <v>0</v>
      </c>
      <c r="AE182" s="26">
        <v>0</v>
      </c>
      <c r="AF182" s="45">
        <v>0</v>
      </c>
      <c r="AH182" s="26">
        <v>75</v>
      </c>
      <c r="AI182" s="26">
        <v>116.391509433962</v>
      </c>
      <c r="AJ182" s="12" t="s">
        <v>202</v>
      </c>
      <c r="AK182" s="12" t="s">
        <v>202</v>
      </c>
      <c r="AL182" s="12" t="s">
        <v>202</v>
      </c>
      <c r="AM182" s="12" t="s">
        <v>202</v>
      </c>
      <c r="AN182" s="12" t="s">
        <v>202</v>
      </c>
      <c r="AO182" s="21" t="s">
        <v>202</v>
      </c>
      <c r="AP182" s="21" t="s">
        <v>202</v>
      </c>
      <c r="AQ182" s="21" t="s">
        <v>202</v>
      </c>
      <c r="AR182" s="21" t="s">
        <v>202</v>
      </c>
      <c r="AS182" s="21" t="s">
        <v>202</v>
      </c>
      <c r="AU182" s="26"/>
      <c r="AV182" s="21"/>
      <c r="AW182" s="26"/>
      <c r="AX182" s="21"/>
      <c r="AY182" s="26"/>
      <c r="AZ182" s="21"/>
      <c r="BA182" s="26"/>
      <c r="BB182" s="21"/>
    </row>
    <row r="183" spans="1:54" x14ac:dyDescent="0.45">
      <c r="A183" t="s">
        <v>1660</v>
      </c>
      <c r="B183" t="s">
        <v>1212</v>
      </c>
      <c r="C183" t="s">
        <v>1585</v>
      </c>
      <c r="D183">
        <v>214</v>
      </c>
      <c r="E183" s="22">
        <v>1085.3794154524801</v>
      </c>
      <c r="F183" s="22">
        <v>0</v>
      </c>
      <c r="G183" s="22">
        <v>0</v>
      </c>
      <c r="H183" s="22">
        <v>495.85116833990497</v>
      </c>
      <c r="I183" s="22">
        <v>495.85116833990497</v>
      </c>
      <c r="J183" s="12">
        <v>25.530429458618201</v>
      </c>
      <c r="K183" s="12">
        <v>5.3282272561072697</v>
      </c>
      <c r="L183" s="12">
        <v>18.935852364134401</v>
      </c>
      <c r="M183" s="12">
        <v>12.4899685419641</v>
      </c>
      <c r="N183" s="12">
        <v>22.233140911376299</v>
      </c>
      <c r="O183" s="12">
        <v>13.5790029041891</v>
      </c>
      <c r="P183" s="12">
        <v>230.201707012827</v>
      </c>
      <c r="Q183" s="12">
        <v>141.50533355602099</v>
      </c>
      <c r="R183" s="12">
        <v>264.74795951843299</v>
      </c>
      <c r="S183" s="12">
        <v>113.23691909003399</v>
      </c>
      <c r="T183" s="12">
        <v>247.47483326563</v>
      </c>
      <c r="U183">
        <v>7240</v>
      </c>
      <c r="V183" s="12">
        <v>1228.4293007792601</v>
      </c>
      <c r="W183" s="12">
        <v>330.88741271607</v>
      </c>
      <c r="X183" s="12">
        <v>76.1689318247616</v>
      </c>
      <c r="Y183" s="12">
        <v>29.785107054269002</v>
      </c>
      <c r="Z183" s="12">
        <v>25.530429458618201</v>
      </c>
      <c r="AA183" s="12">
        <v>5.3282272561072697</v>
      </c>
      <c r="AB183" s="12">
        <v>230.201707012827</v>
      </c>
      <c r="AC183">
        <v>114145785376.151</v>
      </c>
      <c r="AD183" s="12">
        <v>0.60911810401436861</v>
      </c>
      <c r="AE183" s="26">
        <v>18.739516133879086</v>
      </c>
      <c r="AF183" s="45">
        <v>0.114145785376151</v>
      </c>
      <c r="AH183" s="26">
        <v>28.846153846153801</v>
      </c>
      <c r="AI183" s="26">
        <v>171.81603773584899</v>
      </c>
      <c r="AJ183" s="12">
        <v>0.1055</v>
      </c>
      <c r="AK183" s="12">
        <v>5.3100000000000001E-2</v>
      </c>
      <c r="AL183" s="12">
        <v>0.39250000000000002</v>
      </c>
      <c r="AM183" s="12">
        <v>0.2145</v>
      </c>
      <c r="AN183" s="12">
        <v>0.42099999999999999</v>
      </c>
      <c r="AO183" s="21">
        <v>6.0611412034736198E-3</v>
      </c>
      <c r="AP183" s="21">
        <v>2.4484270963184399E-2</v>
      </c>
      <c r="AQ183" s="21">
        <v>4.8055375643359599E-2</v>
      </c>
      <c r="AR183" s="21">
        <v>1.2042380357183901E-2</v>
      </c>
      <c r="AS183" s="21">
        <v>4.4802220760139302E-2</v>
      </c>
      <c r="AU183" s="26"/>
      <c r="AV183" s="21"/>
      <c r="AW183" s="26"/>
      <c r="AX183" s="21"/>
      <c r="AY183" s="26"/>
      <c r="AZ183" s="21"/>
      <c r="BA183" s="26"/>
      <c r="BB183" s="21"/>
    </row>
    <row r="184" spans="1:54" x14ac:dyDescent="0.45">
      <c r="A184" t="s">
        <v>1141</v>
      </c>
      <c r="B184" t="s">
        <v>1212</v>
      </c>
      <c r="C184" t="s">
        <v>1554</v>
      </c>
      <c r="D184">
        <v>222</v>
      </c>
      <c r="E184" s="22">
        <v>769.20020106434799</v>
      </c>
      <c r="F184" s="22">
        <v>0</v>
      </c>
      <c r="G184" s="22">
        <v>0</v>
      </c>
      <c r="H184" s="22">
        <v>351.405981129689</v>
      </c>
      <c r="I184" s="22">
        <v>351.405981129689</v>
      </c>
      <c r="J184" s="12">
        <v>35.364874281973201</v>
      </c>
      <c r="K184" s="12">
        <v>3.84570556397547</v>
      </c>
      <c r="L184" s="12">
        <v>40.199793713366503</v>
      </c>
      <c r="M184" s="12">
        <v>17.969646963930099</v>
      </c>
      <c r="N184" s="12">
        <v>37.782333997669802</v>
      </c>
      <c r="O184" s="12">
        <v>18.376551996853799</v>
      </c>
      <c r="P184" s="12">
        <v>124.350001625598</v>
      </c>
      <c r="Q184" s="12">
        <v>90.418073049816002</v>
      </c>
      <c r="R184" s="12">
        <v>113.927288570101</v>
      </c>
      <c r="S184" s="12">
        <v>50.295930787724998</v>
      </c>
      <c r="T184" s="12">
        <v>119.13864509785</v>
      </c>
      <c r="U184">
        <v>8792</v>
      </c>
      <c r="V184" s="12">
        <v>337.64852143079497</v>
      </c>
      <c r="W184" s="12">
        <v>147.115561357133</v>
      </c>
      <c r="X184" s="12">
        <v>24.260444937471998</v>
      </c>
      <c r="Y184" s="12">
        <v>19.2079295801679</v>
      </c>
      <c r="Z184" s="12">
        <v>35.364874281973201</v>
      </c>
      <c r="AA184" s="12">
        <v>3.84570556397547</v>
      </c>
      <c r="AB184" s="12">
        <v>124.350001625598</v>
      </c>
      <c r="AC184">
        <v>43697334324.721802</v>
      </c>
      <c r="AD184" s="12">
        <v>0.11865170995037734</v>
      </c>
      <c r="AE184" s="26">
        <v>36.828238162768116</v>
      </c>
      <c r="AF184" s="45">
        <v>4.3697334324721802E-2</v>
      </c>
      <c r="AH184" s="26">
        <v>51.923076923076898</v>
      </c>
      <c r="AI184" s="26">
        <v>221.69811320754701</v>
      </c>
      <c r="AJ184" s="12" t="s">
        <v>202</v>
      </c>
      <c r="AK184" s="12" t="s">
        <v>202</v>
      </c>
      <c r="AL184" s="12" t="s">
        <v>202</v>
      </c>
      <c r="AM184" s="12" t="s">
        <v>202</v>
      </c>
      <c r="AN184" s="12" t="s">
        <v>202</v>
      </c>
      <c r="AO184" s="21" t="s">
        <v>202</v>
      </c>
      <c r="AP184" s="21" t="s">
        <v>202</v>
      </c>
      <c r="AQ184" s="21" t="s">
        <v>202</v>
      </c>
      <c r="AR184" s="21" t="s">
        <v>202</v>
      </c>
      <c r="AS184" s="21" t="s">
        <v>202</v>
      </c>
      <c r="AU184" s="26"/>
    </row>
    <row r="185" spans="1:54" x14ac:dyDescent="0.45">
      <c r="A185" t="s">
        <v>1553</v>
      </c>
      <c r="B185" t="s">
        <v>1212</v>
      </c>
      <c r="C185" t="s">
        <v>1554</v>
      </c>
      <c r="D185">
        <v>223</v>
      </c>
      <c r="E185" s="22">
        <v>249.149771183729</v>
      </c>
      <c r="F185" s="22">
        <v>0</v>
      </c>
      <c r="G185" s="22">
        <v>0</v>
      </c>
      <c r="H185" s="22">
        <v>113.823058899242</v>
      </c>
      <c r="I185" s="22">
        <v>113.823058899242</v>
      </c>
      <c r="J185" s="12">
        <v>36.0631714493936</v>
      </c>
      <c r="K185" s="12">
        <v>3.1236144388814</v>
      </c>
      <c r="L185" s="12">
        <v>18.480829641115399</v>
      </c>
      <c r="M185" s="12">
        <v>22.682461568353101</v>
      </c>
      <c r="N185" s="12">
        <v>27.2720005452545</v>
      </c>
      <c r="O185" s="12">
        <v>22.896528775397499</v>
      </c>
      <c r="P185" s="12">
        <v>109.74232235015999</v>
      </c>
      <c r="Q185" s="12">
        <v>119.100139790204</v>
      </c>
      <c r="R185" s="12">
        <v>160.53721892528</v>
      </c>
      <c r="S185" s="12">
        <v>74.594829859730595</v>
      </c>
      <c r="T185" s="12">
        <v>135.13977063772001</v>
      </c>
      <c r="U185">
        <v>18275</v>
      </c>
      <c r="V185" s="12">
        <v>367.82627663835899</v>
      </c>
      <c r="W185" s="12">
        <v>153.67358882017899</v>
      </c>
      <c r="X185" s="12">
        <v>23.668240756339401</v>
      </c>
      <c r="Y185" s="12">
        <v>19.709622977734799</v>
      </c>
      <c r="Z185" s="12">
        <v>36.0631714493936</v>
      </c>
      <c r="AA185" s="12">
        <v>3.1236144388814</v>
      </c>
      <c r="AB185" s="12">
        <v>109.74232235015999</v>
      </c>
      <c r="AC185">
        <v>12491206820.601801</v>
      </c>
      <c r="AD185" s="12">
        <v>4.1867111950496819E-2</v>
      </c>
      <c r="AE185" s="26">
        <v>29.835367759236071</v>
      </c>
      <c r="AF185" s="45">
        <v>1.24912068206018E-2</v>
      </c>
      <c r="AH185" s="26">
        <v>109.615384615385</v>
      </c>
      <c r="AI185" s="26">
        <v>221.69811320754701</v>
      </c>
      <c r="AJ185" s="12" t="s">
        <v>202</v>
      </c>
      <c r="AK185" s="12" t="s">
        <v>202</v>
      </c>
      <c r="AL185" s="12" t="s">
        <v>202</v>
      </c>
      <c r="AM185" s="12" t="s">
        <v>202</v>
      </c>
      <c r="AN185" s="12" t="s">
        <v>202</v>
      </c>
      <c r="AO185" s="21" t="s">
        <v>202</v>
      </c>
      <c r="AP185" s="21" t="s">
        <v>202</v>
      </c>
      <c r="AQ185" s="21" t="s">
        <v>202</v>
      </c>
      <c r="AR185" s="21" t="s">
        <v>202</v>
      </c>
      <c r="AS185" s="21" t="s">
        <v>202</v>
      </c>
      <c r="AU185" s="26"/>
    </row>
    <row r="186" spans="1:54" x14ac:dyDescent="0.45">
      <c r="A186" t="s">
        <v>1616</v>
      </c>
      <c r="B186" t="s">
        <v>1212</v>
      </c>
      <c r="C186" t="s">
        <v>1546</v>
      </c>
      <c r="D186">
        <v>224</v>
      </c>
      <c r="E186" s="22">
        <v>0</v>
      </c>
      <c r="F186" s="22">
        <v>0</v>
      </c>
      <c r="G186" s="22">
        <v>0</v>
      </c>
      <c r="H186" s="22">
        <v>0</v>
      </c>
      <c r="I186" s="22">
        <v>0</v>
      </c>
      <c r="J186" s="12">
        <v>37.1299083023561</v>
      </c>
      <c r="K186" s="12">
        <v>1.8631874035535501</v>
      </c>
      <c r="L186" s="12">
        <v>30.905291786285702</v>
      </c>
      <c r="M186" s="12">
        <v>25.7353596594211</v>
      </c>
      <c r="N186" s="12">
        <v>34.017600044320901</v>
      </c>
      <c r="O186" s="12">
        <v>25.802716990668301</v>
      </c>
      <c r="P186" s="12">
        <v>199.12512236375099</v>
      </c>
      <c r="Q186" s="12">
        <v>215.02704201968999</v>
      </c>
      <c r="R186" s="12">
        <v>214.60693300687399</v>
      </c>
      <c r="S186" s="12">
        <v>80.621057557962601</v>
      </c>
      <c r="T186" s="12">
        <v>206.86602768531199</v>
      </c>
      <c r="U186">
        <v>121408</v>
      </c>
      <c r="V186" s="12">
        <v>513.06850711041</v>
      </c>
      <c r="W186" s="12">
        <v>218.88906636637299</v>
      </c>
      <c r="X186" s="12">
        <v>12.146803136568099</v>
      </c>
      <c r="Y186" s="12">
        <v>11.987335698137599</v>
      </c>
      <c r="Z186" s="12">
        <v>37.1299083023561</v>
      </c>
      <c r="AA186" s="12">
        <v>1.8631874035535501</v>
      </c>
      <c r="AB186" s="12">
        <v>199.12512236375099</v>
      </c>
      <c r="AC186">
        <v>0</v>
      </c>
      <c r="AD186" s="12">
        <v>0</v>
      </c>
      <c r="AE186" s="26">
        <v>0</v>
      </c>
      <c r="AF186" s="45">
        <v>0</v>
      </c>
      <c r="AH186" s="26">
        <v>230.769230769231</v>
      </c>
      <c r="AI186" s="26">
        <v>221.69811320754701</v>
      </c>
      <c r="AJ186" s="12" t="s">
        <v>202</v>
      </c>
      <c r="AK186" s="12" t="s">
        <v>202</v>
      </c>
      <c r="AL186" s="12" t="s">
        <v>202</v>
      </c>
      <c r="AM186" s="12" t="s">
        <v>202</v>
      </c>
      <c r="AN186" s="12" t="s">
        <v>202</v>
      </c>
      <c r="AO186" s="21" t="s">
        <v>202</v>
      </c>
      <c r="AP186" s="21" t="s">
        <v>202</v>
      </c>
      <c r="AQ186" s="21" t="s">
        <v>202</v>
      </c>
      <c r="AR186" s="21" t="s">
        <v>202</v>
      </c>
      <c r="AS186" s="21" t="s">
        <v>202</v>
      </c>
      <c r="AU186" s="26"/>
    </row>
    <row r="187" spans="1:54" x14ac:dyDescent="0.45">
      <c r="A187" t="s">
        <v>1586</v>
      </c>
      <c r="B187" t="s">
        <v>1212</v>
      </c>
      <c r="C187" t="s">
        <v>1564</v>
      </c>
      <c r="D187">
        <v>231</v>
      </c>
      <c r="E187" s="22">
        <v>6.77335244417191</v>
      </c>
      <c r="F187" s="22">
        <v>2.1422830719223902</v>
      </c>
      <c r="G187" s="22">
        <v>0.95209542393332403</v>
      </c>
      <c r="H187" s="22">
        <v>0</v>
      </c>
      <c r="I187" s="22">
        <v>3.0943784958557101</v>
      </c>
      <c r="J187" s="12">
        <v>37.627719879150398</v>
      </c>
      <c r="K187" s="12">
        <v>0</v>
      </c>
      <c r="L187" s="12">
        <v>37.7810211777687</v>
      </c>
      <c r="M187" s="12">
        <v>27.2484322327394</v>
      </c>
      <c r="N187" s="12">
        <v>37.704370528459499</v>
      </c>
      <c r="O187" s="12">
        <v>27.2484322327394</v>
      </c>
      <c r="P187" s="12">
        <v>389.85393651326501</v>
      </c>
      <c r="Q187" s="12">
        <v>353.15562781372398</v>
      </c>
      <c r="R187" s="12">
        <v>412.27443949381501</v>
      </c>
      <c r="S187" s="12">
        <v>212.24166941463</v>
      </c>
      <c r="T187" s="12">
        <v>401.06418800353998</v>
      </c>
      <c r="U187">
        <v>4149</v>
      </c>
      <c r="V187" s="12">
        <v>504.03983225481602</v>
      </c>
      <c r="W187" s="12">
        <v>233.79006645155701</v>
      </c>
      <c r="X187" s="12">
        <v>20.1931375265121</v>
      </c>
      <c r="Y187" s="12">
        <v>12.3117817640385</v>
      </c>
      <c r="Z187" s="12">
        <v>37.7810211777687</v>
      </c>
      <c r="AA187" s="12">
        <v>27.2484322327394</v>
      </c>
      <c r="AB187" s="12">
        <v>412.27443949381501</v>
      </c>
      <c r="AC187">
        <v>1251717627.96102</v>
      </c>
      <c r="AD187" s="12">
        <v>1.5596900179840219E-3</v>
      </c>
      <c r="AE187" s="26">
        <v>80.2542565207238</v>
      </c>
      <c r="AF187" s="45">
        <v>1.2517176279610201E-3</v>
      </c>
      <c r="AH187" s="26">
        <v>28.846153846153801</v>
      </c>
      <c r="AI187" s="26">
        <v>83.136792452830207</v>
      </c>
      <c r="AJ187" s="12" t="s">
        <v>202</v>
      </c>
      <c r="AK187" s="12" t="s">
        <v>202</v>
      </c>
      <c r="AL187" s="12" t="s">
        <v>202</v>
      </c>
      <c r="AM187" s="12" t="s">
        <v>202</v>
      </c>
      <c r="AN187" s="12" t="s">
        <v>202</v>
      </c>
      <c r="AO187" s="21" t="s">
        <v>202</v>
      </c>
      <c r="AP187" s="21" t="s">
        <v>202</v>
      </c>
      <c r="AQ187" s="21" t="s">
        <v>202</v>
      </c>
      <c r="AR187" s="21" t="s">
        <v>202</v>
      </c>
      <c r="AS187" s="21" t="s">
        <v>202</v>
      </c>
      <c r="AU187" s="26"/>
    </row>
    <row r="188" spans="1:54" x14ac:dyDescent="0.45">
      <c r="A188" t="s">
        <v>1563</v>
      </c>
      <c r="B188" t="s">
        <v>1212</v>
      </c>
      <c r="C188" t="s">
        <v>1564</v>
      </c>
      <c r="D188">
        <v>232</v>
      </c>
      <c r="E188" s="22">
        <v>207.47489863634101</v>
      </c>
      <c r="F188" s="22">
        <v>56.538500918056101</v>
      </c>
      <c r="G188" s="22">
        <v>38.245562079071298</v>
      </c>
      <c r="H188" s="22">
        <v>0</v>
      </c>
      <c r="I188" s="22">
        <v>94.784062997127407</v>
      </c>
      <c r="J188" s="12">
        <v>36.504506294543901</v>
      </c>
      <c r="K188" s="12">
        <v>1.77320611895106</v>
      </c>
      <c r="L188" s="12">
        <v>35.982018120300303</v>
      </c>
      <c r="M188" s="12">
        <v>25.217261620008099</v>
      </c>
      <c r="N188" s="12">
        <v>36.243262207422099</v>
      </c>
      <c r="O188" s="12">
        <v>25.279528151297001</v>
      </c>
      <c r="P188" s="12">
        <v>278.96249026805202</v>
      </c>
      <c r="Q188" s="12">
        <v>305.31333608371699</v>
      </c>
      <c r="R188" s="12">
        <v>270.86440499623598</v>
      </c>
      <c r="S188" s="12">
        <v>147.11843336948201</v>
      </c>
      <c r="T188" s="12">
        <v>274.91344763214403</v>
      </c>
      <c r="U188">
        <v>3133</v>
      </c>
      <c r="V188" s="12">
        <v>580.43716306329998</v>
      </c>
      <c r="W188" s="12">
        <v>280.82836796806902</v>
      </c>
      <c r="X188" s="12">
        <v>23.052591905732399</v>
      </c>
      <c r="Y188" s="12">
        <v>15.4272741061991</v>
      </c>
      <c r="Z188" s="12">
        <v>35.982018120300303</v>
      </c>
      <c r="AA188" s="12">
        <v>25.217261620008099</v>
      </c>
      <c r="AB188" s="12">
        <v>270.86440499623598</v>
      </c>
      <c r="AC188">
        <v>25902555627.630199</v>
      </c>
      <c r="AD188" s="12">
        <v>5.5016192629665742E-2</v>
      </c>
      <c r="AE188" s="26">
        <v>47.081694296786111</v>
      </c>
      <c r="AF188" s="45">
        <v>2.5902555627630199E-2</v>
      </c>
      <c r="AH188" s="26">
        <v>17.307692307692299</v>
      </c>
      <c r="AI188" s="26">
        <v>94.221698113207594</v>
      </c>
      <c r="AJ188" s="12" t="s">
        <v>202</v>
      </c>
      <c r="AK188" s="12" t="s">
        <v>202</v>
      </c>
      <c r="AL188" s="12" t="s">
        <v>202</v>
      </c>
      <c r="AM188" s="12" t="s">
        <v>202</v>
      </c>
      <c r="AN188" s="12" t="s">
        <v>202</v>
      </c>
      <c r="AO188" s="21" t="s">
        <v>202</v>
      </c>
      <c r="AP188" s="21" t="s">
        <v>202</v>
      </c>
      <c r="AQ188" s="21" t="s">
        <v>202</v>
      </c>
      <c r="AR188" s="21" t="s">
        <v>202</v>
      </c>
      <c r="AS188" s="21" t="s">
        <v>202</v>
      </c>
      <c r="AU188" s="26"/>
    </row>
    <row r="189" spans="1:54" x14ac:dyDescent="0.45">
      <c r="A189" t="s">
        <v>1634</v>
      </c>
      <c r="B189" t="s">
        <v>1545</v>
      </c>
      <c r="C189" t="s">
        <v>1625</v>
      </c>
      <c r="D189">
        <v>74</v>
      </c>
      <c r="E189" s="22">
        <v>3.4965402245521502</v>
      </c>
      <c r="F189" s="22">
        <v>0</v>
      </c>
      <c r="G189" s="22">
        <v>0</v>
      </c>
      <c r="H189" s="22">
        <v>1.5973801702963699</v>
      </c>
      <c r="I189" s="22">
        <v>1.5973801702963699</v>
      </c>
      <c r="J189" s="12">
        <v>37.627719879150398</v>
      </c>
      <c r="K189" s="12" t="s">
        <v>202</v>
      </c>
      <c r="L189" s="12">
        <v>70.980354309082003</v>
      </c>
      <c r="M189" s="12" t="s">
        <v>202</v>
      </c>
      <c r="N189" s="12">
        <v>54.304037094116197</v>
      </c>
      <c r="O189" s="12" t="s">
        <v>202</v>
      </c>
      <c r="P189" s="12" t="s">
        <v>202</v>
      </c>
      <c r="Q189" s="12" t="s">
        <v>202</v>
      </c>
      <c r="R189" s="12" t="s">
        <v>202</v>
      </c>
      <c r="S189" s="12" t="s">
        <v>202</v>
      </c>
      <c r="T189" s="12" t="s">
        <v>202</v>
      </c>
      <c r="U189">
        <v>3634</v>
      </c>
      <c r="V189" s="12">
        <v>541.42230749213104</v>
      </c>
      <c r="W189" s="12">
        <v>16.5401926820612</v>
      </c>
      <c r="X189" s="12">
        <v>9.1861924156546593E-3</v>
      </c>
      <c r="Y189" s="12" t="s">
        <v>202</v>
      </c>
      <c r="Z189" s="12">
        <v>37.627719879150398</v>
      </c>
      <c r="AA189" s="12" t="s">
        <v>202</v>
      </c>
      <c r="AB189" s="12" t="s">
        <v>202</v>
      </c>
      <c r="AC189" t="s">
        <v>202</v>
      </c>
      <c r="AD189" s="20">
        <f>V189*I189*1000*1000/1000000000000</f>
        <v>8.6485725774403382E-4</v>
      </c>
      <c r="AE189" s="26">
        <f>Z189</f>
        <v>37.627719879150398</v>
      </c>
      <c r="AF189" s="20">
        <f>Z189*0.01*AD189</f>
        <v>3.2542606629842684E-4</v>
      </c>
      <c r="AH189" s="26">
        <v>28.846153846153801</v>
      </c>
      <c r="AI189" s="26">
        <v>149.64622641509399</v>
      </c>
      <c r="AJ189" s="12" t="s">
        <v>202</v>
      </c>
      <c r="AK189" s="12" t="s">
        <v>202</v>
      </c>
      <c r="AL189" s="12" t="s">
        <v>202</v>
      </c>
      <c r="AM189" s="12" t="s">
        <v>202</v>
      </c>
      <c r="AN189" s="12" t="s">
        <v>202</v>
      </c>
      <c r="AO189" s="21" t="s">
        <v>202</v>
      </c>
      <c r="AP189" s="21" t="s">
        <v>202</v>
      </c>
      <c r="AQ189" s="21" t="s">
        <v>202</v>
      </c>
      <c r="AR189" s="21" t="s">
        <v>202</v>
      </c>
      <c r="AS189" s="21" t="s">
        <v>202</v>
      </c>
      <c r="AU189" s="26"/>
    </row>
    <row r="190" spans="1:54" x14ac:dyDescent="0.45">
      <c r="A190" t="s">
        <v>1678</v>
      </c>
      <c r="B190" t="s">
        <v>1622</v>
      </c>
      <c r="C190" t="s">
        <v>1637</v>
      </c>
      <c r="D190">
        <v>153</v>
      </c>
      <c r="E190" s="22">
        <v>9.6837305426597595</v>
      </c>
      <c r="F190" s="22">
        <v>0</v>
      </c>
      <c r="G190" s="22">
        <v>0</v>
      </c>
      <c r="H190" s="22">
        <v>4.4239728846017501</v>
      </c>
      <c r="I190" s="22">
        <v>4.4239728846017501</v>
      </c>
      <c r="J190" s="12">
        <v>37.627719879150398</v>
      </c>
      <c r="K190" s="12">
        <v>0</v>
      </c>
      <c r="L190" s="12">
        <v>69.895991634315195</v>
      </c>
      <c r="M190" s="12">
        <v>1.27993015819836</v>
      </c>
      <c r="N190" s="12">
        <v>53.7618557567328</v>
      </c>
      <c r="O190" s="12">
        <v>1.27993015819836</v>
      </c>
      <c r="P190" s="12" t="s">
        <v>202</v>
      </c>
      <c r="Q190" s="12" t="s">
        <v>202</v>
      </c>
      <c r="R190" s="12" t="s">
        <v>202</v>
      </c>
      <c r="S190" s="12" t="s">
        <v>202</v>
      </c>
      <c r="T190" s="12" t="s">
        <v>202</v>
      </c>
      <c r="U190">
        <v>26157</v>
      </c>
      <c r="V190" s="12">
        <v>104.383952915668</v>
      </c>
      <c r="W190" s="12" t="s">
        <v>202</v>
      </c>
      <c r="X190" s="12">
        <v>0.47750232527271302</v>
      </c>
      <c r="Y190" s="12">
        <v>0.60650197025974095</v>
      </c>
      <c r="Z190" s="12">
        <v>37.627719879150398</v>
      </c>
      <c r="AA190" s="12">
        <v>0</v>
      </c>
      <c r="AB190" s="12" t="s">
        <v>202</v>
      </c>
      <c r="AC190" t="s">
        <v>202</v>
      </c>
      <c r="AD190" s="20">
        <f t="shared" ref="AD190:AD198" si="0">V190*I190*1000*1000/1000000000000</f>
        <v>4.6179177728646113E-4</v>
      </c>
      <c r="AE190" s="26">
        <f t="shared" ref="AE190:AE192" si="1">Z190</f>
        <v>37.627719879150398</v>
      </c>
      <c r="AF190" s="20">
        <f>Z190*0.01*AD190</f>
        <v>1.7376171638229968E-4</v>
      </c>
      <c r="AH190" s="26">
        <v>17.307692307692299</v>
      </c>
      <c r="AI190" s="26">
        <v>138.561320754717</v>
      </c>
      <c r="AJ190" s="12">
        <v>3.6499999999999998E-2</v>
      </c>
      <c r="AK190" s="12">
        <v>5.1000000000000004E-3</v>
      </c>
      <c r="AL190" s="12">
        <v>0.47249999999999998</v>
      </c>
      <c r="AM190" s="12">
        <v>0.14249999999999999</v>
      </c>
      <c r="AN190" s="12">
        <v>0.81899999999999995</v>
      </c>
      <c r="AO190" s="21" t="s">
        <v>202</v>
      </c>
      <c r="AP190" s="21" t="s">
        <v>202</v>
      </c>
      <c r="AQ190" s="21" t="s">
        <v>202</v>
      </c>
      <c r="AR190" s="21" t="s">
        <v>202</v>
      </c>
      <c r="AS190" s="21" t="s">
        <v>202</v>
      </c>
      <c r="AU190" s="26"/>
    </row>
    <row r="191" spans="1:54" x14ac:dyDescent="0.45">
      <c r="A191" t="s">
        <v>1707</v>
      </c>
      <c r="B191" t="s">
        <v>1622</v>
      </c>
      <c r="C191" t="s">
        <v>1669</v>
      </c>
      <c r="D191">
        <v>156</v>
      </c>
      <c r="E191" s="22">
        <v>3.3630637526512102</v>
      </c>
      <c r="F191" s="22">
        <v>0</v>
      </c>
      <c r="G191" s="22">
        <v>0</v>
      </c>
      <c r="H191" s="22">
        <v>1.53640198737185</v>
      </c>
      <c r="I191" s="22">
        <v>1.53640198737185</v>
      </c>
      <c r="J191" s="12">
        <v>37.627719879150398</v>
      </c>
      <c r="K191" s="12">
        <v>0</v>
      </c>
      <c r="L191" s="12">
        <v>70.981775283813505</v>
      </c>
      <c r="M191" s="12">
        <v>1.53294991216493E-3</v>
      </c>
      <c r="N191" s="12">
        <v>54.304747581481898</v>
      </c>
      <c r="O191" s="12">
        <v>1.53294991216493E-3</v>
      </c>
      <c r="P191" s="12" t="s">
        <v>202</v>
      </c>
      <c r="Q191" s="12" t="s">
        <v>202</v>
      </c>
      <c r="R191" s="12" t="s">
        <v>202</v>
      </c>
      <c r="S191" s="12" t="s">
        <v>202</v>
      </c>
      <c r="T191" s="12" t="s">
        <v>202</v>
      </c>
      <c r="U191">
        <v>29328</v>
      </c>
      <c r="V191" s="12">
        <v>619.158893823624</v>
      </c>
      <c r="W191" s="12">
        <v>97.692306603946804</v>
      </c>
      <c r="X191" s="12">
        <v>8.4604830481112003E-3</v>
      </c>
      <c r="Y191" s="12">
        <v>6.3671259972785505E-4</v>
      </c>
      <c r="Z191" s="12">
        <v>37.627719879150398</v>
      </c>
      <c r="AA191" s="12">
        <v>0</v>
      </c>
      <c r="AB191" s="12" t="s">
        <v>202</v>
      </c>
      <c r="AC191" t="s">
        <v>202</v>
      </c>
      <c r="AD191" s="20">
        <f t="shared" si="0"/>
        <v>9.512769549695722E-4</v>
      </c>
      <c r="AE191" s="26">
        <f t="shared" si="1"/>
        <v>37.627719879150398</v>
      </c>
      <c r="AF191" s="20">
        <f>Z191*0.01*AD191</f>
        <v>3.5794382789086231E-4</v>
      </c>
      <c r="AH191" s="26">
        <v>5.7692307692307701</v>
      </c>
      <c r="AI191" s="26">
        <v>160.731132075472</v>
      </c>
      <c r="AJ191" s="12">
        <v>6.4500000000000002E-2</v>
      </c>
      <c r="AK191" s="12">
        <v>1.7000000000000001E-2</v>
      </c>
      <c r="AL191" s="12">
        <v>0.73950000000000005</v>
      </c>
      <c r="AM191" s="12">
        <v>0.25</v>
      </c>
      <c r="AN191" s="12">
        <v>0.85499999999999998</v>
      </c>
      <c r="AO191" s="21" t="s">
        <v>202</v>
      </c>
      <c r="AP191" s="21" t="s">
        <v>202</v>
      </c>
      <c r="AQ191" s="21" t="s">
        <v>202</v>
      </c>
      <c r="AR191" s="21" t="s">
        <v>202</v>
      </c>
      <c r="AS191" s="21" t="s">
        <v>202</v>
      </c>
      <c r="AU191" s="26"/>
    </row>
    <row r="192" spans="1:54" x14ac:dyDescent="0.45">
      <c r="A192" t="s">
        <v>1737</v>
      </c>
      <c r="B192" t="s">
        <v>1622</v>
      </c>
      <c r="C192" t="s">
        <v>1710</v>
      </c>
      <c r="D192">
        <v>160</v>
      </c>
      <c r="E192" s="22">
        <v>63.769913375377698</v>
      </c>
      <c r="F192" s="22">
        <v>0</v>
      </c>
      <c r="G192" s="22">
        <v>0</v>
      </c>
      <c r="H192" s="22">
        <v>29.133025375217301</v>
      </c>
      <c r="I192" s="22">
        <v>29.133025375217301</v>
      </c>
      <c r="J192" s="12">
        <v>37.627719879150398</v>
      </c>
      <c r="K192" s="12">
        <v>0</v>
      </c>
      <c r="L192" s="12">
        <v>70.979832967122405</v>
      </c>
      <c r="M192" s="12">
        <v>6.04233275981144E-4</v>
      </c>
      <c r="N192" s="12">
        <v>54.303776423136398</v>
      </c>
      <c r="O192" s="12">
        <v>6.04233275981144E-4</v>
      </c>
      <c r="P192" s="12" t="s">
        <v>202</v>
      </c>
      <c r="Q192" s="12" t="s">
        <v>202</v>
      </c>
      <c r="R192" s="12" t="s">
        <v>202</v>
      </c>
      <c r="S192" s="12" t="s">
        <v>202</v>
      </c>
      <c r="T192" s="12" t="s">
        <v>202</v>
      </c>
      <c r="U192">
        <v>21182</v>
      </c>
      <c r="V192" s="12">
        <v>511.657102747625</v>
      </c>
      <c r="W192" s="12">
        <v>210.42509135125701</v>
      </c>
      <c r="X192" s="12">
        <v>9.4308086360494307E-3</v>
      </c>
      <c r="Y192" s="12">
        <v>2.83832972115294E-4</v>
      </c>
      <c r="Z192" s="12">
        <v>37.627719879150398</v>
      </c>
      <c r="AA192" s="12">
        <v>0</v>
      </c>
      <c r="AB192" s="12" t="s">
        <v>202</v>
      </c>
      <c r="AC192" t="s">
        <v>202</v>
      </c>
      <c r="AD192" s="20">
        <f t="shared" si="0"/>
        <v>1.4906119357756726E-2</v>
      </c>
      <c r="AE192" s="26">
        <f t="shared" si="1"/>
        <v>37.627719879150398</v>
      </c>
      <c r="AF192" s="20">
        <f>Z192*0.01*AD192</f>
        <v>5.6088328367885137E-3</v>
      </c>
      <c r="AH192" s="26">
        <v>17.307692307692299</v>
      </c>
      <c r="AI192" s="26">
        <v>171.81603773584899</v>
      </c>
      <c r="AJ192" s="12">
        <v>0.11799999999999999</v>
      </c>
      <c r="AK192" s="12">
        <v>2.775E-2</v>
      </c>
      <c r="AL192" s="12">
        <v>0.48499999999999999</v>
      </c>
      <c r="AM192" s="12">
        <v>0.155</v>
      </c>
      <c r="AN192" s="12">
        <v>0.72414999999999996</v>
      </c>
      <c r="AO192" s="21" t="s">
        <v>202</v>
      </c>
      <c r="AP192" s="21" t="s">
        <v>202</v>
      </c>
      <c r="AQ192" s="21" t="s">
        <v>202</v>
      </c>
      <c r="AR192" s="21" t="s">
        <v>202</v>
      </c>
      <c r="AS192" s="21" t="s">
        <v>202</v>
      </c>
      <c r="AU192" s="26"/>
    </row>
    <row r="193" spans="1:47" x14ac:dyDescent="0.45">
      <c r="A193" t="s">
        <v>1711</v>
      </c>
      <c r="B193" t="s">
        <v>1606</v>
      </c>
      <c r="C193" t="s">
        <v>1605</v>
      </c>
      <c r="D193">
        <v>164</v>
      </c>
      <c r="E193" s="22">
        <v>22.675302326679201</v>
      </c>
      <c r="F193" s="22">
        <v>0</v>
      </c>
      <c r="G193" s="22">
        <v>0</v>
      </c>
      <c r="H193" s="22">
        <v>10.359119577053301</v>
      </c>
      <c r="I193" s="22">
        <v>10.359119577053301</v>
      </c>
      <c r="J193" s="12">
        <v>37.627719879150398</v>
      </c>
      <c r="K193" s="12" t="s">
        <v>202</v>
      </c>
      <c r="L193" s="12">
        <v>69.373268127441406</v>
      </c>
      <c r="M193" s="12" t="s">
        <v>202</v>
      </c>
      <c r="N193" s="12">
        <v>53.500494003295898</v>
      </c>
      <c r="O193" s="12" t="s">
        <v>202</v>
      </c>
      <c r="P193" s="12" t="s">
        <v>202</v>
      </c>
      <c r="Q193" s="12" t="s">
        <v>202</v>
      </c>
      <c r="R193" s="12" t="s">
        <v>202</v>
      </c>
      <c r="S193" s="12" t="s">
        <v>202</v>
      </c>
      <c r="T193" s="12" t="s">
        <v>202</v>
      </c>
      <c r="U193">
        <v>7865</v>
      </c>
      <c r="V193" s="12">
        <v>68.119240924687105</v>
      </c>
      <c r="W193" s="12">
        <v>17.3480880333884</v>
      </c>
      <c r="X193" s="12">
        <v>7.7869920060038601E-3</v>
      </c>
      <c r="Y193" s="12" t="s">
        <v>202</v>
      </c>
      <c r="Z193" s="12">
        <v>37.627719879150398</v>
      </c>
      <c r="AA193" s="12" t="s">
        <v>202</v>
      </c>
      <c r="AB193" s="12" t="s">
        <v>202</v>
      </c>
      <c r="AC193" t="s">
        <v>202</v>
      </c>
      <c r="AD193" s="20">
        <f t="shared" si="0"/>
        <v>7.0565536223693665E-4</v>
      </c>
      <c r="AE193" s="26">
        <f t="shared" ref="AE193:AF195" si="2">Z193</f>
        <v>37.627719879150398</v>
      </c>
      <c r="AF193" s="20">
        <f t="shared" ref="AF193:AF195" si="3">Z193*0.01*AD193</f>
        <v>2.6552202301471857E-4</v>
      </c>
      <c r="AH193" s="26">
        <v>17.307692307692299</v>
      </c>
      <c r="AI193" s="26">
        <v>193.985849056604</v>
      </c>
      <c r="AJ193" s="12">
        <v>0.441</v>
      </c>
      <c r="AK193" s="12">
        <v>5.2499999999999998E-2</v>
      </c>
      <c r="AL193" s="12">
        <v>0.98850000000000005</v>
      </c>
      <c r="AM193" s="12">
        <v>0.514073</v>
      </c>
      <c r="AN193" s="12">
        <v>0.89349999999999996</v>
      </c>
      <c r="AO193" s="21" t="s">
        <v>202</v>
      </c>
      <c r="AP193" s="21" t="s">
        <v>202</v>
      </c>
      <c r="AQ193" s="21" t="s">
        <v>202</v>
      </c>
      <c r="AR193" s="21" t="s">
        <v>202</v>
      </c>
      <c r="AS193" s="21" t="s">
        <v>202</v>
      </c>
      <c r="AU193" s="26"/>
    </row>
    <row r="194" spans="1:47" x14ac:dyDescent="0.45">
      <c r="A194" t="s">
        <v>1656</v>
      </c>
      <c r="B194" t="s">
        <v>1561</v>
      </c>
      <c r="C194" t="s">
        <v>1656</v>
      </c>
      <c r="D194">
        <v>179</v>
      </c>
      <c r="E194" s="22">
        <v>55.211830139160199</v>
      </c>
      <c r="F194" s="22">
        <v>0</v>
      </c>
      <c r="G194" s="22">
        <v>25.2232998810595</v>
      </c>
      <c r="H194" s="22">
        <v>0</v>
      </c>
      <c r="I194" s="22">
        <v>25.2232998810595</v>
      </c>
      <c r="J194" s="12" t="s">
        <v>202</v>
      </c>
      <c r="K194" s="12" t="s">
        <v>202</v>
      </c>
      <c r="L194" s="12" t="s">
        <v>202</v>
      </c>
      <c r="M194" s="12" t="s">
        <v>202</v>
      </c>
      <c r="N194" s="12" t="s">
        <v>202</v>
      </c>
      <c r="O194" s="12" t="s">
        <v>202</v>
      </c>
      <c r="P194" s="12" t="s">
        <v>202</v>
      </c>
      <c r="Q194" s="12" t="s">
        <v>202</v>
      </c>
      <c r="R194" s="12" t="s">
        <v>202</v>
      </c>
      <c r="S194" s="12" t="s">
        <v>202</v>
      </c>
      <c r="T194" s="12" t="s">
        <v>202</v>
      </c>
      <c r="U194">
        <v>12027</v>
      </c>
      <c r="V194" s="12">
        <v>1631.5643515320201</v>
      </c>
      <c r="W194" s="12">
        <v>69.908976493961802</v>
      </c>
      <c r="X194" s="12" t="s">
        <v>202</v>
      </c>
      <c r="Y194" s="12" t="s">
        <v>202</v>
      </c>
      <c r="Z194" s="12" t="s">
        <v>202</v>
      </c>
      <c r="AA194" s="12" t="s">
        <v>202</v>
      </c>
      <c r="AB194" s="12" t="s">
        <v>202</v>
      </c>
      <c r="AC194" t="s">
        <v>202</v>
      </c>
      <c r="AD194" s="20">
        <f t="shared" si="0"/>
        <v>4.1153436913938524E-2</v>
      </c>
      <c r="AE194" s="26" t="str">
        <f t="shared" si="2"/>
        <v>NA</v>
      </c>
      <c r="AF194" s="26" t="str">
        <f t="shared" si="2"/>
        <v>NA</v>
      </c>
      <c r="AH194" s="26" t="s">
        <v>202</v>
      </c>
      <c r="AI194" s="26" t="s">
        <v>202</v>
      </c>
      <c r="AJ194" s="12">
        <v>0.51500000000000001</v>
      </c>
      <c r="AK194" s="12">
        <v>0.14449999999999999</v>
      </c>
      <c r="AL194" s="12">
        <v>0.96</v>
      </c>
      <c r="AM194" s="12">
        <v>0.47499999999999998</v>
      </c>
      <c r="AN194" s="12">
        <v>0.84</v>
      </c>
      <c r="AO194" s="21" t="s">
        <v>202</v>
      </c>
      <c r="AP194" s="21" t="s">
        <v>202</v>
      </c>
      <c r="AQ194" s="21" t="s">
        <v>202</v>
      </c>
      <c r="AR194" s="21" t="s">
        <v>202</v>
      </c>
      <c r="AS194" s="21" t="s">
        <v>202</v>
      </c>
      <c r="AU194" s="26"/>
    </row>
    <row r="195" spans="1:47" x14ac:dyDescent="0.45">
      <c r="A195" t="s">
        <v>1750</v>
      </c>
      <c r="B195" t="s">
        <v>1561</v>
      </c>
      <c r="C195" t="s">
        <v>1750</v>
      </c>
      <c r="D195">
        <v>189</v>
      </c>
      <c r="E195" s="22">
        <v>12.2868899703026</v>
      </c>
      <c r="F195" s="22">
        <v>-4.8691283527134099E-15</v>
      </c>
      <c r="G195" s="22">
        <v>4.6784426759806301</v>
      </c>
      <c r="H195" s="22">
        <v>0.93477299800425695</v>
      </c>
      <c r="I195" s="22">
        <v>5.6132156739848797</v>
      </c>
      <c r="J195" s="12">
        <v>37.627719879150398</v>
      </c>
      <c r="K195" s="12">
        <v>0</v>
      </c>
      <c r="L195" s="12">
        <v>68.750063629150404</v>
      </c>
      <c r="M195" s="12">
        <v>2.1406029619445901</v>
      </c>
      <c r="N195" s="12">
        <v>53.188891754150397</v>
      </c>
      <c r="O195" s="12">
        <v>2.1406029619445901</v>
      </c>
      <c r="P195" s="12" t="s">
        <v>202</v>
      </c>
      <c r="Q195" s="12" t="s">
        <v>202</v>
      </c>
      <c r="R195" s="12" t="s">
        <v>202</v>
      </c>
      <c r="S195" s="12" t="s">
        <v>202</v>
      </c>
      <c r="T195" s="12" t="s">
        <v>202</v>
      </c>
      <c r="U195">
        <v>14609</v>
      </c>
      <c r="V195" s="12">
        <v>812.13634461267497</v>
      </c>
      <c r="W195" s="12">
        <v>6.1521686898033501</v>
      </c>
      <c r="X195" s="12">
        <v>0.98750335880969098</v>
      </c>
      <c r="Y195" s="12">
        <v>1.0496149388265601</v>
      </c>
      <c r="Z195" s="12">
        <v>63.567236483039103</v>
      </c>
      <c r="AA195" s="12">
        <v>1.9542535685312299</v>
      </c>
      <c r="AB195" s="12" t="s">
        <v>202</v>
      </c>
      <c r="AC195" t="s">
        <v>202</v>
      </c>
      <c r="AD195" s="20">
        <f t="shared" si="0"/>
        <v>4.558696458992653E-3</v>
      </c>
      <c r="AE195" s="26">
        <f t="shared" si="2"/>
        <v>63.567236483039103</v>
      </c>
      <c r="AF195" s="20">
        <f t="shared" si="3"/>
        <v>2.8978373586317895E-3</v>
      </c>
      <c r="AH195" s="26">
        <v>28.846153846153801</v>
      </c>
      <c r="AI195" s="26">
        <v>116.391509433962</v>
      </c>
      <c r="AJ195" s="12">
        <v>0.26700000000000002</v>
      </c>
      <c r="AK195" s="12">
        <v>6.59E-2</v>
      </c>
      <c r="AL195" s="12">
        <v>0.54</v>
      </c>
      <c r="AM195" s="12">
        <v>0.2142</v>
      </c>
      <c r="AN195" s="12">
        <v>0.54974999999999996</v>
      </c>
      <c r="AO195" s="21" t="s">
        <v>202</v>
      </c>
      <c r="AP195" s="21" t="s">
        <v>202</v>
      </c>
      <c r="AQ195" s="21" t="s">
        <v>202</v>
      </c>
      <c r="AR195" s="21" t="s">
        <v>202</v>
      </c>
      <c r="AS195" s="21" t="s">
        <v>202</v>
      </c>
      <c r="AU195" s="26"/>
    </row>
    <row r="196" spans="1:47" x14ac:dyDescent="0.45">
      <c r="A196" t="s">
        <v>1650</v>
      </c>
      <c r="B196" t="s">
        <v>1212</v>
      </c>
      <c r="C196" t="s">
        <v>1585</v>
      </c>
      <c r="D196">
        <v>213</v>
      </c>
      <c r="E196" s="22">
        <v>7.7150906324386597</v>
      </c>
      <c r="F196" s="22">
        <v>0</v>
      </c>
      <c r="G196" s="22">
        <v>3.0538037910076001</v>
      </c>
      <c r="H196" s="22">
        <v>0.470803963183278</v>
      </c>
      <c r="I196" s="22">
        <v>3.5246077541908698</v>
      </c>
      <c r="J196" s="12">
        <v>37.627719879150398</v>
      </c>
      <c r="K196" s="12">
        <v>0</v>
      </c>
      <c r="L196" s="12">
        <v>55.739222860336298</v>
      </c>
      <c r="M196" s="12">
        <v>29.5655055068903</v>
      </c>
      <c r="N196" s="12">
        <v>46.683471369743302</v>
      </c>
      <c r="O196" s="12">
        <v>29.5655055068903</v>
      </c>
      <c r="P196" s="12" t="s">
        <v>202</v>
      </c>
      <c r="Q196" s="12" t="s">
        <v>202</v>
      </c>
      <c r="R196" s="12" t="s">
        <v>202</v>
      </c>
      <c r="S196" s="12" t="s">
        <v>202</v>
      </c>
      <c r="T196" s="12" t="s">
        <v>202</v>
      </c>
      <c r="U196">
        <v>4964</v>
      </c>
      <c r="V196" s="12">
        <v>733.10625553131104</v>
      </c>
      <c r="W196" s="12">
        <v>266.07445273310901</v>
      </c>
      <c r="X196" s="12">
        <v>2.9873797763139001</v>
      </c>
      <c r="Y196" s="12">
        <v>5.3978416295768197</v>
      </c>
      <c r="Z196" s="12">
        <v>53.3199558163343</v>
      </c>
      <c r="AA196" s="12">
        <v>27.520129783746299</v>
      </c>
      <c r="AB196" s="12" t="s">
        <v>202</v>
      </c>
      <c r="AC196" t="s">
        <v>202</v>
      </c>
      <c r="AD196" s="20">
        <f t="shared" si="0"/>
        <v>2.583911992891492E-3</v>
      </c>
      <c r="AE196" s="26">
        <f t="shared" ref="AE196:AE197" si="4">Z196</f>
        <v>53.3199558163343</v>
      </c>
      <c r="AF196" s="20">
        <f t="shared" ref="AF196:AF197" si="5">Z196*0.01*AD196</f>
        <v>1.3777407329427067E-3</v>
      </c>
      <c r="AH196" s="26">
        <v>28.846153846153801</v>
      </c>
      <c r="AI196" s="26">
        <v>171.81603773584899</v>
      </c>
      <c r="AJ196" s="12" t="s">
        <v>202</v>
      </c>
      <c r="AK196" s="12" t="s">
        <v>202</v>
      </c>
      <c r="AL196" s="12" t="s">
        <v>202</v>
      </c>
      <c r="AM196" s="12" t="s">
        <v>202</v>
      </c>
      <c r="AN196" s="12" t="s">
        <v>202</v>
      </c>
      <c r="AO196" s="21" t="s">
        <v>202</v>
      </c>
      <c r="AP196" s="21" t="s">
        <v>202</v>
      </c>
      <c r="AQ196" s="21" t="s">
        <v>202</v>
      </c>
      <c r="AR196" s="21" t="s">
        <v>202</v>
      </c>
      <c r="AS196" s="21" t="s">
        <v>202</v>
      </c>
      <c r="AU196" s="26"/>
    </row>
    <row r="197" spans="1:47" x14ac:dyDescent="0.45">
      <c r="A197" t="s">
        <v>1708</v>
      </c>
      <c r="B197" t="s">
        <v>1212</v>
      </c>
      <c r="C197" t="s">
        <v>1585</v>
      </c>
      <c r="D197">
        <v>216</v>
      </c>
      <c r="E197" s="22">
        <v>1.16972255706787</v>
      </c>
      <c r="F197" s="22">
        <v>0</v>
      </c>
      <c r="G197" s="22">
        <v>0</v>
      </c>
      <c r="H197" s="22">
        <v>0.53438298930134698</v>
      </c>
      <c r="I197" s="22">
        <v>0.53438298930134698</v>
      </c>
      <c r="J197" s="12">
        <v>37.627719879150398</v>
      </c>
      <c r="K197" s="12" t="s">
        <v>202</v>
      </c>
      <c r="L197" s="12">
        <v>70.974082946777301</v>
      </c>
      <c r="M197" s="12" t="s">
        <v>202</v>
      </c>
      <c r="N197" s="12">
        <v>54.300901412963903</v>
      </c>
      <c r="O197" s="12" t="s">
        <v>202</v>
      </c>
      <c r="P197" s="12" t="s">
        <v>202</v>
      </c>
      <c r="Q197" s="12" t="s">
        <v>202</v>
      </c>
      <c r="R197" s="12" t="s">
        <v>202</v>
      </c>
      <c r="S197" s="12" t="s">
        <v>202</v>
      </c>
      <c r="T197" s="12" t="s">
        <v>202</v>
      </c>
      <c r="U197">
        <v>5564</v>
      </c>
      <c r="V197" s="12">
        <v>603.36749255198197</v>
      </c>
      <c r="W197" s="12">
        <v>165.55195597033199</v>
      </c>
      <c r="X197" s="12">
        <v>1.2120991945266699E-2</v>
      </c>
      <c r="Y197" s="12" t="s">
        <v>202</v>
      </c>
      <c r="Z197" s="12">
        <v>37.627719879150398</v>
      </c>
      <c r="AA197" s="12" t="s">
        <v>202</v>
      </c>
      <c r="AB197" s="12" t="s">
        <v>202</v>
      </c>
      <c r="AC197" t="s">
        <v>202</v>
      </c>
      <c r="AD197" s="20">
        <f t="shared" si="0"/>
        <v>3.2242932431718628E-4</v>
      </c>
      <c r="AE197" s="26">
        <f t="shared" si="4"/>
        <v>37.627719879150398</v>
      </c>
      <c r="AF197" s="20">
        <f t="shared" si="5"/>
        <v>1.2132280296230822E-4</v>
      </c>
      <c r="AH197" s="26" t="s">
        <v>202</v>
      </c>
      <c r="AI197" s="26" t="s">
        <v>202</v>
      </c>
      <c r="AJ197" s="12" t="s">
        <v>202</v>
      </c>
      <c r="AK197" s="12" t="s">
        <v>202</v>
      </c>
      <c r="AL197" s="12" t="s">
        <v>202</v>
      </c>
      <c r="AM197" s="12" t="s">
        <v>202</v>
      </c>
      <c r="AN197" s="12" t="s">
        <v>202</v>
      </c>
      <c r="AO197" s="21" t="s">
        <v>202</v>
      </c>
      <c r="AP197" s="21" t="s">
        <v>202</v>
      </c>
      <c r="AQ197" s="21" t="s">
        <v>202</v>
      </c>
      <c r="AR197" s="21" t="s">
        <v>202</v>
      </c>
      <c r="AS197" s="21" t="s">
        <v>202</v>
      </c>
      <c r="AU197" s="26"/>
    </row>
    <row r="198" spans="1:47" x14ac:dyDescent="0.45">
      <c r="A198" t="s">
        <v>1727</v>
      </c>
      <c r="B198" t="s">
        <v>1212</v>
      </c>
      <c r="C198" t="s">
        <v>1554</v>
      </c>
      <c r="D198">
        <v>220</v>
      </c>
      <c r="E198" s="22">
        <v>24.1149098873138</v>
      </c>
      <c r="F198" s="22">
        <v>0</v>
      </c>
      <c r="G198" s="22">
        <v>0</v>
      </c>
      <c r="H198" s="22">
        <v>11.0167984317735</v>
      </c>
      <c r="I198" s="22">
        <v>11.0167984317735</v>
      </c>
      <c r="J198" s="12">
        <v>33.513663362573702</v>
      </c>
      <c r="K198" s="12">
        <v>3.7534616032164698</v>
      </c>
      <c r="L198" s="12">
        <v>20.7015264484066</v>
      </c>
      <c r="M198" s="12">
        <v>19.734786164413102</v>
      </c>
      <c r="N198" s="12">
        <v>27.1075949054901</v>
      </c>
      <c r="O198" s="12">
        <v>20.088560400435099</v>
      </c>
      <c r="P198" s="12" t="s">
        <v>202</v>
      </c>
      <c r="Q198" s="12" t="s">
        <v>202</v>
      </c>
      <c r="R198" s="12" t="s">
        <v>202</v>
      </c>
      <c r="S198" s="12" t="s">
        <v>202</v>
      </c>
      <c r="T198" s="12" t="s">
        <v>202</v>
      </c>
      <c r="U198">
        <v>8137</v>
      </c>
      <c r="V198" s="12">
        <v>324.06591624020803</v>
      </c>
      <c r="W198" s="12">
        <v>37.065202567360899</v>
      </c>
      <c r="X198" s="12">
        <v>38.092450329550999</v>
      </c>
      <c r="Y198" s="12">
        <v>17.9452961798155</v>
      </c>
      <c r="Z198" s="12">
        <v>33.513663362573702</v>
      </c>
      <c r="AA198" s="12">
        <v>3.7534616032164698</v>
      </c>
      <c r="AB198" s="12" t="s">
        <v>202</v>
      </c>
      <c r="AC198" t="s">
        <v>202</v>
      </c>
      <c r="AD198" s="20">
        <f t="shared" si="0"/>
        <v>3.5701688778263662E-3</v>
      </c>
      <c r="AE198" s="26">
        <f t="shared" ref="AE198" si="6">Z198</f>
        <v>33.513663362573702</v>
      </c>
      <c r="AF198" s="20">
        <f t="shared" ref="AF198" si="7">Z198*0.01*AD198</f>
        <v>1.1964943791901036E-3</v>
      </c>
      <c r="AH198" s="26">
        <v>51.923076923076898</v>
      </c>
      <c r="AI198" s="26">
        <v>149.64622641509399</v>
      </c>
      <c r="AJ198" s="12" t="s">
        <v>202</v>
      </c>
      <c r="AK198" s="12" t="s">
        <v>202</v>
      </c>
      <c r="AL198" s="12" t="s">
        <v>202</v>
      </c>
      <c r="AM198" s="12" t="s">
        <v>202</v>
      </c>
      <c r="AN198" s="12" t="s">
        <v>202</v>
      </c>
      <c r="AO198" s="21" t="s">
        <v>202</v>
      </c>
      <c r="AP198" s="21" t="s">
        <v>202</v>
      </c>
      <c r="AQ198" s="21" t="s">
        <v>202</v>
      </c>
      <c r="AR198" s="21" t="s">
        <v>202</v>
      </c>
      <c r="AS198" s="21" t="s">
        <v>202</v>
      </c>
      <c r="AU198" s="26"/>
    </row>
    <row r="202" spans="1:47" x14ac:dyDescent="0.45">
      <c r="AE202" s="17"/>
    </row>
  </sheetData>
  <sortState xmlns:xlrd2="http://schemas.microsoft.com/office/spreadsheetml/2017/richdata2" ref="A2:AS188">
    <sortCondition ref="D2:D1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B7D21-7098-49AE-BC19-1A594B0C447B}">
  <dimension ref="A1:H151"/>
  <sheetViews>
    <sheetView workbookViewId="0">
      <selection activeCell="L28" sqref="L28"/>
    </sheetView>
  </sheetViews>
  <sheetFormatPr defaultRowHeight="14.25" x14ac:dyDescent="0.45"/>
  <cols>
    <col min="1" max="1" width="30.265625" bestFit="1" customWidth="1"/>
    <col min="2" max="2" width="35.59765625" customWidth="1"/>
    <col min="3" max="3" width="9.265625" bestFit="1" customWidth="1"/>
    <col min="4" max="4" width="10.3984375" bestFit="1" customWidth="1"/>
    <col min="5" max="5" width="13.1328125" bestFit="1" customWidth="1"/>
    <col min="6" max="6" width="12.3984375" bestFit="1" customWidth="1"/>
    <col min="7" max="7" width="17.3984375" bestFit="1" customWidth="1"/>
    <col min="8" max="8" width="15.3984375" bestFit="1" customWidth="1"/>
  </cols>
  <sheetData>
    <row r="1" spans="1:8" s="4" customFormat="1" x14ac:dyDescent="0.45">
      <c r="A1" s="4" t="s">
        <v>395</v>
      </c>
      <c r="B1" s="4" t="s">
        <v>396</v>
      </c>
      <c r="C1" s="4" t="s">
        <v>397</v>
      </c>
      <c r="D1" s="4" t="s">
        <v>398</v>
      </c>
      <c r="E1" s="4" t="s">
        <v>399</v>
      </c>
      <c r="F1" s="4" t="s">
        <v>400</v>
      </c>
      <c r="G1" s="4" t="s">
        <v>401</v>
      </c>
      <c r="H1" s="4" t="s">
        <v>402</v>
      </c>
    </row>
    <row r="2" spans="1:8" x14ac:dyDescent="0.45">
      <c r="A2" t="s">
        <v>403</v>
      </c>
      <c r="B2" t="s">
        <v>404</v>
      </c>
      <c r="C2" t="s">
        <v>405</v>
      </c>
      <c r="D2" t="s">
        <v>406</v>
      </c>
      <c r="E2" t="s">
        <v>407</v>
      </c>
      <c r="F2" t="s">
        <v>209</v>
      </c>
      <c r="G2" t="s">
        <v>223</v>
      </c>
      <c r="H2" t="s">
        <v>408</v>
      </c>
    </row>
    <row r="3" spans="1:8" x14ac:dyDescent="0.45">
      <c r="A3" t="s">
        <v>409</v>
      </c>
      <c r="B3" t="s">
        <v>410</v>
      </c>
      <c r="C3" t="s">
        <v>405</v>
      </c>
      <c r="D3" t="s">
        <v>406</v>
      </c>
      <c r="E3" t="s">
        <v>407</v>
      </c>
      <c r="F3" t="s">
        <v>209</v>
      </c>
      <c r="G3" t="s">
        <v>223</v>
      </c>
      <c r="H3" t="s">
        <v>408</v>
      </c>
    </row>
    <row r="4" spans="1:8" x14ac:dyDescent="0.45">
      <c r="A4" t="s">
        <v>411</v>
      </c>
      <c r="B4" t="s">
        <v>412</v>
      </c>
      <c r="C4" t="s">
        <v>405</v>
      </c>
      <c r="D4" t="s">
        <v>406</v>
      </c>
      <c r="E4" t="s">
        <v>407</v>
      </c>
      <c r="F4" t="s">
        <v>232</v>
      </c>
      <c r="G4" t="s">
        <v>382</v>
      </c>
      <c r="H4" t="s">
        <v>383</v>
      </c>
    </row>
    <row r="5" spans="1:8" x14ac:dyDescent="0.45">
      <c r="A5" t="s">
        <v>413</v>
      </c>
      <c r="B5" t="s">
        <v>414</v>
      </c>
      <c r="C5" t="s">
        <v>405</v>
      </c>
      <c r="D5" t="s">
        <v>406</v>
      </c>
      <c r="E5" t="s">
        <v>407</v>
      </c>
      <c r="F5" t="s">
        <v>232</v>
      </c>
      <c r="G5" t="s">
        <v>382</v>
      </c>
      <c r="H5" t="s">
        <v>383</v>
      </c>
    </row>
    <row r="6" spans="1:8" x14ac:dyDescent="0.45">
      <c r="A6" t="s">
        <v>415</v>
      </c>
      <c r="B6" t="s">
        <v>416</v>
      </c>
      <c r="C6" t="s">
        <v>405</v>
      </c>
      <c r="D6" t="s">
        <v>406</v>
      </c>
      <c r="E6" t="s">
        <v>407</v>
      </c>
      <c r="F6" t="s">
        <v>232</v>
      </c>
      <c r="G6" t="s">
        <v>417</v>
      </c>
      <c r="H6" t="s">
        <v>418</v>
      </c>
    </row>
    <row r="7" spans="1:8" x14ac:dyDescent="0.45">
      <c r="A7" t="s">
        <v>419</v>
      </c>
      <c r="B7" t="s">
        <v>420</v>
      </c>
      <c r="C7" t="s">
        <v>405</v>
      </c>
      <c r="D7" t="s">
        <v>406</v>
      </c>
      <c r="E7" t="s">
        <v>407</v>
      </c>
      <c r="F7" t="s">
        <v>232</v>
      </c>
      <c r="G7" t="s">
        <v>380</v>
      </c>
      <c r="H7" t="s">
        <v>421</v>
      </c>
    </row>
    <row r="8" spans="1:8" x14ac:dyDescent="0.45">
      <c r="A8" t="s">
        <v>422</v>
      </c>
      <c r="B8" t="s">
        <v>423</v>
      </c>
      <c r="C8" t="s">
        <v>405</v>
      </c>
      <c r="D8" t="s">
        <v>406</v>
      </c>
      <c r="E8" t="s">
        <v>407</v>
      </c>
      <c r="F8" t="s">
        <v>232</v>
      </c>
      <c r="G8" t="s">
        <v>380</v>
      </c>
      <c r="H8" t="s">
        <v>421</v>
      </c>
    </row>
    <row r="9" spans="1:8" x14ac:dyDescent="0.45">
      <c r="A9" t="s">
        <v>424</v>
      </c>
      <c r="B9" t="s">
        <v>425</v>
      </c>
      <c r="C9" t="s">
        <v>405</v>
      </c>
      <c r="D9" t="s">
        <v>406</v>
      </c>
      <c r="E9" t="s">
        <v>407</v>
      </c>
      <c r="F9" t="s">
        <v>232</v>
      </c>
      <c r="G9" t="s">
        <v>380</v>
      </c>
      <c r="H9" t="s">
        <v>421</v>
      </c>
    </row>
    <row r="10" spans="1:8" x14ac:dyDescent="0.45">
      <c r="A10" t="s">
        <v>426</v>
      </c>
      <c r="B10" t="s">
        <v>420</v>
      </c>
      <c r="C10" t="s">
        <v>405</v>
      </c>
      <c r="D10" t="s">
        <v>406</v>
      </c>
      <c r="E10" t="s">
        <v>407</v>
      </c>
      <c r="F10" t="s">
        <v>232</v>
      </c>
      <c r="G10" t="s">
        <v>380</v>
      </c>
      <c r="H10" t="s">
        <v>421</v>
      </c>
    </row>
    <row r="11" spans="1:8" x14ac:dyDescent="0.45">
      <c r="A11" t="s">
        <v>427</v>
      </c>
      <c r="B11" t="s">
        <v>428</v>
      </c>
      <c r="C11" t="s">
        <v>405</v>
      </c>
      <c r="D11" t="s">
        <v>406</v>
      </c>
      <c r="E11" t="s">
        <v>407</v>
      </c>
      <c r="F11" t="s">
        <v>232</v>
      </c>
      <c r="G11" t="s">
        <v>380</v>
      </c>
      <c r="H11" t="s">
        <v>421</v>
      </c>
    </row>
    <row r="12" spans="1:8" x14ac:dyDescent="0.45">
      <c r="A12" t="s">
        <v>429</v>
      </c>
      <c r="B12" t="s">
        <v>430</v>
      </c>
      <c r="C12" t="s">
        <v>405</v>
      </c>
      <c r="D12" t="s">
        <v>406</v>
      </c>
      <c r="E12" t="s">
        <v>407</v>
      </c>
      <c r="F12" t="s">
        <v>232</v>
      </c>
      <c r="G12" t="s">
        <v>380</v>
      </c>
      <c r="H12" t="s">
        <v>421</v>
      </c>
    </row>
    <row r="13" spans="1:8" x14ac:dyDescent="0.45">
      <c r="A13" t="s">
        <v>431</v>
      </c>
      <c r="B13" t="s">
        <v>414</v>
      </c>
      <c r="C13" t="s">
        <v>405</v>
      </c>
      <c r="D13" t="s">
        <v>406</v>
      </c>
      <c r="E13" t="s">
        <v>407</v>
      </c>
      <c r="F13" t="s">
        <v>232</v>
      </c>
      <c r="G13" t="s">
        <v>380</v>
      </c>
      <c r="H13" t="s">
        <v>421</v>
      </c>
    </row>
    <row r="14" spans="1:8" x14ac:dyDescent="0.45">
      <c r="A14" t="s">
        <v>432</v>
      </c>
      <c r="B14" t="s">
        <v>420</v>
      </c>
      <c r="C14" t="s">
        <v>405</v>
      </c>
      <c r="D14" t="s">
        <v>406</v>
      </c>
      <c r="E14" t="s">
        <v>407</v>
      </c>
      <c r="F14" t="s">
        <v>232</v>
      </c>
      <c r="G14" t="s">
        <v>380</v>
      </c>
      <c r="H14" t="s">
        <v>421</v>
      </c>
    </row>
    <row r="15" spans="1:8" x14ac:dyDescent="0.45">
      <c r="A15" t="s">
        <v>433</v>
      </c>
      <c r="B15" t="s">
        <v>434</v>
      </c>
      <c r="C15" t="s">
        <v>405</v>
      </c>
      <c r="D15" t="s">
        <v>406</v>
      </c>
      <c r="E15" t="s">
        <v>407</v>
      </c>
      <c r="F15" t="s">
        <v>232</v>
      </c>
      <c r="G15" t="s">
        <v>380</v>
      </c>
      <c r="H15" t="s">
        <v>421</v>
      </c>
    </row>
    <row r="16" spans="1:8" x14ac:dyDescent="0.45">
      <c r="A16" t="s">
        <v>435</v>
      </c>
      <c r="B16" t="s">
        <v>436</v>
      </c>
      <c r="C16" t="s">
        <v>405</v>
      </c>
      <c r="D16" t="s">
        <v>406</v>
      </c>
      <c r="E16" t="s">
        <v>407</v>
      </c>
      <c r="F16" t="s">
        <v>232</v>
      </c>
      <c r="G16" t="s">
        <v>269</v>
      </c>
      <c r="H16" t="s">
        <v>437</v>
      </c>
    </row>
    <row r="17" spans="1:8" x14ac:dyDescent="0.45">
      <c r="A17" t="s">
        <v>438</v>
      </c>
      <c r="B17" t="s">
        <v>439</v>
      </c>
      <c r="C17" t="s">
        <v>405</v>
      </c>
      <c r="D17" t="s">
        <v>406</v>
      </c>
      <c r="E17" t="s">
        <v>407</v>
      </c>
      <c r="F17" t="s">
        <v>209</v>
      </c>
      <c r="G17" t="s">
        <v>223</v>
      </c>
      <c r="H17" t="s">
        <v>440</v>
      </c>
    </row>
    <row r="18" spans="1:8" x14ac:dyDescent="0.45">
      <c r="A18" t="s">
        <v>441</v>
      </c>
      <c r="B18" t="s">
        <v>442</v>
      </c>
      <c r="C18" t="s">
        <v>405</v>
      </c>
      <c r="D18" t="s">
        <v>406</v>
      </c>
      <c r="E18" t="s">
        <v>407</v>
      </c>
      <c r="F18" t="s">
        <v>209</v>
      </c>
      <c r="G18" t="s">
        <v>223</v>
      </c>
      <c r="H18" t="s">
        <v>443</v>
      </c>
    </row>
    <row r="19" spans="1:8" x14ac:dyDescent="0.45">
      <c r="A19" t="s">
        <v>444</v>
      </c>
      <c r="B19" t="s">
        <v>445</v>
      </c>
      <c r="C19" t="s">
        <v>405</v>
      </c>
      <c r="D19" t="s">
        <v>406</v>
      </c>
      <c r="E19" t="s">
        <v>407</v>
      </c>
      <c r="F19" t="s">
        <v>209</v>
      </c>
      <c r="G19" t="s">
        <v>446</v>
      </c>
      <c r="H19" t="s">
        <v>447</v>
      </c>
    </row>
    <row r="20" spans="1:8" x14ac:dyDescent="0.45">
      <c r="A20" t="s">
        <v>448</v>
      </c>
      <c r="B20" t="s">
        <v>449</v>
      </c>
      <c r="C20" t="s">
        <v>405</v>
      </c>
      <c r="D20" t="s">
        <v>406</v>
      </c>
      <c r="E20" t="s">
        <v>407</v>
      </c>
      <c r="F20" t="s">
        <v>209</v>
      </c>
      <c r="G20" t="s">
        <v>223</v>
      </c>
      <c r="H20" t="s">
        <v>443</v>
      </c>
    </row>
    <row r="21" spans="1:8" x14ac:dyDescent="0.45">
      <c r="A21" t="s">
        <v>450</v>
      </c>
      <c r="B21" t="s">
        <v>451</v>
      </c>
      <c r="C21" t="s">
        <v>405</v>
      </c>
      <c r="D21" t="s">
        <v>406</v>
      </c>
      <c r="E21" t="s">
        <v>407</v>
      </c>
      <c r="F21" t="s">
        <v>209</v>
      </c>
      <c r="G21" t="s">
        <v>223</v>
      </c>
      <c r="H21" t="s">
        <v>452</v>
      </c>
    </row>
    <row r="22" spans="1:8" x14ac:dyDescent="0.45">
      <c r="A22" t="s">
        <v>453</v>
      </c>
      <c r="B22" t="s">
        <v>454</v>
      </c>
      <c r="C22" t="s">
        <v>405</v>
      </c>
      <c r="D22" t="s">
        <v>406</v>
      </c>
      <c r="E22" t="s">
        <v>407</v>
      </c>
      <c r="F22" t="s">
        <v>209</v>
      </c>
      <c r="G22" t="s">
        <v>223</v>
      </c>
      <c r="H22" t="s">
        <v>455</v>
      </c>
    </row>
    <row r="23" spans="1:8" x14ac:dyDescent="0.45">
      <c r="A23" t="s">
        <v>456</v>
      </c>
      <c r="B23" t="s">
        <v>457</v>
      </c>
      <c r="C23" t="s">
        <v>405</v>
      </c>
      <c r="D23" t="s">
        <v>406</v>
      </c>
      <c r="E23" t="s">
        <v>407</v>
      </c>
      <c r="F23" t="s">
        <v>232</v>
      </c>
      <c r="G23" t="s">
        <v>458</v>
      </c>
      <c r="H23" t="s">
        <v>459</v>
      </c>
    </row>
    <row r="24" spans="1:8" x14ac:dyDescent="0.45">
      <c r="A24" t="s">
        <v>460</v>
      </c>
      <c r="B24" t="s">
        <v>461</v>
      </c>
      <c r="C24" t="s">
        <v>405</v>
      </c>
      <c r="D24" t="s">
        <v>406</v>
      </c>
      <c r="E24" t="s">
        <v>407</v>
      </c>
      <c r="F24" t="s">
        <v>232</v>
      </c>
      <c r="G24" t="s">
        <v>269</v>
      </c>
      <c r="H24" t="s">
        <v>462</v>
      </c>
    </row>
    <row r="25" spans="1:8" x14ac:dyDescent="0.45">
      <c r="A25" t="s">
        <v>463</v>
      </c>
      <c r="B25" t="s">
        <v>410</v>
      </c>
      <c r="C25" t="s">
        <v>405</v>
      </c>
      <c r="D25" t="s">
        <v>406</v>
      </c>
      <c r="E25" t="s">
        <v>407</v>
      </c>
      <c r="F25" t="s">
        <v>209</v>
      </c>
      <c r="G25" t="s">
        <v>223</v>
      </c>
      <c r="H25" t="s">
        <v>226</v>
      </c>
    </row>
    <row r="26" spans="1:8" x14ac:dyDescent="0.45">
      <c r="A26" t="s">
        <v>464</v>
      </c>
      <c r="B26" t="s">
        <v>410</v>
      </c>
      <c r="C26" t="s">
        <v>405</v>
      </c>
      <c r="D26" t="s">
        <v>406</v>
      </c>
      <c r="E26" t="s">
        <v>407</v>
      </c>
      <c r="F26" t="s">
        <v>209</v>
      </c>
      <c r="G26" t="s">
        <v>223</v>
      </c>
      <c r="H26" t="s">
        <v>226</v>
      </c>
    </row>
    <row r="27" spans="1:8" x14ac:dyDescent="0.45">
      <c r="A27" t="s">
        <v>465</v>
      </c>
      <c r="B27" t="s">
        <v>466</v>
      </c>
      <c r="C27" t="s">
        <v>405</v>
      </c>
      <c r="D27" t="s">
        <v>406</v>
      </c>
      <c r="E27" t="s">
        <v>407</v>
      </c>
      <c r="F27" t="s">
        <v>209</v>
      </c>
      <c r="G27" t="s">
        <v>223</v>
      </c>
      <c r="H27" t="s">
        <v>226</v>
      </c>
    </row>
    <row r="28" spans="1:8" x14ac:dyDescent="0.45">
      <c r="A28" t="s">
        <v>467</v>
      </c>
      <c r="B28" t="s">
        <v>468</v>
      </c>
      <c r="C28" t="s">
        <v>405</v>
      </c>
      <c r="D28" t="s">
        <v>406</v>
      </c>
      <c r="E28" t="s">
        <v>407</v>
      </c>
      <c r="F28" t="s">
        <v>209</v>
      </c>
      <c r="G28" t="s">
        <v>223</v>
      </c>
      <c r="H28" t="s">
        <v>226</v>
      </c>
    </row>
    <row r="29" spans="1:8" x14ac:dyDescent="0.45">
      <c r="A29" t="s">
        <v>469</v>
      </c>
      <c r="B29" t="s">
        <v>470</v>
      </c>
      <c r="C29" t="s">
        <v>405</v>
      </c>
      <c r="D29" t="s">
        <v>406</v>
      </c>
      <c r="E29" t="s">
        <v>407</v>
      </c>
      <c r="F29" t="s">
        <v>209</v>
      </c>
      <c r="G29" t="s">
        <v>223</v>
      </c>
      <c r="H29" t="s">
        <v>226</v>
      </c>
    </row>
    <row r="30" spans="1:8" x14ac:dyDescent="0.45">
      <c r="A30" t="s">
        <v>471</v>
      </c>
      <c r="B30" t="s">
        <v>472</v>
      </c>
      <c r="C30" t="s">
        <v>405</v>
      </c>
      <c r="D30" t="s">
        <v>406</v>
      </c>
      <c r="E30" t="s">
        <v>407</v>
      </c>
      <c r="F30" t="s">
        <v>209</v>
      </c>
      <c r="G30" t="s">
        <v>223</v>
      </c>
      <c r="H30" t="s">
        <v>226</v>
      </c>
    </row>
    <row r="31" spans="1:8" x14ac:dyDescent="0.45">
      <c r="A31" t="s">
        <v>473</v>
      </c>
      <c r="B31" t="s">
        <v>474</v>
      </c>
      <c r="C31" t="s">
        <v>405</v>
      </c>
      <c r="D31" t="s">
        <v>406</v>
      </c>
      <c r="E31" t="s">
        <v>407</v>
      </c>
      <c r="F31" t="s">
        <v>209</v>
      </c>
      <c r="G31" t="s">
        <v>223</v>
      </c>
      <c r="H31" t="s">
        <v>226</v>
      </c>
    </row>
    <row r="32" spans="1:8" x14ac:dyDescent="0.45">
      <c r="A32" t="s">
        <v>475</v>
      </c>
      <c r="B32" t="s">
        <v>476</v>
      </c>
      <c r="C32" t="s">
        <v>405</v>
      </c>
      <c r="D32" t="s">
        <v>406</v>
      </c>
      <c r="E32" t="s">
        <v>407</v>
      </c>
      <c r="F32" t="s">
        <v>209</v>
      </c>
      <c r="G32" t="s">
        <v>223</v>
      </c>
      <c r="H32" t="s">
        <v>226</v>
      </c>
    </row>
    <row r="33" spans="1:8" x14ac:dyDescent="0.45">
      <c r="A33" t="s">
        <v>477</v>
      </c>
      <c r="B33" t="s">
        <v>478</v>
      </c>
      <c r="C33" t="s">
        <v>405</v>
      </c>
      <c r="D33" t="s">
        <v>406</v>
      </c>
      <c r="E33" t="s">
        <v>407</v>
      </c>
      <c r="F33" t="s">
        <v>209</v>
      </c>
      <c r="G33" t="s">
        <v>223</v>
      </c>
      <c r="H33" t="s">
        <v>226</v>
      </c>
    </row>
    <row r="34" spans="1:8" x14ac:dyDescent="0.45">
      <c r="A34" t="s">
        <v>479</v>
      </c>
      <c r="B34" t="s">
        <v>480</v>
      </c>
      <c r="C34" t="s">
        <v>405</v>
      </c>
      <c r="D34" t="s">
        <v>406</v>
      </c>
      <c r="E34" t="s">
        <v>407</v>
      </c>
      <c r="F34" t="s">
        <v>232</v>
      </c>
      <c r="G34" t="s">
        <v>458</v>
      </c>
      <c r="H34" t="s">
        <v>481</v>
      </c>
    </row>
    <row r="35" spans="1:8" x14ac:dyDescent="0.45">
      <c r="A35" t="s">
        <v>482</v>
      </c>
      <c r="B35" t="s">
        <v>483</v>
      </c>
      <c r="C35" t="s">
        <v>405</v>
      </c>
      <c r="D35" t="s">
        <v>406</v>
      </c>
      <c r="E35" t="s">
        <v>407</v>
      </c>
      <c r="F35" t="s">
        <v>232</v>
      </c>
      <c r="G35" t="s">
        <v>458</v>
      </c>
      <c r="H35" t="s">
        <v>481</v>
      </c>
    </row>
    <row r="36" spans="1:8" x14ac:dyDescent="0.45">
      <c r="A36" t="s">
        <v>740</v>
      </c>
      <c r="B36" t="s">
        <v>741</v>
      </c>
      <c r="C36" t="s">
        <v>405</v>
      </c>
      <c r="D36" t="s">
        <v>406</v>
      </c>
      <c r="E36" t="s">
        <v>407</v>
      </c>
      <c r="F36" t="s">
        <v>209</v>
      </c>
      <c r="G36" t="s">
        <v>230</v>
      </c>
      <c r="H36" t="s">
        <v>231</v>
      </c>
    </row>
    <row r="37" spans="1:8" x14ac:dyDescent="0.45">
      <c r="A37" t="s">
        <v>744</v>
      </c>
      <c r="B37" t="s">
        <v>745</v>
      </c>
      <c r="C37" t="s">
        <v>405</v>
      </c>
      <c r="D37" t="s">
        <v>406</v>
      </c>
      <c r="E37" t="s">
        <v>407</v>
      </c>
      <c r="F37" t="s">
        <v>209</v>
      </c>
      <c r="G37" t="s">
        <v>230</v>
      </c>
      <c r="H37" t="s">
        <v>231</v>
      </c>
    </row>
    <row r="38" spans="1:8" x14ac:dyDescent="0.45">
      <c r="A38" t="s">
        <v>746</v>
      </c>
      <c r="B38" t="s">
        <v>747</v>
      </c>
      <c r="C38" t="s">
        <v>405</v>
      </c>
      <c r="D38" t="s">
        <v>406</v>
      </c>
      <c r="E38" t="s">
        <v>407</v>
      </c>
      <c r="F38" t="s">
        <v>209</v>
      </c>
      <c r="G38" t="s">
        <v>230</v>
      </c>
      <c r="H38" t="s">
        <v>231</v>
      </c>
    </row>
    <row r="39" spans="1:8" x14ac:dyDescent="0.45">
      <c r="A39" t="s">
        <v>484</v>
      </c>
      <c r="B39" t="s">
        <v>485</v>
      </c>
      <c r="C39" t="s">
        <v>405</v>
      </c>
      <c r="D39" t="s">
        <v>406</v>
      </c>
      <c r="E39" t="s">
        <v>407</v>
      </c>
      <c r="F39" t="s">
        <v>232</v>
      </c>
      <c r="G39" t="s">
        <v>233</v>
      </c>
      <c r="H39" t="s">
        <v>234</v>
      </c>
    </row>
    <row r="40" spans="1:8" x14ac:dyDescent="0.45">
      <c r="A40" t="s">
        <v>486</v>
      </c>
      <c r="B40" t="s">
        <v>487</v>
      </c>
      <c r="C40" t="s">
        <v>405</v>
      </c>
      <c r="D40" t="s">
        <v>406</v>
      </c>
      <c r="E40" t="s">
        <v>407</v>
      </c>
      <c r="F40" t="s">
        <v>232</v>
      </c>
      <c r="G40" t="s">
        <v>233</v>
      </c>
      <c r="H40" t="s">
        <v>234</v>
      </c>
    </row>
    <row r="41" spans="1:8" x14ac:dyDescent="0.45">
      <c r="A41" t="s">
        <v>237</v>
      </c>
      <c r="B41" t="s">
        <v>425</v>
      </c>
      <c r="C41" t="s">
        <v>405</v>
      </c>
      <c r="D41" t="s">
        <v>406</v>
      </c>
      <c r="E41" t="s">
        <v>407</v>
      </c>
      <c r="F41" t="s">
        <v>232</v>
      </c>
      <c r="G41" t="s">
        <v>233</v>
      </c>
      <c r="H41" t="s">
        <v>234</v>
      </c>
    </row>
    <row r="42" spans="1:8" x14ac:dyDescent="0.45">
      <c r="A42" t="s">
        <v>389</v>
      </c>
      <c r="B42" t="s">
        <v>488</v>
      </c>
      <c r="C42" t="s">
        <v>405</v>
      </c>
      <c r="D42" t="s">
        <v>406</v>
      </c>
      <c r="E42" t="s">
        <v>407</v>
      </c>
      <c r="F42" t="s">
        <v>232</v>
      </c>
      <c r="G42" t="s">
        <v>233</v>
      </c>
      <c r="H42" t="s">
        <v>234</v>
      </c>
    </row>
    <row r="43" spans="1:8" x14ac:dyDescent="0.45">
      <c r="A43" t="s">
        <v>242</v>
      </c>
      <c r="B43" t="s">
        <v>489</v>
      </c>
      <c r="C43" t="s">
        <v>405</v>
      </c>
      <c r="D43" t="s">
        <v>406</v>
      </c>
      <c r="E43" t="s">
        <v>407</v>
      </c>
      <c r="F43" t="s">
        <v>232</v>
      </c>
      <c r="G43" t="s">
        <v>233</v>
      </c>
      <c r="H43" t="s">
        <v>234</v>
      </c>
    </row>
    <row r="44" spans="1:8" x14ac:dyDescent="0.45">
      <c r="A44" t="s">
        <v>248</v>
      </c>
      <c r="B44" t="s">
        <v>490</v>
      </c>
      <c r="C44" t="s">
        <v>405</v>
      </c>
      <c r="D44" t="s">
        <v>406</v>
      </c>
      <c r="E44" t="s">
        <v>407</v>
      </c>
      <c r="F44" t="s">
        <v>232</v>
      </c>
      <c r="G44" t="s">
        <v>233</v>
      </c>
      <c r="H44" t="s">
        <v>234</v>
      </c>
    </row>
    <row r="45" spans="1:8" x14ac:dyDescent="0.45">
      <c r="A45" t="s">
        <v>255</v>
      </c>
      <c r="B45" t="s">
        <v>491</v>
      </c>
      <c r="C45" t="s">
        <v>405</v>
      </c>
      <c r="D45" t="s">
        <v>406</v>
      </c>
      <c r="E45" t="s">
        <v>407</v>
      </c>
      <c r="F45" t="s">
        <v>232</v>
      </c>
      <c r="G45" t="s">
        <v>233</v>
      </c>
      <c r="H45" t="s">
        <v>492</v>
      </c>
    </row>
    <row r="46" spans="1:8" x14ac:dyDescent="0.45">
      <c r="A46" t="s">
        <v>493</v>
      </c>
      <c r="B46" t="s">
        <v>494</v>
      </c>
      <c r="C46" t="s">
        <v>405</v>
      </c>
      <c r="D46" t="s">
        <v>406</v>
      </c>
      <c r="E46" t="s">
        <v>407</v>
      </c>
      <c r="F46" t="s">
        <v>232</v>
      </c>
      <c r="G46" t="s">
        <v>233</v>
      </c>
      <c r="H46" t="s">
        <v>234</v>
      </c>
    </row>
    <row r="47" spans="1:8" x14ac:dyDescent="0.45">
      <c r="A47" t="s">
        <v>495</v>
      </c>
      <c r="B47" t="s">
        <v>496</v>
      </c>
      <c r="C47" t="s">
        <v>405</v>
      </c>
      <c r="D47" t="s">
        <v>406</v>
      </c>
      <c r="E47" t="s">
        <v>407</v>
      </c>
      <c r="F47" t="s">
        <v>232</v>
      </c>
      <c r="G47" t="s">
        <v>233</v>
      </c>
      <c r="H47" t="s">
        <v>234</v>
      </c>
    </row>
    <row r="48" spans="1:8" x14ac:dyDescent="0.45">
      <c r="A48" t="s">
        <v>497</v>
      </c>
      <c r="B48" t="s">
        <v>498</v>
      </c>
      <c r="C48" t="s">
        <v>405</v>
      </c>
      <c r="D48" t="s">
        <v>406</v>
      </c>
      <c r="E48" t="s">
        <v>407</v>
      </c>
      <c r="F48" t="s">
        <v>232</v>
      </c>
      <c r="G48" t="s">
        <v>233</v>
      </c>
      <c r="H48" t="s">
        <v>499</v>
      </c>
    </row>
    <row r="49" spans="1:8" x14ac:dyDescent="0.45">
      <c r="A49" t="s">
        <v>500</v>
      </c>
      <c r="B49" t="s">
        <v>501</v>
      </c>
      <c r="C49" t="s">
        <v>405</v>
      </c>
      <c r="D49" t="s">
        <v>406</v>
      </c>
      <c r="E49" t="s">
        <v>407</v>
      </c>
      <c r="F49" t="s">
        <v>232</v>
      </c>
      <c r="G49" t="s">
        <v>233</v>
      </c>
      <c r="H49" t="s">
        <v>499</v>
      </c>
    </row>
    <row r="50" spans="1:8" x14ac:dyDescent="0.45">
      <c r="A50" t="s">
        <v>502</v>
      </c>
      <c r="B50" t="s">
        <v>503</v>
      </c>
      <c r="C50" t="s">
        <v>405</v>
      </c>
      <c r="D50" t="s">
        <v>406</v>
      </c>
      <c r="E50" t="s">
        <v>407</v>
      </c>
      <c r="F50" t="s">
        <v>232</v>
      </c>
      <c r="G50" t="s">
        <v>233</v>
      </c>
      <c r="H50" t="s">
        <v>499</v>
      </c>
    </row>
    <row r="51" spans="1:8" x14ac:dyDescent="0.45">
      <c r="A51" t="s">
        <v>504</v>
      </c>
      <c r="B51" t="s">
        <v>505</v>
      </c>
      <c r="C51" t="s">
        <v>405</v>
      </c>
      <c r="D51" t="s">
        <v>406</v>
      </c>
      <c r="E51" t="s">
        <v>407</v>
      </c>
      <c r="F51" t="s">
        <v>232</v>
      </c>
      <c r="G51" t="s">
        <v>233</v>
      </c>
      <c r="H51" t="s">
        <v>499</v>
      </c>
    </row>
    <row r="52" spans="1:8" x14ac:dyDescent="0.45">
      <c r="A52" t="s">
        <v>506</v>
      </c>
      <c r="B52" t="s">
        <v>507</v>
      </c>
      <c r="C52" t="s">
        <v>405</v>
      </c>
      <c r="D52" t="s">
        <v>406</v>
      </c>
      <c r="E52" t="s">
        <v>407</v>
      </c>
      <c r="F52" t="s">
        <v>209</v>
      </c>
      <c r="G52" t="s">
        <v>210</v>
      </c>
      <c r="H52" t="s">
        <v>257</v>
      </c>
    </row>
    <row r="53" spans="1:8" x14ac:dyDescent="0.45">
      <c r="A53" t="s">
        <v>508</v>
      </c>
      <c r="B53" t="s">
        <v>509</v>
      </c>
      <c r="C53" t="s">
        <v>405</v>
      </c>
      <c r="D53" t="s">
        <v>406</v>
      </c>
      <c r="E53" t="s">
        <v>407</v>
      </c>
      <c r="F53" t="s">
        <v>209</v>
      </c>
      <c r="G53" t="s">
        <v>210</v>
      </c>
      <c r="H53" t="s">
        <v>257</v>
      </c>
    </row>
    <row r="54" spans="1:8" x14ac:dyDescent="0.45">
      <c r="A54" t="s">
        <v>258</v>
      </c>
      <c r="B54" t="s">
        <v>507</v>
      </c>
      <c r="C54" t="s">
        <v>405</v>
      </c>
      <c r="D54" t="s">
        <v>406</v>
      </c>
      <c r="E54" t="s">
        <v>407</v>
      </c>
      <c r="F54" t="s">
        <v>209</v>
      </c>
      <c r="G54" t="s">
        <v>210</v>
      </c>
      <c r="H54" t="s">
        <v>257</v>
      </c>
    </row>
    <row r="55" spans="1:8" x14ac:dyDescent="0.45">
      <c r="A55" t="s">
        <v>262</v>
      </c>
      <c r="B55" t="s">
        <v>510</v>
      </c>
      <c r="C55" t="s">
        <v>405</v>
      </c>
      <c r="D55" t="s">
        <v>406</v>
      </c>
      <c r="E55" t="s">
        <v>407</v>
      </c>
      <c r="F55" t="s">
        <v>209</v>
      </c>
      <c r="G55" t="s">
        <v>223</v>
      </c>
      <c r="H55" t="s">
        <v>261</v>
      </c>
    </row>
    <row r="56" spans="1:8" x14ac:dyDescent="0.45">
      <c r="A56" t="s">
        <v>511</v>
      </c>
      <c r="B56" t="s">
        <v>512</v>
      </c>
      <c r="C56" t="s">
        <v>405</v>
      </c>
      <c r="D56" t="s">
        <v>406</v>
      </c>
      <c r="E56" t="s">
        <v>407</v>
      </c>
      <c r="F56" t="s">
        <v>323</v>
      </c>
      <c r="G56" t="s">
        <v>513</v>
      </c>
      <c r="H56" t="s">
        <v>514</v>
      </c>
    </row>
    <row r="57" spans="1:8" x14ac:dyDescent="0.45">
      <c r="A57" t="s">
        <v>515</v>
      </c>
      <c r="B57" t="s">
        <v>414</v>
      </c>
      <c r="C57" t="s">
        <v>405</v>
      </c>
      <c r="D57" t="s">
        <v>406</v>
      </c>
      <c r="E57" t="s">
        <v>407</v>
      </c>
      <c r="F57" t="s">
        <v>232</v>
      </c>
      <c r="G57" t="s">
        <v>269</v>
      </c>
      <c r="H57" t="s">
        <v>270</v>
      </c>
    </row>
    <row r="58" spans="1:8" x14ac:dyDescent="0.45">
      <c r="A58" t="s">
        <v>516</v>
      </c>
      <c r="B58" t="s">
        <v>420</v>
      </c>
      <c r="C58" t="s">
        <v>405</v>
      </c>
      <c r="D58" t="s">
        <v>406</v>
      </c>
      <c r="E58" t="s">
        <v>407</v>
      </c>
      <c r="F58" t="s">
        <v>232</v>
      </c>
      <c r="G58" t="s">
        <v>269</v>
      </c>
      <c r="H58" t="s">
        <v>270</v>
      </c>
    </row>
    <row r="59" spans="1:8" x14ac:dyDescent="0.45">
      <c r="A59" t="s">
        <v>517</v>
      </c>
      <c r="B59" t="s">
        <v>518</v>
      </c>
      <c r="C59" t="s">
        <v>405</v>
      </c>
      <c r="D59" t="s">
        <v>406</v>
      </c>
      <c r="E59" t="s">
        <v>407</v>
      </c>
      <c r="F59" t="s">
        <v>232</v>
      </c>
      <c r="G59" t="s">
        <v>269</v>
      </c>
      <c r="H59" t="s">
        <v>519</v>
      </c>
    </row>
    <row r="60" spans="1:8" x14ac:dyDescent="0.45">
      <c r="A60" t="s">
        <v>520</v>
      </c>
      <c r="B60" t="s">
        <v>521</v>
      </c>
      <c r="C60" t="s">
        <v>405</v>
      </c>
      <c r="D60" t="s">
        <v>406</v>
      </c>
      <c r="E60" t="s">
        <v>407</v>
      </c>
      <c r="F60" t="s">
        <v>232</v>
      </c>
      <c r="G60" t="s">
        <v>269</v>
      </c>
      <c r="H60" t="s">
        <v>519</v>
      </c>
    </row>
    <row r="61" spans="1:8" x14ac:dyDescent="0.45">
      <c r="A61" t="s">
        <v>522</v>
      </c>
      <c r="B61" t="s">
        <v>523</v>
      </c>
      <c r="C61" t="s">
        <v>405</v>
      </c>
      <c r="D61" t="s">
        <v>406</v>
      </c>
      <c r="E61" t="s">
        <v>407</v>
      </c>
      <c r="F61" t="s">
        <v>209</v>
      </c>
      <c r="G61" t="s">
        <v>223</v>
      </c>
      <c r="H61" t="s">
        <v>524</v>
      </c>
    </row>
    <row r="62" spans="1:8" x14ac:dyDescent="0.45">
      <c r="A62" t="s">
        <v>525</v>
      </c>
      <c r="B62" t="s">
        <v>526</v>
      </c>
      <c r="C62" t="s">
        <v>405</v>
      </c>
      <c r="D62" t="s">
        <v>406</v>
      </c>
      <c r="E62" t="s">
        <v>407</v>
      </c>
      <c r="F62" t="s">
        <v>232</v>
      </c>
      <c r="G62" t="s">
        <v>269</v>
      </c>
      <c r="H62" t="s">
        <v>286</v>
      </c>
    </row>
    <row r="63" spans="1:8" x14ac:dyDescent="0.45">
      <c r="A63" t="s">
        <v>527</v>
      </c>
      <c r="B63" t="s">
        <v>528</v>
      </c>
      <c r="C63" t="s">
        <v>405</v>
      </c>
      <c r="D63" t="s">
        <v>406</v>
      </c>
      <c r="E63" t="s">
        <v>407</v>
      </c>
      <c r="F63" t="s">
        <v>232</v>
      </c>
      <c r="G63" t="s">
        <v>269</v>
      </c>
      <c r="H63" t="s">
        <v>270</v>
      </c>
    </row>
    <row r="64" spans="1:8" x14ac:dyDescent="0.45">
      <c r="A64" t="s">
        <v>529</v>
      </c>
      <c r="B64" t="s">
        <v>528</v>
      </c>
      <c r="C64" t="s">
        <v>405</v>
      </c>
      <c r="D64" t="s">
        <v>406</v>
      </c>
      <c r="E64" t="s">
        <v>407</v>
      </c>
      <c r="F64" t="s">
        <v>232</v>
      </c>
      <c r="G64" t="s">
        <v>269</v>
      </c>
      <c r="H64" t="s">
        <v>270</v>
      </c>
    </row>
    <row r="65" spans="1:8" x14ac:dyDescent="0.45">
      <c r="A65" t="s">
        <v>530</v>
      </c>
      <c r="B65" t="s">
        <v>420</v>
      </c>
      <c r="C65" t="s">
        <v>405</v>
      </c>
      <c r="D65" t="s">
        <v>406</v>
      </c>
      <c r="E65" t="s">
        <v>407</v>
      </c>
      <c r="F65" t="s">
        <v>232</v>
      </c>
      <c r="G65" t="s">
        <v>269</v>
      </c>
      <c r="H65" t="s">
        <v>270</v>
      </c>
    </row>
    <row r="66" spans="1:8" x14ac:dyDescent="0.45">
      <c r="A66" t="s">
        <v>531</v>
      </c>
      <c r="B66" t="s">
        <v>532</v>
      </c>
      <c r="C66" t="s">
        <v>405</v>
      </c>
      <c r="D66" t="s">
        <v>406</v>
      </c>
      <c r="E66" t="s">
        <v>407</v>
      </c>
      <c r="F66" t="s">
        <v>232</v>
      </c>
      <c r="G66" t="s">
        <v>269</v>
      </c>
      <c r="H66" t="s">
        <v>270</v>
      </c>
    </row>
    <row r="67" spans="1:8" x14ac:dyDescent="0.45">
      <c r="A67" t="s">
        <v>25</v>
      </c>
      <c r="B67" t="s">
        <v>533</v>
      </c>
      <c r="C67" t="s">
        <v>405</v>
      </c>
      <c r="D67" t="s">
        <v>406</v>
      </c>
      <c r="E67" t="s">
        <v>407</v>
      </c>
      <c r="F67" t="s">
        <v>232</v>
      </c>
      <c r="G67" t="s">
        <v>269</v>
      </c>
      <c r="H67" t="s">
        <v>270</v>
      </c>
    </row>
    <row r="68" spans="1:8" x14ac:dyDescent="0.45">
      <c r="A68" t="s">
        <v>534</v>
      </c>
      <c r="B68" t="s">
        <v>535</v>
      </c>
      <c r="C68" t="s">
        <v>405</v>
      </c>
      <c r="D68" t="s">
        <v>406</v>
      </c>
      <c r="E68" t="s">
        <v>407</v>
      </c>
      <c r="F68" t="s">
        <v>232</v>
      </c>
      <c r="G68" t="s">
        <v>269</v>
      </c>
      <c r="H68" t="s">
        <v>270</v>
      </c>
    </row>
    <row r="69" spans="1:8" x14ac:dyDescent="0.45">
      <c r="A69" t="s">
        <v>536</v>
      </c>
      <c r="B69" t="s">
        <v>537</v>
      </c>
      <c r="C69" t="s">
        <v>405</v>
      </c>
      <c r="D69" t="s">
        <v>406</v>
      </c>
      <c r="E69" t="s">
        <v>407</v>
      </c>
      <c r="F69" t="s">
        <v>232</v>
      </c>
      <c r="G69" t="s">
        <v>269</v>
      </c>
      <c r="H69" t="s">
        <v>270</v>
      </c>
    </row>
    <row r="70" spans="1:8" x14ac:dyDescent="0.45">
      <c r="A70" t="s">
        <v>282</v>
      </c>
      <c r="B70" t="s">
        <v>538</v>
      </c>
      <c r="C70" t="s">
        <v>405</v>
      </c>
      <c r="D70" t="s">
        <v>406</v>
      </c>
      <c r="E70" t="s">
        <v>407</v>
      </c>
      <c r="F70" t="s">
        <v>232</v>
      </c>
      <c r="G70" t="s">
        <v>269</v>
      </c>
      <c r="H70" t="s">
        <v>270</v>
      </c>
    </row>
    <row r="71" spans="1:8" x14ac:dyDescent="0.45">
      <c r="A71" t="s">
        <v>539</v>
      </c>
      <c r="B71" t="s">
        <v>540</v>
      </c>
      <c r="C71" t="s">
        <v>405</v>
      </c>
      <c r="D71" t="s">
        <v>406</v>
      </c>
      <c r="E71" t="s">
        <v>407</v>
      </c>
      <c r="F71" t="s">
        <v>232</v>
      </c>
      <c r="G71" t="s">
        <v>269</v>
      </c>
      <c r="H71" t="s">
        <v>270</v>
      </c>
    </row>
    <row r="72" spans="1:8" x14ac:dyDescent="0.45">
      <c r="A72" t="s">
        <v>288</v>
      </c>
      <c r="B72" t="s">
        <v>541</v>
      </c>
      <c r="C72" t="s">
        <v>405</v>
      </c>
      <c r="D72" t="s">
        <v>406</v>
      </c>
      <c r="E72" t="s">
        <v>407</v>
      </c>
      <c r="F72" t="s">
        <v>232</v>
      </c>
      <c r="G72" t="s">
        <v>269</v>
      </c>
      <c r="H72" t="s">
        <v>270</v>
      </c>
    </row>
    <row r="73" spans="1:8" x14ac:dyDescent="0.45">
      <c r="A73" t="s">
        <v>290</v>
      </c>
      <c r="B73" t="s">
        <v>542</v>
      </c>
      <c r="C73" t="s">
        <v>405</v>
      </c>
      <c r="D73" t="s">
        <v>406</v>
      </c>
      <c r="E73" t="s">
        <v>407</v>
      </c>
      <c r="F73" t="s">
        <v>232</v>
      </c>
      <c r="G73" t="s">
        <v>269</v>
      </c>
      <c r="H73" t="s">
        <v>270</v>
      </c>
    </row>
    <row r="74" spans="1:8" x14ac:dyDescent="0.45">
      <c r="A74" t="s">
        <v>543</v>
      </c>
      <c r="B74" t="s">
        <v>544</v>
      </c>
      <c r="C74" t="s">
        <v>405</v>
      </c>
      <c r="D74" t="s">
        <v>406</v>
      </c>
      <c r="E74" t="s">
        <v>407</v>
      </c>
      <c r="F74" t="s">
        <v>232</v>
      </c>
      <c r="G74" t="s">
        <v>269</v>
      </c>
      <c r="H74" t="s">
        <v>270</v>
      </c>
    </row>
    <row r="75" spans="1:8" x14ac:dyDescent="0.45">
      <c r="A75" t="s">
        <v>545</v>
      </c>
      <c r="B75" t="s">
        <v>546</v>
      </c>
      <c r="C75" t="s">
        <v>405</v>
      </c>
      <c r="D75" t="s">
        <v>406</v>
      </c>
      <c r="E75" t="s">
        <v>407</v>
      </c>
      <c r="F75" t="s">
        <v>232</v>
      </c>
      <c r="G75" t="s">
        <v>269</v>
      </c>
      <c r="H75" t="s">
        <v>270</v>
      </c>
    </row>
    <row r="76" spans="1:8" x14ac:dyDescent="0.45">
      <c r="A76" t="s">
        <v>547</v>
      </c>
      <c r="B76" t="s">
        <v>548</v>
      </c>
      <c r="C76" t="s">
        <v>405</v>
      </c>
      <c r="D76" t="s">
        <v>406</v>
      </c>
      <c r="E76" t="s">
        <v>407</v>
      </c>
      <c r="F76" t="s">
        <v>232</v>
      </c>
      <c r="G76" t="s">
        <v>269</v>
      </c>
      <c r="H76" t="s">
        <v>270</v>
      </c>
    </row>
    <row r="77" spans="1:8" x14ac:dyDescent="0.45">
      <c r="A77" t="s">
        <v>549</v>
      </c>
      <c r="B77" t="s">
        <v>550</v>
      </c>
      <c r="C77" t="s">
        <v>405</v>
      </c>
      <c r="D77" t="s">
        <v>406</v>
      </c>
      <c r="E77" t="s">
        <v>407</v>
      </c>
      <c r="F77" t="s">
        <v>232</v>
      </c>
      <c r="G77" t="s">
        <v>269</v>
      </c>
      <c r="H77" t="s">
        <v>270</v>
      </c>
    </row>
    <row r="78" spans="1:8" x14ac:dyDescent="0.45">
      <c r="A78" t="s">
        <v>551</v>
      </c>
      <c r="B78" t="s">
        <v>552</v>
      </c>
      <c r="C78" t="s">
        <v>405</v>
      </c>
      <c r="D78" t="s">
        <v>406</v>
      </c>
      <c r="E78" t="s">
        <v>407</v>
      </c>
      <c r="F78" t="s">
        <v>232</v>
      </c>
      <c r="G78" t="s">
        <v>269</v>
      </c>
      <c r="H78" t="s">
        <v>270</v>
      </c>
    </row>
    <row r="79" spans="1:8" x14ac:dyDescent="0.45">
      <c r="A79" t="s">
        <v>292</v>
      </c>
      <c r="B79" t="s">
        <v>553</v>
      </c>
      <c r="C79" t="s">
        <v>405</v>
      </c>
      <c r="D79" t="s">
        <v>406</v>
      </c>
      <c r="E79" t="s">
        <v>407</v>
      </c>
      <c r="F79" t="s">
        <v>232</v>
      </c>
      <c r="G79" t="s">
        <v>269</v>
      </c>
      <c r="H79" t="s">
        <v>270</v>
      </c>
    </row>
    <row r="80" spans="1:8" x14ac:dyDescent="0.45">
      <c r="A80" t="s">
        <v>554</v>
      </c>
      <c r="B80" t="s">
        <v>555</v>
      </c>
      <c r="C80" t="s">
        <v>405</v>
      </c>
      <c r="D80" t="s">
        <v>406</v>
      </c>
      <c r="E80" t="s">
        <v>407</v>
      </c>
      <c r="F80" t="s">
        <v>232</v>
      </c>
      <c r="G80" t="s">
        <v>269</v>
      </c>
      <c r="H80" t="s">
        <v>270</v>
      </c>
    </row>
    <row r="81" spans="1:8" x14ac:dyDescent="0.45">
      <c r="A81" t="s">
        <v>556</v>
      </c>
      <c r="B81" t="s">
        <v>557</v>
      </c>
      <c r="C81" t="s">
        <v>405</v>
      </c>
      <c r="D81" t="s">
        <v>406</v>
      </c>
      <c r="E81" t="s">
        <v>407</v>
      </c>
      <c r="F81" t="s">
        <v>232</v>
      </c>
      <c r="G81" t="s">
        <v>233</v>
      </c>
      <c r="H81" t="s">
        <v>293</v>
      </c>
    </row>
    <row r="82" spans="1:8" x14ac:dyDescent="0.45">
      <c r="A82" t="s">
        <v>558</v>
      </c>
      <c r="B82" t="s">
        <v>559</v>
      </c>
      <c r="C82" t="s">
        <v>405</v>
      </c>
      <c r="D82" t="s">
        <v>406</v>
      </c>
      <c r="E82" t="s">
        <v>407</v>
      </c>
      <c r="F82" t="s">
        <v>232</v>
      </c>
      <c r="G82" t="s">
        <v>233</v>
      </c>
      <c r="H82" t="s">
        <v>293</v>
      </c>
    </row>
    <row r="83" spans="1:8" x14ac:dyDescent="0.45">
      <c r="A83" t="s">
        <v>560</v>
      </c>
      <c r="B83" t="s">
        <v>561</v>
      </c>
      <c r="C83" t="s">
        <v>405</v>
      </c>
      <c r="D83" t="s">
        <v>406</v>
      </c>
      <c r="E83" t="s">
        <v>407</v>
      </c>
      <c r="F83" t="s">
        <v>232</v>
      </c>
      <c r="G83" t="s">
        <v>233</v>
      </c>
      <c r="H83" t="s">
        <v>293</v>
      </c>
    </row>
    <row r="84" spans="1:8" x14ac:dyDescent="0.45">
      <c r="A84" t="s">
        <v>562</v>
      </c>
      <c r="B84" t="s">
        <v>563</v>
      </c>
      <c r="C84" t="s">
        <v>405</v>
      </c>
      <c r="D84" t="s">
        <v>406</v>
      </c>
      <c r="E84" t="s">
        <v>407</v>
      </c>
      <c r="F84" t="s">
        <v>232</v>
      </c>
      <c r="G84" t="s">
        <v>233</v>
      </c>
      <c r="H84" t="s">
        <v>293</v>
      </c>
    </row>
    <row r="85" spans="1:8" x14ac:dyDescent="0.45">
      <c r="A85" t="s">
        <v>564</v>
      </c>
      <c r="B85" t="s">
        <v>540</v>
      </c>
      <c r="C85" t="s">
        <v>405</v>
      </c>
      <c r="D85" t="s">
        <v>406</v>
      </c>
      <c r="E85" t="s">
        <v>407</v>
      </c>
      <c r="F85" t="s">
        <v>232</v>
      </c>
      <c r="G85" t="s">
        <v>233</v>
      </c>
      <c r="H85" t="s">
        <v>293</v>
      </c>
    </row>
    <row r="86" spans="1:8" x14ac:dyDescent="0.45">
      <c r="A86" t="s">
        <v>565</v>
      </c>
      <c r="B86" t="s">
        <v>566</v>
      </c>
      <c r="C86" t="s">
        <v>405</v>
      </c>
      <c r="D86" t="s">
        <v>406</v>
      </c>
      <c r="E86" t="s">
        <v>407</v>
      </c>
      <c r="F86" t="s">
        <v>232</v>
      </c>
      <c r="G86" t="s">
        <v>233</v>
      </c>
      <c r="H86" t="s">
        <v>293</v>
      </c>
    </row>
    <row r="87" spans="1:8" x14ac:dyDescent="0.45">
      <c r="A87" t="s">
        <v>567</v>
      </c>
      <c r="B87" t="s">
        <v>568</v>
      </c>
      <c r="C87" t="s">
        <v>405</v>
      </c>
      <c r="D87" t="s">
        <v>406</v>
      </c>
      <c r="E87" t="s">
        <v>407</v>
      </c>
      <c r="F87" t="s">
        <v>232</v>
      </c>
      <c r="G87" t="s">
        <v>233</v>
      </c>
      <c r="H87" t="s">
        <v>293</v>
      </c>
    </row>
    <row r="88" spans="1:8" x14ac:dyDescent="0.45">
      <c r="A88" t="s">
        <v>569</v>
      </c>
      <c r="B88" t="s">
        <v>570</v>
      </c>
      <c r="C88" t="s">
        <v>405</v>
      </c>
      <c r="D88" t="s">
        <v>406</v>
      </c>
      <c r="E88" t="s">
        <v>407</v>
      </c>
      <c r="F88" t="s">
        <v>232</v>
      </c>
      <c r="G88" t="s">
        <v>233</v>
      </c>
      <c r="H88" t="s">
        <v>293</v>
      </c>
    </row>
    <row r="89" spans="1:8" x14ac:dyDescent="0.45">
      <c r="A89" t="s">
        <v>294</v>
      </c>
      <c r="B89" t="s">
        <v>571</v>
      </c>
      <c r="C89" t="s">
        <v>405</v>
      </c>
      <c r="D89" t="s">
        <v>406</v>
      </c>
      <c r="E89" t="s">
        <v>407</v>
      </c>
      <c r="F89" t="s">
        <v>232</v>
      </c>
      <c r="G89" t="s">
        <v>233</v>
      </c>
      <c r="H89" t="s">
        <v>293</v>
      </c>
    </row>
    <row r="90" spans="1:8" x14ac:dyDescent="0.45">
      <c r="A90" t="s">
        <v>296</v>
      </c>
      <c r="B90" t="s">
        <v>572</v>
      </c>
      <c r="C90" t="s">
        <v>405</v>
      </c>
      <c r="D90" t="s">
        <v>406</v>
      </c>
      <c r="E90" t="s">
        <v>407</v>
      </c>
      <c r="F90" t="s">
        <v>232</v>
      </c>
      <c r="G90" t="s">
        <v>233</v>
      </c>
      <c r="H90" t="s">
        <v>293</v>
      </c>
    </row>
    <row r="91" spans="1:8" x14ac:dyDescent="0.45">
      <c r="A91" t="s">
        <v>573</v>
      </c>
      <c r="B91" t="s">
        <v>574</v>
      </c>
      <c r="C91" t="s">
        <v>405</v>
      </c>
      <c r="D91" t="s">
        <v>406</v>
      </c>
      <c r="E91" t="s">
        <v>407</v>
      </c>
      <c r="F91" t="s">
        <v>232</v>
      </c>
      <c r="G91" t="s">
        <v>380</v>
      </c>
      <c r="H91" t="s">
        <v>575</v>
      </c>
    </row>
    <row r="92" spans="1:8" x14ac:dyDescent="0.45">
      <c r="A92" t="s">
        <v>576</v>
      </c>
      <c r="B92" t="s">
        <v>577</v>
      </c>
      <c r="C92" t="s">
        <v>405</v>
      </c>
      <c r="D92" t="s">
        <v>406</v>
      </c>
      <c r="E92" t="s">
        <v>407</v>
      </c>
      <c r="F92" t="s">
        <v>209</v>
      </c>
      <c r="G92" t="s">
        <v>327</v>
      </c>
      <c r="H92" t="s">
        <v>578</v>
      </c>
    </row>
    <row r="93" spans="1:8" x14ac:dyDescent="0.45">
      <c r="A93" t="s">
        <v>579</v>
      </c>
      <c r="B93" t="s">
        <v>580</v>
      </c>
      <c r="C93" t="s">
        <v>405</v>
      </c>
      <c r="D93" t="s">
        <v>406</v>
      </c>
      <c r="E93" t="s">
        <v>407</v>
      </c>
      <c r="F93" t="s">
        <v>209</v>
      </c>
      <c r="G93" t="s">
        <v>327</v>
      </c>
      <c r="H93" t="s">
        <v>578</v>
      </c>
    </row>
    <row r="94" spans="1:8" x14ac:dyDescent="0.45">
      <c r="A94" t="s">
        <v>581</v>
      </c>
      <c r="B94" t="s">
        <v>577</v>
      </c>
      <c r="C94" t="s">
        <v>405</v>
      </c>
      <c r="D94" t="s">
        <v>406</v>
      </c>
      <c r="E94" t="s">
        <v>407</v>
      </c>
      <c r="F94" t="s">
        <v>209</v>
      </c>
      <c r="G94" t="s">
        <v>327</v>
      </c>
      <c r="H94" t="s">
        <v>578</v>
      </c>
    </row>
    <row r="95" spans="1:8" x14ac:dyDescent="0.45">
      <c r="A95" t="s">
        <v>582</v>
      </c>
      <c r="B95" t="s">
        <v>559</v>
      </c>
      <c r="C95" t="s">
        <v>405</v>
      </c>
      <c r="D95" t="s">
        <v>406</v>
      </c>
      <c r="E95" t="s">
        <v>407</v>
      </c>
      <c r="F95" t="s">
        <v>209</v>
      </c>
      <c r="G95" t="s">
        <v>223</v>
      </c>
      <c r="H95" t="s">
        <v>583</v>
      </c>
    </row>
    <row r="96" spans="1:8" x14ac:dyDescent="0.45">
      <c r="A96" t="s">
        <v>584</v>
      </c>
      <c r="B96" t="s">
        <v>585</v>
      </c>
      <c r="C96" t="s">
        <v>405</v>
      </c>
      <c r="D96" t="s">
        <v>406</v>
      </c>
      <c r="E96" t="s">
        <v>407</v>
      </c>
      <c r="F96" t="s">
        <v>209</v>
      </c>
      <c r="G96" t="s">
        <v>223</v>
      </c>
      <c r="H96" t="s">
        <v>583</v>
      </c>
    </row>
    <row r="97" spans="1:8" x14ac:dyDescent="0.45">
      <c r="A97" t="s">
        <v>586</v>
      </c>
      <c r="B97" t="s">
        <v>478</v>
      </c>
      <c r="C97" t="s">
        <v>405</v>
      </c>
      <c r="D97" t="s">
        <v>406</v>
      </c>
      <c r="E97" t="s">
        <v>407</v>
      </c>
      <c r="F97" t="s">
        <v>209</v>
      </c>
      <c r="G97" t="s">
        <v>223</v>
      </c>
      <c r="H97" t="s">
        <v>583</v>
      </c>
    </row>
    <row r="98" spans="1:8" x14ac:dyDescent="0.45">
      <c r="A98" t="s">
        <v>587</v>
      </c>
      <c r="B98" t="s">
        <v>588</v>
      </c>
      <c r="C98" t="s">
        <v>405</v>
      </c>
      <c r="D98" t="s">
        <v>406</v>
      </c>
      <c r="E98" t="s">
        <v>407</v>
      </c>
      <c r="F98" t="s">
        <v>209</v>
      </c>
      <c r="G98" t="s">
        <v>223</v>
      </c>
      <c r="H98" t="s">
        <v>583</v>
      </c>
    </row>
    <row r="99" spans="1:8" x14ac:dyDescent="0.45">
      <c r="A99" t="s">
        <v>589</v>
      </c>
      <c r="B99" t="s">
        <v>590</v>
      </c>
      <c r="C99" t="s">
        <v>405</v>
      </c>
      <c r="D99" t="s">
        <v>406</v>
      </c>
      <c r="E99" t="s">
        <v>407</v>
      </c>
      <c r="F99" t="s">
        <v>209</v>
      </c>
      <c r="G99" t="s">
        <v>223</v>
      </c>
      <c r="H99" t="s">
        <v>583</v>
      </c>
    </row>
    <row r="100" spans="1:8" x14ac:dyDescent="0.45">
      <c r="A100" t="s">
        <v>591</v>
      </c>
      <c r="B100" t="s">
        <v>592</v>
      </c>
      <c r="C100" t="s">
        <v>405</v>
      </c>
      <c r="D100" t="s">
        <v>406</v>
      </c>
      <c r="E100" t="s">
        <v>407</v>
      </c>
      <c r="F100" t="s">
        <v>209</v>
      </c>
      <c r="G100" t="s">
        <v>223</v>
      </c>
      <c r="H100" t="s">
        <v>583</v>
      </c>
    </row>
    <row r="101" spans="1:8" x14ac:dyDescent="0.45">
      <c r="A101" t="s">
        <v>593</v>
      </c>
      <c r="B101" t="s">
        <v>559</v>
      </c>
      <c r="C101" t="s">
        <v>405</v>
      </c>
      <c r="D101" t="s">
        <v>406</v>
      </c>
      <c r="E101" t="s">
        <v>407</v>
      </c>
      <c r="F101" t="s">
        <v>209</v>
      </c>
      <c r="G101" t="s">
        <v>223</v>
      </c>
      <c r="H101" t="s">
        <v>583</v>
      </c>
    </row>
    <row r="102" spans="1:8" x14ac:dyDescent="0.45">
      <c r="A102" t="s">
        <v>594</v>
      </c>
      <c r="B102" t="s">
        <v>595</v>
      </c>
      <c r="C102" t="s">
        <v>405</v>
      </c>
      <c r="D102" t="s">
        <v>406</v>
      </c>
      <c r="E102" t="s">
        <v>407</v>
      </c>
      <c r="F102" t="s">
        <v>232</v>
      </c>
      <c r="G102" t="s">
        <v>382</v>
      </c>
      <c r="H102" t="s">
        <v>383</v>
      </c>
    </row>
    <row r="103" spans="1:8" x14ac:dyDescent="0.45">
      <c r="A103" t="s">
        <v>596</v>
      </c>
      <c r="B103" t="s">
        <v>597</v>
      </c>
      <c r="C103" t="s">
        <v>405</v>
      </c>
      <c r="D103" t="s">
        <v>406</v>
      </c>
      <c r="E103" t="s">
        <v>407</v>
      </c>
      <c r="F103" t="s">
        <v>209</v>
      </c>
      <c r="G103" t="s">
        <v>598</v>
      </c>
      <c r="H103" t="s">
        <v>599</v>
      </c>
    </row>
    <row r="104" spans="1:8" x14ac:dyDescent="0.45">
      <c r="A104" t="s">
        <v>600</v>
      </c>
      <c r="B104" t="s">
        <v>601</v>
      </c>
      <c r="C104" t="s">
        <v>405</v>
      </c>
      <c r="D104" t="s">
        <v>406</v>
      </c>
      <c r="E104" t="s">
        <v>407</v>
      </c>
      <c r="F104" t="s">
        <v>209</v>
      </c>
      <c r="G104" t="s">
        <v>223</v>
      </c>
      <c r="H104" t="s">
        <v>602</v>
      </c>
    </row>
    <row r="105" spans="1:8" x14ac:dyDescent="0.45">
      <c r="A105" t="s">
        <v>320</v>
      </c>
      <c r="B105" t="s">
        <v>603</v>
      </c>
      <c r="C105" t="s">
        <v>405</v>
      </c>
      <c r="D105" t="s">
        <v>406</v>
      </c>
      <c r="E105" t="s">
        <v>407</v>
      </c>
      <c r="F105" t="s">
        <v>209</v>
      </c>
      <c r="G105" t="s">
        <v>210</v>
      </c>
      <c r="H105" t="s">
        <v>321</v>
      </c>
    </row>
    <row r="106" spans="1:8" x14ac:dyDescent="0.45">
      <c r="A106" t="s">
        <v>604</v>
      </c>
      <c r="B106" t="s">
        <v>605</v>
      </c>
      <c r="C106" t="s">
        <v>405</v>
      </c>
      <c r="D106" t="s">
        <v>406</v>
      </c>
      <c r="E106" t="s">
        <v>407</v>
      </c>
      <c r="F106" t="s">
        <v>209</v>
      </c>
      <c r="G106" t="s">
        <v>210</v>
      </c>
      <c r="H106" t="s">
        <v>606</v>
      </c>
    </row>
    <row r="107" spans="1:8" x14ac:dyDescent="0.45">
      <c r="A107" t="s">
        <v>607</v>
      </c>
      <c r="B107" t="s">
        <v>608</v>
      </c>
      <c r="C107" t="s">
        <v>405</v>
      </c>
      <c r="D107" t="s">
        <v>406</v>
      </c>
      <c r="E107" t="s">
        <v>407</v>
      </c>
      <c r="F107" t="s">
        <v>209</v>
      </c>
      <c r="G107" t="s">
        <v>210</v>
      </c>
      <c r="H107" t="s">
        <v>609</v>
      </c>
    </row>
    <row r="108" spans="1:8" x14ac:dyDescent="0.45">
      <c r="A108" t="s">
        <v>610</v>
      </c>
      <c r="B108" t="s">
        <v>611</v>
      </c>
      <c r="C108" t="s">
        <v>405</v>
      </c>
      <c r="D108" t="s">
        <v>406</v>
      </c>
      <c r="E108" t="s">
        <v>407</v>
      </c>
      <c r="F108" t="s">
        <v>323</v>
      </c>
      <c r="G108" t="s">
        <v>324</v>
      </c>
      <c r="H108" t="s">
        <v>325</v>
      </c>
    </row>
    <row r="109" spans="1:8" x14ac:dyDescent="0.45">
      <c r="A109" t="s">
        <v>322</v>
      </c>
      <c r="B109" t="s">
        <v>611</v>
      </c>
      <c r="C109" t="s">
        <v>405</v>
      </c>
      <c r="D109" t="s">
        <v>406</v>
      </c>
      <c r="E109" t="s">
        <v>407</v>
      </c>
      <c r="F109" t="s">
        <v>323</v>
      </c>
      <c r="G109" t="s">
        <v>324</v>
      </c>
      <c r="H109" t="s">
        <v>325</v>
      </c>
    </row>
    <row r="110" spans="1:8" x14ac:dyDescent="0.45">
      <c r="A110" t="s">
        <v>612</v>
      </c>
      <c r="B110" t="s">
        <v>613</v>
      </c>
      <c r="C110" t="s">
        <v>405</v>
      </c>
      <c r="D110" t="s">
        <v>406</v>
      </c>
      <c r="E110" t="s">
        <v>407</v>
      </c>
      <c r="F110" t="s">
        <v>209</v>
      </c>
      <c r="G110" t="s">
        <v>223</v>
      </c>
      <c r="H110" t="s">
        <v>614</v>
      </c>
    </row>
    <row r="111" spans="1:8" x14ac:dyDescent="0.45">
      <c r="A111" t="s">
        <v>615</v>
      </c>
      <c r="B111" t="s">
        <v>616</v>
      </c>
      <c r="C111" t="s">
        <v>405</v>
      </c>
      <c r="D111" t="s">
        <v>406</v>
      </c>
      <c r="E111" t="s">
        <v>407</v>
      </c>
      <c r="F111" t="s">
        <v>209</v>
      </c>
      <c r="G111" t="s">
        <v>223</v>
      </c>
      <c r="H111" t="s">
        <v>614</v>
      </c>
    </row>
    <row r="112" spans="1:8" x14ac:dyDescent="0.45">
      <c r="A112" t="s">
        <v>386</v>
      </c>
      <c r="B112" t="s">
        <v>617</v>
      </c>
      <c r="C112" t="s">
        <v>405</v>
      </c>
      <c r="D112" t="s">
        <v>406</v>
      </c>
      <c r="E112" t="s">
        <v>407</v>
      </c>
      <c r="F112" t="s">
        <v>232</v>
      </c>
      <c r="G112" t="s">
        <v>380</v>
      </c>
      <c r="H112" t="s">
        <v>387</v>
      </c>
    </row>
    <row r="113" spans="1:8" x14ac:dyDescent="0.45">
      <c r="A113" t="s">
        <v>618</v>
      </c>
      <c r="B113" t="s">
        <v>480</v>
      </c>
      <c r="C113" t="s">
        <v>405</v>
      </c>
      <c r="D113" t="s">
        <v>406</v>
      </c>
      <c r="E113" t="s">
        <v>407</v>
      </c>
      <c r="F113" t="s">
        <v>232</v>
      </c>
      <c r="G113" t="s">
        <v>269</v>
      </c>
      <c r="H113" t="s">
        <v>619</v>
      </c>
    </row>
    <row r="114" spans="1:8" x14ac:dyDescent="0.45">
      <c r="A114" t="s">
        <v>620</v>
      </c>
      <c r="B114" t="s">
        <v>480</v>
      </c>
      <c r="C114" t="s">
        <v>405</v>
      </c>
      <c r="D114" t="s">
        <v>406</v>
      </c>
      <c r="E114" t="s">
        <v>407</v>
      </c>
      <c r="F114" t="s">
        <v>232</v>
      </c>
      <c r="G114" t="s">
        <v>380</v>
      </c>
      <c r="H114" t="s">
        <v>621</v>
      </c>
    </row>
    <row r="115" spans="1:8" x14ac:dyDescent="0.45">
      <c r="A115" t="s">
        <v>329</v>
      </c>
      <c r="B115" t="s">
        <v>622</v>
      </c>
      <c r="C115" t="s">
        <v>405</v>
      </c>
      <c r="D115" t="s">
        <v>406</v>
      </c>
      <c r="E115" t="s">
        <v>407</v>
      </c>
      <c r="F115" t="s">
        <v>232</v>
      </c>
      <c r="G115" t="s">
        <v>269</v>
      </c>
      <c r="H115" t="s">
        <v>286</v>
      </c>
    </row>
    <row r="116" spans="1:8" x14ac:dyDescent="0.45">
      <c r="A116" t="s">
        <v>623</v>
      </c>
      <c r="B116" t="s">
        <v>555</v>
      </c>
      <c r="C116" t="s">
        <v>405</v>
      </c>
      <c r="D116" t="s">
        <v>406</v>
      </c>
      <c r="E116" t="s">
        <v>407</v>
      </c>
      <c r="F116" t="s">
        <v>232</v>
      </c>
      <c r="G116" t="s">
        <v>269</v>
      </c>
      <c r="H116" t="s">
        <v>270</v>
      </c>
    </row>
    <row r="117" spans="1:8" x14ac:dyDescent="0.45">
      <c r="A117" t="s">
        <v>624</v>
      </c>
      <c r="B117" t="s">
        <v>625</v>
      </c>
      <c r="C117" t="s">
        <v>405</v>
      </c>
      <c r="D117" t="s">
        <v>406</v>
      </c>
      <c r="E117" t="s">
        <v>407</v>
      </c>
      <c r="F117" t="s">
        <v>232</v>
      </c>
      <c r="G117" t="s">
        <v>269</v>
      </c>
      <c r="H117" t="s">
        <v>286</v>
      </c>
    </row>
    <row r="118" spans="1:8" x14ac:dyDescent="0.45">
      <c r="A118" t="s">
        <v>626</v>
      </c>
      <c r="B118" t="s">
        <v>627</v>
      </c>
      <c r="C118" t="s">
        <v>405</v>
      </c>
      <c r="D118" t="s">
        <v>406</v>
      </c>
      <c r="E118" t="s">
        <v>407</v>
      </c>
      <c r="F118" t="s">
        <v>232</v>
      </c>
      <c r="G118" t="s">
        <v>269</v>
      </c>
      <c r="H118" t="s">
        <v>270</v>
      </c>
    </row>
    <row r="119" spans="1:8" x14ac:dyDescent="0.45">
      <c r="A119" t="s">
        <v>628</v>
      </c>
      <c r="B119" t="s">
        <v>629</v>
      </c>
      <c r="C119" t="s">
        <v>405</v>
      </c>
      <c r="D119" t="s">
        <v>406</v>
      </c>
      <c r="E119" t="s">
        <v>407</v>
      </c>
      <c r="F119" t="s">
        <v>232</v>
      </c>
      <c r="G119" t="s">
        <v>269</v>
      </c>
      <c r="H119" t="s">
        <v>630</v>
      </c>
    </row>
    <row r="120" spans="1:8" x14ac:dyDescent="0.45">
      <c r="A120" t="s">
        <v>334</v>
      </c>
      <c r="B120" t="s">
        <v>631</v>
      </c>
      <c r="C120" t="s">
        <v>405</v>
      </c>
      <c r="D120" t="s">
        <v>406</v>
      </c>
      <c r="E120" t="s">
        <v>407</v>
      </c>
      <c r="F120" t="s">
        <v>232</v>
      </c>
      <c r="G120" t="s">
        <v>269</v>
      </c>
      <c r="H120" t="s">
        <v>286</v>
      </c>
    </row>
    <row r="121" spans="1:8" x14ac:dyDescent="0.45">
      <c r="A121" t="s">
        <v>632</v>
      </c>
      <c r="B121" t="s">
        <v>633</v>
      </c>
      <c r="C121" t="s">
        <v>405</v>
      </c>
      <c r="D121" t="s">
        <v>406</v>
      </c>
      <c r="E121" t="s">
        <v>407</v>
      </c>
      <c r="F121" t="s">
        <v>232</v>
      </c>
      <c r="G121" t="s">
        <v>269</v>
      </c>
      <c r="H121" t="s">
        <v>286</v>
      </c>
    </row>
    <row r="122" spans="1:8" x14ac:dyDescent="0.45">
      <c r="A122" t="s">
        <v>634</v>
      </c>
      <c r="B122" t="s">
        <v>555</v>
      </c>
      <c r="C122" t="s">
        <v>405</v>
      </c>
      <c r="D122" t="s">
        <v>406</v>
      </c>
      <c r="E122" t="s">
        <v>407</v>
      </c>
      <c r="F122" t="s">
        <v>232</v>
      </c>
      <c r="G122" t="s">
        <v>269</v>
      </c>
      <c r="H122" t="s">
        <v>270</v>
      </c>
    </row>
    <row r="123" spans="1:8" x14ac:dyDescent="0.45">
      <c r="A123" t="s">
        <v>635</v>
      </c>
      <c r="B123" t="s">
        <v>555</v>
      </c>
      <c r="C123" t="s">
        <v>405</v>
      </c>
      <c r="D123" t="s">
        <v>406</v>
      </c>
      <c r="E123" t="s">
        <v>407</v>
      </c>
      <c r="F123" t="s">
        <v>232</v>
      </c>
      <c r="G123" t="s">
        <v>269</v>
      </c>
      <c r="H123" t="s">
        <v>270</v>
      </c>
    </row>
    <row r="124" spans="1:8" x14ac:dyDescent="0.45">
      <c r="A124" t="s">
        <v>636</v>
      </c>
      <c r="B124" t="s">
        <v>526</v>
      </c>
      <c r="C124" t="s">
        <v>405</v>
      </c>
      <c r="D124" t="s">
        <v>406</v>
      </c>
      <c r="E124" t="s">
        <v>407</v>
      </c>
      <c r="F124" t="s">
        <v>232</v>
      </c>
      <c r="G124" t="s">
        <v>269</v>
      </c>
      <c r="H124" t="s">
        <v>286</v>
      </c>
    </row>
    <row r="125" spans="1:8" x14ac:dyDescent="0.45">
      <c r="A125" t="s">
        <v>28</v>
      </c>
      <c r="B125" t="s">
        <v>637</v>
      </c>
      <c r="C125" t="s">
        <v>405</v>
      </c>
      <c r="D125" t="s">
        <v>406</v>
      </c>
      <c r="E125" t="s">
        <v>407</v>
      </c>
      <c r="F125" t="s">
        <v>232</v>
      </c>
      <c r="G125" t="s">
        <v>269</v>
      </c>
      <c r="H125" t="s">
        <v>286</v>
      </c>
    </row>
    <row r="126" spans="1:8" x14ac:dyDescent="0.45">
      <c r="A126" t="s">
        <v>285</v>
      </c>
      <c r="B126" t="s">
        <v>638</v>
      </c>
      <c r="C126" t="s">
        <v>405</v>
      </c>
      <c r="D126" t="s">
        <v>406</v>
      </c>
      <c r="E126" t="s">
        <v>407</v>
      </c>
      <c r="F126" t="s">
        <v>232</v>
      </c>
      <c r="G126" t="s">
        <v>269</v>
      </c>
      <c r="H126" t="s">
        <v>286</v>
      </c>
    </row>
    <row r="127" spans="1:8" x14ac:dyDescent="0.45">
      <c r="A127" t="s">
        <v>639</v>
      </c>
      <c r="B127" t="s">
        <v>555</v>
      </c>
      <c r="C127" t="s">
        <v>405</v>
      </c>
      <c r="D127" t="s">
        <v>406</v>
      </c>
      <c r="E127" t="s">
        <v>407</v>
      </c>
      <c r="F127" t="s">
        <v>232</v>
      </c>
      <c r="G127" t="s">
        <v>269</v>
      </c>
      <c r="H127" t="s">
        <v>270</v>
      </c>
    </row>
    <row r="128" spans="1:8" x14ac:dyDescent="0.45">
      <c r="A128" t="s">
        <v>640</v>
      </c>
      <c r="B128" t="s">
        <v>553</v>
      </c>
      <c r="C128" t="s">
        <v>405</v>
      </c>
      <c r="D128" t="s">
        <v>406</v>
      </c>
      <c r="E128" t="s">
        <v>407</v>
      </c>
      <c r="F128" t="s">
        <v>232</v>
      </c>
      <c r="G128" t="s">
        <v>269</v>
      </c>
      <c r="H128" t="s">
        <v>270</v>
      </c>
    </row>
    <row r="129" spans="1:8" x14ac:dyDescent="0.45">
      <c r="A129" t="s">
        <v>641</v>
      </c>
      <c r="B129" t="s">
        <v>642</v>
      </c>
      <c r="C129" t="s">
        <v>405</v>
      </c>
      <c r="D129" t="s">
        <v>406</v>
      </c>
      <c r="E129" t="s">
        <v>407</v>
      </c>
      <c r="F129" t="s">
        <v>232</v>
      </c>
      <c r="G129" t="s">
        <v>269</v>
      </c>
      <c r="H129" t="s">
        <v>270</v>
      </c>
    </row>
    <row r="130" spans="1:8" x14ac:dyDescent="0.45">
      <c r="A130" t="s">
        <v>643</v>
      </c>
      <c r="B130" t="s">
        <v>625</v>
      </c>
      <c r="C130" t="s">
        <v>405</v>
      </c>
      <c r="D130" t="s">
        <v>406</v>
      </c>
      <c r="E130" t="s">
        <v>407</v>
      </c>
      <c r="F130" t="s">
        <v>232</v>
      </c>
      <c r="G130" t="s">
        <v>269</v>
      </c>
      <c r="H130" t="s">
        <v>286</v>
      </c>
    </row>
    <row r="131" spans="1:8" x14ac:dyDescent="0.45">
      <c r="A131" t="s">
        <v>644</v>
      </c>
      <c r="B131" t="s">
        <v>645</v>
      </c>
      <c r="C131" t="s">
        <v>405</v>
      </c>
      <c r="D131" t="s">
        <v>406</v>
      </c>
      <c r="E131" t="s">
        <v>407</v>
      </c>
      <c r="F131" t="s">
        <v>323</v>
      </c>
      <c r="G131" t="s">
        <v>324</v>
      </c>
      <c r="H131" t="s">
        <v>343</v>
      </c>
    </row>
    <row r="132" spans="1:8" x14ac:dyDescent="0.45">
      <c r="A132" t="s">
        <v>342</v>
      </c>
      <c r="B132" t="s">
        <v>646</v>
      </c>
      <c r="C132" t="s">
        <v>405</v>
      </c>
      <c r="D132" t="s">
        <v>406</v>
      </c>
      <c r="E132" t="s">
        <v>407</v>
      </c>
      <c r="F132" t="s">
        <v>323</v>
      </c>
      <c r="G132" t="s">
        <v>324</v>
      </c>
      <c r="H132" t="s">
        <v>343</v>
      </c>
    </row>
    <row r="133" spans="1:8" x14ac:dyDescent="0.45">
      <c r="A133" t="s">
        <v>647</v>
      </c>
      <c r="B133" t="s">
        <v>648</v>
      </c>
      <c r="C133" t="s">
        <v>405</v>
      </c>
      <c r="D133" t="s">
        <v>406</v>
      </c>
      <c r="E133" t="s">
        <v>407</v>
      </c>
      <c r="F133" t="s">
        <v>209</v>
      </c>
      <c r="G133" t="s">
        <v>223</v>
      </c>
      <c r="H133" t="s">
        <v>649</v>
      </c>
    </row>
    <row r="134" spans="1:8" x14ac:dyDescent="0.45">
      <c r="A134" t="s">
        <v>650</v>
      </c>
      <c r="B134" t="s">
        <v>454</v>
      </c>
      <c r="C134" t="s">
        <v>405</v>
      </c>
      <c r="D134" t="s">
        <v>406</v>
      </c>
      <c r="E134" t="s">
        <v>407</v>
      </c>
      <c r="F134" t="s">
        <v>209</v>
      </c>
      <c r="G134" t="s">
        <v>327</v>
      </c>
      <c r="H134" t="s">
        <v>651</v>
      </c>
    </row>
    <row r="135" spans="1:8" x14ac:dyDescent="0.45">
      <c r="A135" t="s">
        <v>652</v>
      </c>
      <c r="B135" t="s">
        <v>653</v>
      </c>
      <c r="C135" t="s">
        <v>405</v>
      </c>
      <c r="D135" t="s">
        <v>406</v>
      </c>
      <c r="E135" t="s">
        <v>407</v>
      </c>
      <c r="F135" t="s">
        <v>209</v>
      </c>
      <c r="G135" t="s">
        <v>327</v>
      </c>
      <c r="H135" t="s">
        <v>654</v>
      </c>
    </row>
    <row r="136" spans="1:8" x14ac:dyDescent="0.45">
      <c r="A136" t="s">
        <v>655</v>
      </c>
      <c r="B136" t="s">
        <v>656</v>
      </c>
      <c r="C136" t="s">
        <v>405</v>
      </c>
      <c r="D136" t="s">
        <v>406</v>
      </c>
      <c r="E136" t="s">
        <v>407</v>
      </c>
      <c r="F136" t="s">
        <v>209</v>
      </c>
      <c r="G136" t="s">
        <v>210</v>
      </c>
      <c r="H136" t="s">
        <v>657</v>
      </c>
    </row>
    <row r="137" spans="1:8" x14ac:dyDescent="0.45">
      <c r="A137" t="s">
        <v>658</v>
      </c>
      <c r="B137" t="s">
        <v>659</v>
      </c>
      <c r="C137" t="s">
        <v>405</v>
      </c>
      <c r="D137" t="s">
        <v>406</v>
      </c>
      <c r="E137" t="s">
        <v>407</v>
      </c>
      <c r="F137" t="s">
        <v>209</v>
      </c>
      <c r="G137" t="s">
        <v>210</v>
      </c>
      <c r="H137" t="s">
        <v>657</v>
      </c>
    </row>
    <row r="138" spans="1:8" x14ac:dyDescent="0.45">
      <c r="A138" t="s">
        <v>660</v>
      </c>
      <c r="B138" t="s">
        <v>661</v>
      </c>
      <c r="C138" t="s">
        <v>405</v>
      </c>
      <c r="D138" t="s">
        <v>406</v>
      </c>
      <c r="E138" t="s">
        <v>407</v>
      </c>
      <c r="F138" t="s">
        <v>209</v>
      </c>
      <c r="G138" t="s">
        <v>223</v>
      </c>
      <c r="H138" t="s">
        <v>662</v>
      </c>
    </row>
    <row r="139" spans="1:8" x14ac:dyDescent="0.45">
      <c r="A139" t="s">
        <v>663</v>
      </c>
      <c r="B139" t="s">
        <v>664</v>
      </c>
      <c r="C139" t="s">
        <v>405</v>
      </c>
      <c r="D139" t="s">
        <v>406</v>
      </c>
      <c r="E139" t="s">
        <v>407</v>
      </c>
      <c r="F139" t="s">
        <v>209</v>
      </c>
      <c r="G139" t="s">
        <v>223</v>
      </c>
      <c r="H139" t="s">
        <v>261</v>
      </c>
    </row>
    <row r="140" spans="1:8" x14ac:dyDescent="0.45">
      <c r="A140" t="s">
        <v>665</v>
      </c>
      <c r="B140" t="s">
        <v>666</v>
      </c>
      <c r="C140" t="s">
        <v>405</v>
      </c>
      <c r="D140" t="s">
        <v>406</v>
      </c>
      <c r="E140" t="s">
        <v>407</v>
      </c>
      <c r="F140" t="s">
        <v>209</v>
      </c>
      <c r="G140" t="s">
        <v>223</v>
      </c>
      <c r="H140" t="s">
        <v>227</v>
      </c>
    </row>
    <row r="141" spans="1:8" x14ac:dyDescent="0.45">
      <c r="A141" t="s">
        <v>667</v>
      </c>
      <c r="B141" t="s">
        <v>668</v>
      </c>
      <c r="C141" t="s">
        <v>405</v>
      </c>
      <c r="D141" t="s">
        <v>406</v>
      </c>
      <c r="E141" t="s">
        <v>407</v>
      </c>
      <c r="F141" t="s">
        <v>209</v>
      </c>
      <c r="G141" t="s">
        <v>223</v>
      </c>
      <c r="H141" t="s">
        <v>669</v>
      </c>
    </row>
    <row r="142" spans="1:8" x14ac:dyDescent="0.45">
      <c r="A142" t="s">
        <v>670</v>
      </c>
      <c r="B142" t="s">
        <v>671</v>
      </c>
      <c r="C142" t="s">
        <v>405</v>
      </c>
      <c r="D142" t="s">
        <v>406</v>
      </c>
      <c r="E142" t="s">
        <v>407</v>
      </c>
      <c r="F142" t="s">
        <v>209</v>
      </c>
      <c r="G142" t="s">
        <v>223</v>
      </c>
      <c r="H142" t="s">
        <v>227</v>
      </c>
    </row>
    <row r="143" spans="1:8" x14ac:dyDescent="0.45">
      <c r="A143" t="s">
        <v>672</v>
      </c>
      <c r="B143" t="s">
        <v>664</v>
      </c>
      <c r="C143" t="s">
        <v>405</v>
      </c>
      <c r="D143" t="s">
        <v>406</v>
      </c>
      <c r="E143" t="s">
        <v>407</v>
      </c>
      <c r="F143" t="s">
        <v>209</v>
      </c>
      <c r="G143" t="s">
        <v>223</v>
      </c>
      <c r="H143" t="s">
        <v>227</v>
      </c>
    </row>
    <row r="144" spans="1:8" x14ac:dyDescent="0.45">
      <c r="A144" t="s">
        <v>673</v>
      </c>
      <c r="B144" t="s">
        <v>674</v>
      </c>
      <c r="C144" t="s">
        <v>405</v>
      </c>
      <c r="D144" t="s">
        <v>406</v>
      </c>
      <c r="E144" t="s">
        <v>407</v>
      </c>
      <c r="F144" t="s">
        <v>209</v>
      </c>
      <c r="G144" t="s">
        <v>223</v>
      </c>
      <c r="H144" t="s">
        <v>675</v>
      </c>
    </row>
    <row r="145" spans="1:8" x14ac:dyDescent="0.45">
      <c r="A145" t="s">
        <v>676</v>
      </c>
      <c r="B145" t="s">
        <v>677</v>
      </c>
      <c r="C145" t="s">
        <v>405</v>
      </c>
      <c r="D145" t="s">
        <v>406</v>
      </c>
      <c r="E145" t="s">
        <v>407</v>
      </c>
      <c r="F145" t="s">
        <v>232</v>
      </c>
      <c r="G145" t="s">
        <v>382</v>
      </c>
      <c r="H145" t="s">
        <v>678</v>
      </c>
    </row>
    <row r="146" spans="1:8" x14ac:dyDescent="0.45">
      <c r="A146" t="s">
        <v>679</v>
      </c>
      <c r="B146" t="s">
        <v>680</v>
      </c>
      <c r="C146" t="s">
        <v>405</v>
      </c>
      <c r="D146" t="s">
        <v>406</v>
      </c>
      <c r="E146" t="s">
        <v>407</v>
      </c>
      <c r="F146" t="s">
        <v>323</v>
      </c>
      <c r="G146" t="s">
        <v>513</v>
      </c>
      <c r="H146" t="s">
        <v>681</v>
      </c>
    </row>
    <row r="147" spans="1:8" x14ac:dyDescent="0.45">
      <c r="A147" t="s">
        <v>682</v>
      </c>
      <c r="B147" t="s">
        <v>683</v>
      </c>
      <c r="C147" t="s">
        <v>405</v>
      </c>
      <c r="D147" t="s">
        <v>406</v>
      </c>
      <c r="E147" t="s">
        <v>407</v>
      </c>
      <c r="F147" t="s">
        <v>232</v>
      </c>
      <c r="G147" t="s">
        <v>380</v>
      </c>
      <c r="H147" t="s">
        <v>381</v>
      </c>
    </row>
    <row r="148" spans="1:8" x14ac:dyDescent="0.45">
      <c r="A148" t="s">
        <v>379</v>
      </c>
      <c r="B148" t="s">
        <v>684</v>
      </c>
      <c r="C148" t="s">
        <v>405</v>
      </c>
      <c r="D148" t="s">
        <v>406</v>
      </c>
      <c r="E148" t="s">
        <v>407</v>
      </c>
      <c r="F148" t="s">
        <v>232</v>
      </c>
      <c r="G148" t="s">
        <v>380</v>
      </c>
      <c r="H148" t="s">
        <v>381</v>
      </c>
    </row>
    <row r="149" spans="1:8" x14ac:dyDescent="0.45">
      <c r="A149" t="s">
        <v>685</v>
      </c>
      <c r="B149" t="s">
        <v>686</v>
      </c>
      <c r="C149" t="s">
        <v>405</v>
      </c>
      <c r="D149" t="s">
        <v>406</v>
      </c>
      <c r="E149" t="s">
        <v>407</v>
      </c>
      <c r="F149" t="s">
        <v>232</v>
      </c>
      <c r="G149" t="s">
        <v>380</v>
      </c>
      <c r="H149" t="s">
        <v>381</v>
      </c>
    </row>
    <row r="150" spans="1:8" x14ac:dyDescent="0.45">
      <c r="A150" t="s">
        <v>687</v>
      </c>
      <c r="B150" t="s">
        <v>688</v>
      </c>
      <c r="C150" t="s">
        <v>405</v>
      </c>
      <c r="D150" t="s">
        <v>406</v>
      </c>
      <c r="E150" t="s">
        <v>407</v>
      </c>
      <c r="F150" t="s">
        <v>209</v>
      </c>
      <c r="G150" t="s">
        <v>689</v>
      </c>
      <c r="H150" t="s">
        <v>690</v>
      </c>
    </row>
    <row r="151" spans="1:8" x14ac:dyDescent="0.45">
      <c r="A151" t="s">
        <v>691</v>
      </c>
      <c r="B151" t="s">
        <v>692</v>
      </c>
      <c r="C151" t="s">
        <v>405</v>
      </c>
      <c r="D151" t="s">
        <v>406</v>
      </c>
      <c r="E151" t="s">
        <v>407</v>
      </c>
      <c r="F151" t="s">
        <v>209</v>
      </c>
      <c r="G151" t="s">
        <v>689</v>
      </c>
      <c r="H151" t="s">
        <v>690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8E88F-EF65-4CE9-BA23-81C1A368E6F0}">
  <dimension ref="A1:H221"/>
  <sheetViews>
    <sheetView topLeftCell="A202" workbookViewId="0">
      <selection activeCell="B213" sqref="B213"/>
    </sheetView>
  </sheetViews>
  <sheetFormatPr defaultRowHeight="14.25" x14ac:dyDescent="0.45"/>
  <cols>
    <col min="1" max="1" width="37.59765625" bestFit="1" customWidth="1"/>
    <col min="2" max="2" width="57" bestFit="1" customWidth="1"/>
    <col min="3" max="3" width="9.265625" bestFit="1" customWidth="1"/>
    <col min="4" max="4" width="10.3984375" bestFit="1" customWidth="1"/>
    <col min="5" max="5" width="13.1328125" bestFit="1" customWidth="1"/>
    <col min="6" max="6" width="12.3984375" bestFit="1" customWidth="1"/>
    <col min="7" max="7" width="16.73046875" bestFit="1" customWidth="1"/>
    <col min="8" max="8" width="12.73046875" bestFit="1" customWidth="1"/>
  </cols>
  <sheetData>
    <row r="1" spans="1:8" s="4" customFormat="1" x14ac:dyDescent="0.45">
      <c r="A1" s="4" t="s">
        <v>395</v>
      </c>
      <c r="B1" s="4" t="s">
        <v>396</v>
      </c>
      <c r="C1" s="4" t="s">
        <v>397</v>
      </c>
      <c r="D1" s="4" t="s">
        <v>398</v>
      </c>
      <c r="E1" s="4" t="s">
        <v>399</v>
      </c>
      <c r="F1" s="4" t="s">
        <v>400</v>
      </c>
      <c r="G1" s="4" t="s">
        <v>401</v>
      </c>
      <c r="H1" s="4" t="s">
        <v>402</v>
      </c>
    </row>
    <row r="2" spans="1:8" x14ac:dyDescent="0.45">
      <c r="A2" t="s">
        <v>693</v>
      </c>
      <c r="B2" t="s">
        <v>680</v>
      </c>
      <c r="C2" t="s">
        <v>405</v>
      </c>
      <c r="D2" t="s">
        <v>406</v>
      </c>
      <c r="E2" t="s">
        <v>407</v>
      </c>
      <c r="F2" t="s">
        <v>209</v>
      </c>
      <c r="G2" t="s">
        <v>223</v>
      </c>
      <c r="H2" t="s">
        <v>694</v>
      </c>
    </row>
    <row r="3" spans="1:8" x14ac:dyDescent="0.45">
      <c r="A3" t="s">
        <v>207</v>
      </c>
      <c r="B3" t="s">
        <v>695</v>
      </c>
      <c r="C3" t="s">
        <v>405</v>
      </c>
      <c r="D3" t="s">
        <v>406</v>
      </c>
      <c r="E3" t="s">
        <v>407</v>
      </c>
      <c r="F3" t="s">
        <v>209</v>
      </c>
      <c r="G3" t="s">
        <v>210</v>
      </c>
      <c r="H3" t="s">
        <v>211</v>
      </c>
    </row>
    <row r="4" spans="1:8" x14ac:dyDescent="0.45">
      <c r="A4" t="s">
        <v>696</v>
      </c>
      <c r="B4" t="s">
        <v>697</v>
      </c>
      <c r="C4" t="s">
        <v>405</v>
      </c>
      <c r="D4" t="s">
        <v>406</v>
      </c>
      <c r="E4" t="s">
        <v>407</v>
      </c>
      <c r="F4" t="s">
        <v>209</v>
      </c>
      <c r="G4" t="s">
        <v>210</v>
      </c>
      <c r="H4" t="s">
        <v>211</v>
      </c>
    </row>
    <row r="5" spans="1:8" x14ac:dyDescent="0.45">
      <c r="A5" t="s">
        <v>698</v>
      </c>
      <c r="B5" t="s">
        <v>699</v>
      </c>
      <c r="C5" t="s">
        <v>405</v>
      </c>
      <c r="D5" t="s">
        <v>406</v>
      </c>
      <c r="E5" t="s">
        <v>407</v>
      </c>
      <c r="F5" t="s">
        <v>209</v>
      </c>
      <c r="G5" t="s">
        <v>210</v>
      </c>
      <c r="H5" t="s">
        <v>211</v>
      </c>
    </row>
    <row r="6" spans="1:8" x14ac:dyDescent="0.45">
      <c r="A6" t="s">
        <v>700</v>
      </c>
      <c r="B6" t="s">
        <v>572</v>
      </c>
      <c r="C6" t="s">
        <v>405</v>
      </c>
      <c r="D6" t="s">
        <v>406</v>
      </c>
      <c r="E6" t="s">
        <v>407</v>
      </c>
      <c r="F6" t="s">
        <v>209</v>
      </c>
      <c r="G6" t="s">
        <v>223</v>
      </c>
      <c r="H6" t="s">
        <v>701</v>
      </c>
    </row>
    <row r="7" spans="1:8" x14ac:dyDescent="0.45">
      <c r="A7" t="s">
        <v>702</v>
      </c>
      <c r="B7" t="s">
        <v>703</v>
      </c>
      <c r="C7" t="s">
        <v>405</v>
      </c>
      <c r="D7" t="s">
        <v>406</v>
      </c>
      <c r="E7" t="s">
        <v>407</v>
      </c>
      <c r="F7" t="s">
        <v>209</v>
      </c>
      <c r="G7" t="s">
        <v>223</v>
      </c>
      <c r="H7" t="s">
        <v>701</v>
      </c>
    </row>
    <row r="8" spans="1:8" x14ac:dyDescent="0.45">
      <c r="A8" t="s">
        <v>704</v>
      </c>
      <c r="B8" t="s">
        <v>705</v>
      </c>
      <c r="C8" t="s">
        <v>405</v>
      </c>
      <c r="D8" t="s">
        <v>406</v>
      </c>
      <c r="E8" t="s">
        <v>407</v>
      </c>
      <c r="F8" t="s">
        <v>209</v>
      </c>
      <c r="G8" t="s">
        <v>223</v>
      </c>
      <c r="H8" t="s">
        <v>701</v>
      </c>
    </row>
    <row r="9" spans="1:8" x14ac:dyDescent="0.45">
      <c r="A9" t="s">
        <v>706</v>
      </c>
      <c r="B9" t="s">
        <v>454</v>
      </c>
      <c r="C9" t="s">
        <v>405</v>
      </c>
      <c r="D9" t="s">
        <v>406</v>
      </c>
      <c r="E9" t="s">
        <v>407</v>
      </c>
      <c r="F9" t="s">
        <v>209</v>
      </c>
      <c r="G9" t="s">
        <v>223</v>
      </c>
      <c r="H9" t="s">
        <v>701</v>
      </c>
    </row>
    <row r="10" spans="1:8" x14ac:dyDescent="0.45">
      <c r="A10" t="s">
        <v>707</v>
      </c>
      <c r="B10" t="s">
        <v>708</v>
      </c>
      <c r="C10" t="s">
        <v>405</v>
      </c>
      <c r="D10" t="s">
        <v>406</v>
      </c>
      <c r="E10" t="s">
        <v>407</v>
      </c>
      <c r="F10" t="s">
        <v>209</v>
      </c>
      <c r="G10" t="s">
        <v>223</v>
      </c>
      <c r="H10" t="s">
        <v>701</v>
      </c>
    </row>
    <row r="11" spans="1:8" x14ac:dyDescent="0.45">
      <c r="A11" t="s">
        <v>709</v>
      </c>
      <c r="B11" t="s">
        <v>710</v>
      </c>
      <c r="C11" t="s">
        <v>405</v>
      </c>
      <c r="D11" t="s">
        <v>406</v>
      </c>
      <c r="E11" t="s">
        <v>407</v>
      </c>
      <c r="F11" t="s">
        <v>209</v>
      </c>
      <c r="G11" t="s">
        <v>223</v>
      </c>
      <c r="H11" t="s">
        <v>711</v>
      </c>
    </row>
    <row r="12" spans="1:8" x14ac:dyDescent="0.45">
      <c r="A12" t="s">
        <v>712</v>
      </c>
      <c r="B12" t="s">
        <v>713</v>
      </c>
      <c r="C12" t="s">
        <v>405</v>
      </c>
      <c r="D12" t="s">
        <v>406</v>
      </c>
      <c r="E12" t="s">
        <v>407</v>
      </c>
      <c r="F12" t="s">
        <v>209</v>
      </c>
      <c r="G12" t="s">
        <v>223</v>
      </c>
      <c r="H12" t="s">
        <v>711</v>
      </c>
    </row>
    <row r="13" spans="1:8" x14ac:dyDescent="0.45">
      <c r="A13" t="s">
        <v>714</v>
      </c>
      <c r="B13" t="s">
        <v>715</v>
      </c>
      <c r="C13" t="s">
        <v>405</v>
      </c>
      <c r="D13" t="s">
        <v>406</v>
      </c>
      <c r="E13" t="s">
        <v>407</v>
      </c>
      <c r="F13" t="s">
        <v>232</v>
      </c>
      <c r="G13" t="s">
        <v>716</v>
      </c>
      <c r="H13" t="s">
        <v>717</v>
      </c>
    </row>
    <row r="14" spans="1:8" x14ac:dyDescent="0.45">
      <c r="A14" t="s">
        <v>718</v>
      </c>
      <c r="B14" t="s">
        <v>719</v>
      </c>
      <c r="C14" t="s">
        <v>405</v>
      </c>
      <c r="D14" t="s">
        <v>406</v>
      </c>
      <c r="E14" t="s">
        <v>407</v>
      </c>
      <c r="F14" t="s">
        <v>232</v>
      </c>
      <c r="G14" t="s">
        <v>716</v>
      </c>
      <c r="H14" t="s">
        <v>717</v>
      </c>
    </row>
    <row r="15" spans="1:8" x14ac:dyDescent="0.45">
      <c r="A15" t="s">
        <v>720</v>
      </c>
      <c r="B15" t="s">
        <v>721</v>
      </c>
      <c r="C15" t="s">
        <v>405</v>
      </c>
      <c r="D15" t="s">
        <v>406</v>
      </c>
      <c r="E15" t="s">
        <v>407</v>
      </c>
      <c r="F15" t="s">
        <v>209</v>
      </c>
      <c r="G15" t="s">
        <v>223</v>
      </c>
      <c r="H15" t="s">
        <v>226</v>
      </c>
    </row>
    <row r="16" spans="1:8" x14ac:dyDescent="0.45">
      <c r="A16" t="s">
        <v>722</v>
      </c>
      <c r="B16" t="s">
        <v>723</v>
      </c>
      <c r="C16" t="s">
        <v>405</v>
      </c>
      <c r="D16" t="s">
        <v>406</v>
      </c>
      <c r="E16" t="s">
        <v>407</v>
      </c>
      <c r="F16" t="s">
        <v>209</v>
      </c>
      <c r="G16" t="s">
        <v>223</v>
      </c>
      <c r="H16" t="s">
        <v>226</v>
      </c>
    </row>
    <row r="17" spans="1:8" x14ac:dyDescent="0.45">
      <c r="A17" t="s">
        <v>724</v>
      </c>
      <c r="B17" t="s">
        <v>725</v>
      </c>
      <c r="C17" t="s">
        <v>405</v>
      </c>
      <c r="D17" t="s">
        <v>406</v>
      </c>
      <c r="E17" t="s">
        <v>407</v>
      </c>
      <c r="F17" t="s">
        <v>209</v>
      </c>
      <c r="G17" t="s">
        <v>223</v>
      </c>
      <c r="H17" t="s">
        <v>226</v>
      </c>
    </row>
    <row r="18" spans="1:8" x14ac:dyDescent="0.45">
      <c r="A18" t="s">
        <v>726</v>
      </c>
      <c r="B18" t="s">
        <v>494</v>
      </c>
      <c r="C18" t="s">
        <v>405</v>
      </c>
      <c r="D18" t="s">
        <v>406</v>
      </c>
      <c r="E18" t="s">
        <v>407</v>
      </c>
      <c r="F18" t="s">
        <v>209</v>
      </c>
      <c r="G18" t="s">
        <v>223</v>
      </c>
      <c r="H18" t="s">
        <v>226</v>
      </c>
    </row>
    <row r="19" spans="1:8" x14ac:dyDescent="0.45">
      <c r="A19" t="s">
        <v>727</v>
      </c>
      <c r="B19" t="s">
        <v>474</v>
      </c>
      <c r="C19" t="s">
        <v>405</v>
      </c>
      <c r="D19" t="s">
        <v>406</v>
      </c>
      <c r="E19" t="s">
        <v>407</v>
      </c>
      <c r="F19" t="s">
        <v>209</v>
      </c>
      <c r="G19" t="s">
        <v>223</v>
      </c>
      <c r="H19" t="s">
        <v>226</v>
      </c>
    </row>
    <row r="20" spans="1:8" x14ac:dyDescent="0.45">
      <c r="A20" t="s">
        <v>728</v>
      </c>
      <c r="B20" t="s">
        <v>729</v>
      </c>
      <c r="C20" t="s">
        <v>405</v>
      </c>
      <c r="D20" t="s">
        <v>406</v>
      </c>
      <c r="E20" t="s">
        <v>407</v>
      </c>
      <c r="F20" t="s">
        <v>209</v>
      </c>
      <c r="G20" t="s">
        <v>223</v>
      </c>
      <c r="H20" t="s">
        <v>226</v>
      </c>
    </row>
    <row r="21" spans="1:8" x14ac:dyDescent="0.45">
      <c r="A21" t="s">
        <v>730</v>
      </c>
      <c r="B21" t="s">
        <v>731</v>
      </c>
      <c r="C21" t="s">
        <v>405</v>
      </c>
      <c r="D21" t="s">
        <v>406</v>
      </c>
      <c r="E21" t="s">
        <v>407</v>
      </c>
      <c r="F21" t="s">
        <v>209</v>
      </c>
      <c r="G21" t="s">
        <v>223</v>
      </c>
      <c r="H21" t="s">
        <v>226</v>
      </c>
    </row>
    <row r="22" spans="1:8" x14ac:dyDescent="0.45">
      <c r="A22" t="s">
        <v>732</v>
      </c>
      <c r="B22" t="s">
        <v>733</v>
      </c>
      <c r="C22" t="s">
        <v>405</v>
      </c>
      <c r="D22" t="s">
        <v>406</v>
      </c>
      <c r="E22" t="s">
        <v>407</v>
      </c>
      <c r="F22" t="s">
        <v>209</v>
      </c>
      <c r="G22" t="s">
        <v>223</v>
      </c>
      <c r="H22" t="s">
        <v>226</v>
      </c>
    </row>
    <row r="23" spans="1:8" x14ac:dyDescent="0.45">
      <c r="A23" t="s">
        <v>734</v>
      </c>
      <c r="B23" t="s">
        <v>474</v>
      </c>
      <c r="C23" t="s">
        <v>405</v>
      </c>
      <c r="D23" t="s">
        <v>406</v>
      </c>
      <c r="E23" t="s">
        <v>407</v>
      </c>
      <c r="F23" t="s">
        <v>209</v>
      </c>
      <c r="G23" t="s">
        <v>223</v>
      </c>
      <c r="H23" t="s">
        <v>226</v>
      </c>
    </row>
    <row r="24" spans="1:8" x14ac:dyDescent="0.45">
      <c r="A24" t="s">
        <v>225</v>
      </c>
      <c r="B24" t="s">
        <v>735</v>
      </c>
      <c r="C24" t="s">
        <v>405</v>
      </c>
      <c r="D24" t="s">
        <v>406</v>
      </c>
      <c r="E24" t="s">
        <v>407</v>
      </c>
      <c r="F24" t="s">
        <v>209</v>
      </c>
      <c r="G24" t="s">
        <v>223</v>
      </c>
      <c r="H24" t="s">
        <v>226</v>
      </c>
    </row>
    <row r="25" spans="1:8" x14ac:dyDescent="0.45">
      <c r="A25" t="s">
        <v>736</v>
      </c>
      <c r="B25" t="s">
        <v>737</v>
      </c>
      <c r="C25" t="s">
        <v>405</v>
      </c>
      <c r="D25" t="s">
        <v>406</v>
      </c>
      <c r="E25" t="s">
        <v>407</v>
      </c>
      <c r="F25" t="s">
        <v>209</v>
      </c>
      <c r="G25" t="s">
        <v>327</v>
      </c>
      <c r="H25" t="s">
        <v>738</v>
      </c>
    </row>
    <row r="26" spans="1:8" x14ac:dyDescent="0.45">
      <c r="A26" t="s">
        <v>46</v>
      </c>
      <c r="B26" t="s">
        <v>739</v>
      </c>
      <c r="C26" t="s">
        <v>405</v>
      </c>
      <c r="D26" t="s">
        <v>406</v>
      </c>
      <c r="E26" t="s">
        <v>407</v>
      </c>
      <c r="F26" t="s">
        <v>209</v>
      </c>
      <c r="G26" t="s">
        <v>230</v>
      </c>
      <c r="H26" t="s">
        <v>231</v>
      </c>
    </row>
    <row r="27" spans="1:8" x14ac:dyDescent="0.45">
      <c r="A27" t="s">
        <v>742</v>
      </c>
      <c r="B27" t="s">
        <v>743</v>
      </c>
      <c r="C27" t="s">
        <v>405</v>
      </c>
      <c r="D27" t="s">
        <v>406</v>
      </c>
      <c r="E27" t="s">
        <v>407</v>
      </c>
      <c r="F27" t="s">
        <v>209</v>
      </c>
      <c r="G27" t="s">
        <v>230</v>
      </c>
      <c r="H27" t="s">
        <v>231</v>
      </c>
    </row>
    <row r="28" spans="1:8" x14ac:dyDescent="0.45">
      <c r="A28" t="s">
        <v>73</v>
      </c>
      <c r="B28" t="s">
        <v>748</v>
      </c>
      <c r="C28" t="s">
        <v>405</v>
      </c>
      <c r="D28" t="s">
        <v>406</v>
      </c>
      <c r="E28" t="s">
        <v>407</v>
      </c>
      <c r="F28" t="s">
        <v>232</v>
      </c>
      <c r="G28" t="s">
        <v>233</v>
      </c>
      <c r="H28" t="s">
        <v>256</v>
      </c>
    </row>
    <row r="29" spans="1:8" x14ac:dyDescent="0.45">
      <c r="A29" t="s">
        <v>749</v>
      </c>
      <c r="B29" t="s">
        <v>750</v>
      </c>
      <c r="C29" t="s">
        <v>405</v>
      </c>
      <c r="D29" t="s">
        <v>406</v>
      </c>
      <c r="E29" t="s">
        <v>407</v>
      </c>
      <c r="F29" t="s">
        <v>232</v>
      </c>
      <c r="G29" t="s">
        <v>380</v>
      </c>
      <c r="H29" t="s">
        <v>751</v>
      </c>
    </row>
    <row r="30" spans="1:8" x14ac:dyDescent="0.45">
      <c r="A30" t="s">
        <v>752</v>
      </c>
      <c r="B30" t="s">
        <v>753</v>
      </c>
      <c r="C30" t="s">
        <v>405</v>
      </c>
      <c r="D30" t="s">
        <v>406</v>
      </c>
      <c r="E30" t="s">
        <v>407</v>
      </c>
      <c r="F30" t="s">
        <v>209</v>
      </c>
      <c r="G30" t="s">
        <v>210</v>
      </c>
      <c r="H30" t="s">
        <v>257</v>
      </c>
    </row>
    <row r="31" spans="1:8" x14ac:dyDescent="0.45">
      <c r="A31" t="s">
        <v>754</v>
      </c>
      <c r="B31" t="s">
        <v>755</v>
      </c>
      <c r="C31" t="s">
        <v>405</v>
      </c>
      <c r="D31" t="s">
        <v>406</v>
      </c>
      <c r="E31" t="s">
        <v>407</v>
      </c>
      <c r="F31" t="s">
        <v>209</v>
      </c>
      <c r="G31" t="s">
        <v>210</v>
      </c>
      <c r="H31" t="s">
        <v>257</v>
      </c>
    </row>
    <row r="32" spans="1:8" x14ac:dyDescent="0.45">
      <c r="A32" t="s">
        <v>756</v>
      </c>
      <c r="B32" t="s">
        <v>544</v>
      </c>
      <c r="C32" t="s">
        <v>405</v>
      </c>
      <c r="D32" t="s">
        <v>406</v>
      </c>
      <c r="E32" t="s">
        <v>407</v>
      </c>
      <c r="F32" t="s">
        <v>209</v>
      </c>
      <c r="G32" t="s">
        <v>210</v>
      </c>
      <c r="H32" t="s">
        <v>257</v>
      </c>
    </row>
    <row r="33" spans="1:8" x14ac:dyDescent="0.45">
      <c r="A33" t="s">
        <v>757</v>
      </c>
      <c r="B33" t="s">
        <v>758</v>
      </c>
      <c r="C33" t="s">
        <v>405</v>
      </c>
      <c r="D33" t="s">
        <v>406</v>
      </c>
      <c r="E33" t="s">
        <v>407</v>
      </c>
      <c r="F33" t="s">
        <v>209</v>
      </c>
      <c r="G33" t="s">
        <v>210</v>
      </c>
      <c r="H33" t="s">
        <v>257</v>
      </c>
    </row>
    <row r="34" spans="1:8" x14ac:dyDescent="0.45">
      <c r="A34" t="s">
        <v>759</v>
      </c>
      <c r="B34" t="s">
        <v>760</v>
      </c>
      <c r="C34" t="s">
        <v>405</v>
      </c>
      <c r="D34" t="s">
        <v>406</v>
      </c>
      <c r="E34" t="s">
        <v>407</v>
      </c>
      <c r="F34" t="s">
        <v>209</v>
      </c>
      <c r="G34" t="s">
        <v>210</v>
      </c>
      <c r="H34" t="s">
        <v>257</v>
      </c>
    </row>
    <row r="35" spans="1:8" x14ac:dyDescent="0.45">
      <c r="A35" t="s">
        <v>259</v>
      </c>
      <c r="B35" t="s">
        <v>507</v>
      </c>
      <c r="C35" t="s">
        <v>405</v>
      </c>
      <c r="D35" t="s">
        <v>406</v>
      </c>
      <c r="E35" t="s">
        <v>407</v>
      </c>
      <c r="F35" t="s">
        <v>209</v>
      </c>
      <c r="G35" t="s">
        <v>210</v>
      </c>
      <c r="H35" t="s">
        <v>257</v>
      </c>
    </row>
    <row r="36" spans="1:8" x14ac:dyDescent="0.45">
      <c r="A36" t="s">
        <v>761</v>
      </c>
      <c r="B36" t="s">
        <v>762</v>
      </c>
      <c r="C36" t="s">
        <v>405</v>
      </c>
      <c r="D36" t="s">
        <v>406</v>
      </c>
      <c r="E36" t="s">
        <v>407</v>
      </c>
      <c r="F36" t="s">
        <v>209</v>
      </c>
      <c r="G36" t="s">
        <v>210</v>
      </c>
      <c r="H36" t="s">
        <v>257</v>
      </c>
    </row>
    <row r="37" spans="1:8" x14ac:dyDescent="0.45">
      <c r="A37" t="s">
        <v>60</v>
      </c>
      <c r="B37" t="s">
        <v>507</v>
      </c>
      <c r="C37" t="s">
        <v>405</v>
      </c>
      <c r="D37" t="s">
        <v>406</v>
      </c>
      <c r="E37" t="s">
        <v>407</v>
      </c>
      <c r="F37" t="s">
        <v>209</v>
      </c>
      <c r="G37" t="s">
        <v>210</v>
      </c>
      <c r="H37" t="s">
        <v>257</v>
      </c>
    </row>
    <row r="38" spans="1:8" x14ac:dyDescent="0.45">
      <c r="A38" t="s">
        <v>763</v>
      </c>
      <c r="B38" t="s">
        <v>764</v>
      </c>
      <c r="C38" t="s">
        <v>405</v>
      </c>
      <c r="D38" t="s">
        <v>406</v>
      </c>
      <c r="E38" t="s">
        <v>407</v>
      </c>
      <c r="F38" t="s">
        <v>209</v>
      </c>
      <c r="G38" t="s">
        <v>210</v>
      </c>
      <c r="H38" t="s">
        <v>257</v>
      </c>
    </row>
    <row r="39" spans="1:8" x14ac:dyDescent="0.45">
      <c r="A39" t="s">
        <v>765</v>
      </c>
      <c r="B39" t="s">
        <v>553</v>
      </c>
      <c r="C39" t="s">
        <v>405</v>
      </c>
      <c r="D39" t="s">
        <v>406</v>
      </c>
      <c r="E39" t="s">
        <v>407</v>
      </c>
      <c r="F39" t="s">
        <v>209</v>
      </c>
      <c r="G39" t="s">
        <v>210</v>
      </c>
      <c r="H39" t="s">
        <v>257</v>
      </c>
    </row>
    <row r="40" spans="1:8" x14ac:dyDescent="0.45">
      <c r="A40" t="s">
        <v>766</v>
      </c>
      <c r="B40" t="s">
        <v>767</v>
      </c>
      <c r="C40" t="s">
        <v>405</v>
      </c>
      <c r="D40" t="s">
        <v>406</v>
      </c>
      <c r="E40" t="s">
        <v>407</v>
      </c>
      <c r="F40" t="s">
        <v>209</v>
      </c>
      <c r="G40" t="s">
        <v>210</v>
      </c>
      <c r="H40" t="s">
        <v>257</v>
      </c>
    </row>
    <row r="41" spans="1:8" x14ac:dyDescent="0.45">
      <c r="A41" t="s">
        <v>260</v>
      </c>
      <c r="B41" t="s">
        <v>553</v>
      </c>
      <c r="C41" t="s">
        <v>405</v>
      </c>
      <c r="D41" t="s">
        <v>406</v>
      </c>
      <c r="E41" t="s">
        <v>407</v>
      </c>
      <c r="F41" t="s">
        <v>209</v>
      </c>
      <c r="G41" t="s">
        <v>210</v>
      </c>
      <c r="H41" t="s">
        <v>257</v>
      </c>
    </row>
    <row r="42" spans="1:8" x14ac:dyDescent="0.45">
      <c r="A42" t="s">
        <v>768</v>
      </c>
      <c r="B42" t="s">
        <v>769</v>
      </c>
      <c r="C42" t="s">
        <v>405</v>
      </c>
      <c r="D42" t="s">
        <v>406</v>
      </c>
      <c r="E42" t="s">
        <v>407</v>
      </c>
      <c r="F42" t="s">
        <v>323</v>
      </c>
      <c r="G42" t="s">
        <v>770</v>
      </c>
      <c r="H42" t="s">
        <v>771</v>
      </c>
    </row>
    <row r="43" spans="1:8" x14ac:dyDescent="0.45">
      <c r="A43" t="s">
        <v>263</v>
      </c>
      <c r="B43" t="s">
        <v>772</v>
      </c>
      <c r="C43" t="s">
        <v>405</v>
      </c>
      <c r="D43" t="s">
        <v>406</v>
      </c>
      <c r="E43" t="s">
        <v>407</v>
      </c>
      <c r="F43" t="s">
        <v>209</v>
      </c>
      <c r="G43" t="s">
        <v>264</v>
      </c>
      <c r="H43" t="s">
        <v>265</v>
      </c>
    </row>
    <row r="44" spans="1:8" x14ac:dyDescent="0.45">
      <c r="A44" t="s">
        <v>266</v>
      </c>
      <c r="B44" t="s">
        <v>773</v>
      </c>
      <c r="C44" t="s">
        <v>405</v>
      </c>
      <c r="D44" t="s">
        <v>406</v>
      </c>
      <c r="E44" t="s">
        <v>407</v>
      </c>
      <c r="F44" t="s">
        <v>209</v>
      </c>
      <c r="G44" t="s">
        <v>267</v>
      </c>
      <c r="H44" t="s">
        <v>268</v>
      </c>
    </row>
    <row r="45" spans="1:8" x14ac:dyDescent="0.45">
      <c r="A45" t="s">
        <v>57</v>
      </c>
      <c r="B45" t="s">
        <v>774</v>
      </c>
      <c r="C45" t="s">
        <v>405</v>
      </c>
      <c r="D45" t="s">
        <v>406</v>
      </c>
      <c r="E45" t="s">
        <v>407</v>
      </c>
      <c r="F45" t="s">
        <v>232</v>
      </c>
      <c r="G45" t="s">
        <v>269</v>
      </c>
      <c r="H45" t="s">
        <v>297</v>
      </c>
    </row>
    <row r="46" spans="1:8" x14ac:dyDescent="0.45">
      <c r="A46" t="s">
        <v>50</v>
      </c>
      <c r="B46" t="s">
        <v>668</v>
      </c>
      <c r="C46" t="s">
        <v>405</v>
      </c>
      <c r="D46" t="s">
        <v>406</v>
      </c>
      <c r="E46" t="s">
        <v>407</v>
      </c>
      <c r="F46" t="s">
        <v>209</v>
      </c>
      <c r="G46" t="s">
        <v>223</v>
      </c>
      <c r="H46" t="s">
        <v>669</v>
      </c>
    </row>
    <row r="47" spans="1:8" x14ac:dyDescent="0.45">
      <c r="A47" t="s">
        <v>385</v>
      </c>
      <c r="B47" t="s">
        <v>775</v>
      </c>
      <c r="C47" t="s">
        <v>405</v>
      </c>
      <c r="D47" t="s">
        <v>406</v>
      </c>
      <c r="E47" t="s">
        <v>407</v>
      </c>
      <c r="F47" t="s">
        <v>232</v>
      </c>
      <c r="G47" t="s">
        <v>269</v>
      </c>
      <c r="H47" t="s">
        <v>776</v>
      </c>
    </row>
    <row r="48" spans="1:8" x14ac:dyDescent="0.45">
      <c r="A48" t="s">
        <v>777</v>
      </c>
      <c r="B48" t="s">
        <v>778</v>
      </c>
      <c r="C48" t="s">
        <v>405</v>
      </c>
      <c r="D48" t="s">
        <v>406</v>
      </c>
      <c r="E48" t="s">
        <v>407</v>
      </c>
      <c r="F48" t="s">
        <v>209</v>
      </c>
      <c r="G48" t="s">
        <v>223</v>
      </c>
      <c r="H48" t="s">
        <v>779</v>
      </c>
    </row>
    <row r="49" spans="1:8" x14ac:dyDescent="0.45">
      <c r="A49" t="s">
        <v>780</v>
      </c>
      <c r="B49" t="s">
        <v>781</v>
      </c>
      <c r="C49" t="s">
        <v>405</v>
      </c>
      <c r="D49" t="s">
        <v>406</v>
      </c>
      <c r="E49" t="s">
        <v>407</v>
      </c>
      <c r="F49" t="s">
        <v>232</v>
      </c>
      <c r="G49" t="s">
        <v>269</v>
      </c>
      <c r="H49" t="s">
        <v>782</v>
      </c>
    </row>
    <row r="50" spans="1:8" x14ac:dyDescent="0.45">
      <c r="A50" t="s">
        <v>326</v>
      </c>
      <c r="B50" t="s">
        <v>783</v>
      </c>
      <c r="C50" t="s">
        <v>405</v>
      </c>
      <c r="D50" t="s">
        <v>406</v>
      </c>
      <c r="E50" t="s">
        <v>407</v>
      </c>
      <c r="F50" t="s">
        <v>209</v>
      </c>
      <c r="G50" t="s">
        <v>327</v>
      </c>
      <c r="H50" t="s">
        <v>328</v>
      </c>
    </row>
    <row r="51" spans="1:8" x14ac:dyDescent="0.45">
      <c r="A51" t="s">
        <v>784</v>
      </c>
      <c r="B51" t="s">
        <v>785</v>
      </c>
      <c r="C51" t="s">
        <v>405</v>
      </c>
      <c r="D51" t="s">
        <v>406</v>
      </c>
      <c r="E51" t="s">
        <v>407</v>
      </c>
      <c r="F51" t="s">
        <v>209</v>
      </c>
      <c r="G51" t="s">
        <v>223</v>
      </c>
      <c r="H51" t="s">
        <v>786</v>
      </c>
    </row>
    <row r="52" spans="1:8" x14ac:dyDescent="0.45">
      <c r="A52" t="s">
        <v>787</v>
      </c>
      <c r="B52" t="s">
        <v>788</v>
      </c>
      <c r="C52" t="s">
        <v>405</v>
      </c>
      <c r="D52" t="s">
        <v>406</v>
      </c>
      <c r="E52" t="s">
        <v>407</v>
      </c>
      <c r="F52" t="s">
        <v>209</v>
      </c>
      <c r="G52" t="s">
        <v>223</v>
      </c>
      <c r="H52" t="s">
        <v>786</v>
      </c>
    </row>
    <row r="53" spans="1:8" x14ac:dyDescent="0.45">
      <c r="A53" t="s">
        <v>789</v>
      </c>
      <c r="B53" t="s">
        <v>790</v>
      </c>
      <c r="C53" t="s">
        <v>405</v>
      </c>
      <c r="D53" t="s">
        <v>406</v>
      </c>
      <c r="E53" t="s">
        <v>407</v>
      </c>
      <c r="F53" t="s">
        <v>209</v>
      </c>
      <c r="G53" t="s">
        <v>223</v>
      </c>
      <c r="H53" t="s">
        <v>786</v>
      </c>
    </row>
    <row r="54" spans="1:8" x14ac:dyDescent="0.45">
      <c r="A54" t="s">
        <v>791</v>
      </c>
      <c r="B54" t="s">
        <v>792</v>
      </c>
      <c r="C54" t="s">
        <v>405</v>
      </c>
      <c r="D54" t="s">
        <v>406</v>
      </c>
      <c r="E54" t="s">
        <v>407</v>
      </c>
      <c r="F54" t="s">
        <v>209</v>
      </c>
      <c r="G54" t="s">
        <v>223</v>
      </c>
      <c r="H54" t="s">
        <v>793</v>
      </c>
    </row>
    <row r="55" spans="1:8" x14ac:dyDescent="0.45">
      <c r="A55" t="s">
        <v>794</v>
      </c>
      <c r="B55" t="s">
        <v>795</v>
      </c>
      <c r="C55" t="s">
        <v>405</v>
      </c>
      <c r="D55" t="s">
        <v>406</v>
      </c>
      <c r="E55" t="s">
        <v>407</v>
      </c>
      <c r="F55" t="s">
        <v>209</v>
      </c>
      <c r="G55" t="s">
        <v>223</v>
      </c>
      <c r="H55" t="s">
        <v>227</v>
      </c>
    </row>
    <row r="56" spans="1:8" x14ac:dyDescent="0.45">
      <c r="A56" t="s">
        <v>796</v>
      </c>
      <c r="B56" t="s">
        <v>797</v>
      </c>
      <c r="C56" t="s">
        <v>405</v>
      </c>
      <c r="D56" t="s">
        <v>406</v>
      </c>
      <c r="E56" t="s">
        <v>407</v>
      </c>
      <c r="F56" t="s">
        <v>232</v>
      </c>
      <c r="G56" t="s">
        <v>798</v>
      </c>
      <c r="H56" t="s">
        <v>799</v>
      </c>
    </row>
    <row r="57" spans="1:8" x14ac:dyDescent="0.45">
      <c r="A57" t="s">
        <v>800</v>
      </c>
      <c r="B57" t="s">
        <v>801</v>
      </c>
      <c r="C57" t="s">
        <v>405</v>
      </c>
      <c r="D57" t="s">
        <v>406</v>
      </c>
      <c r="E57" t="s">
        <v>407</v>
      </c>
      <c r="F57" t="s">
        <v>209</v>
      </c>
      <c r="G57" t="s">
        <v>223</v>
      </c>
      <c r="H57" t="s">
        <v>802</v>
      </c>
    </row>
    <row r="58" spans="1:8" x14ac:dyDescent="0.45">
      <c r="A58" t="s">
        <v>803</v>
      </c>
      <c r="B58" t="s">
        <v>804</v>
      </c>
      <c r="C58" t="s">
        <v>405</v>
      </c>
      <c r="D58" t="s">
        <v>406</v>
      </c>
      <c r="E58" t="s">
        <v>407</v>
      </c>
      <c r="F58" t="s">
        <v>209</v>
      </c>
      <c r="G58" t="s">
        <v>223</v>
      </c>
      <c r="H58" t="s">
        <v>31</v>
      </c>
    </row>
    <row r="59" spans="1:8" x14ac:dyDescent="0.45">
      <c r="A59" t="s">
        <v>805</v>
      </c>
      <c r="B59" t="s">
        <v>806</v>
      </c>
      <c r="C59" t="s">
        <v>405</v>
      </c>
      <c r="D59" t="s">
        <v>406</v>
      </c>
      <c r="E59" t="s">
        <v>407</v>
      </c>
      <c r="F59" t="s">
        <v>209</v>
      </c>
      <c r="G59" t="s">
        <v>223</v>
      </c>
      <c r="H59" t="s">
        <v>31</v>
      </c>
    </row>
    <row r="60" spans="1:8" x14ac:dyDescent="0.45">
      <c r="A60" t="s">
        <v>807</v>
      </c>
      <c r="B60" t="s">
        <v>808</v>
      </c>
      <c r="C60" t="s">
        <v>405</v>
      </c>
      <c r="D60" t="s">
        <v>406</v>
      </c>
      <c r="E60" t="s">
        <v>407</v>
      </c>
      <c r="F60" t="s">
        <v>209</v>
      </c>
      <c r="G60" t="s">
        <v>223</v>
      </c>
      <c r="H60" t="s">
        <v>31</v>
      </c>
    </row>
    <row r="61" spans="1:8" x14ac:dyDescent="0.45">
      <c r="A61" t="s">
        <v>809</v>
      </c>
      <c r="B61" t="s">
        <v>810</v>
      </c>
      <c r="C61" t="s">
        <v>405</v>
      </c>
      <c r="D61" t="s">
        <v>406</v>
      </c>
      <c r="E61" t="s">
        <v>407</v>
      </c>
      <c r="F61" t="s">
        <v>209</v>
      </c>
      <c r="G61" t="s">
        <v>223</v>
      </c>
      <c r="H61" t="s">
        <v>31</v>
      </c>
    </row>
    <row r="62" spans="1:8" x14ac:dyDescent="0.45">
      <c r="A62" t="s">
        <v>811</v>
      </c>
      <c r="B62" t="s">
        <v>812</v>
      </c>
      <c r="C62" t="s">
        <v>405</v>
      </c>
      <c r="D62" t="s">
        <v>406</v>
      </c>
      <c r="E62" t="s">
        <v>407</v>
      </c>
      <c r="F62" t="s">
        <v>209</v>
      </c>
      <c r="G62" t="s">
        <v>223</v>
      </c>
      <c r="H62" t="s">
        <v>31</v>
      </c>
    </row>
    <row r="63" spans="1:8" x14ac:dyDescent="0.45">
      <c r="A63" t="s">
        <v>344</v>
      </c>
      <c r="B63" t="s">
        <v>813</v>
      </c>
      <c r="C63" t="s">
        <v>405</v>
      </c>
      <c r="D63" t="s">
        <v>406</v>
      </c>
      <c r="E63" t="s">
        <v>407</v>
      </c>
      <c r="F63" t="s">
        <v>209</v>
      </c>
      <c r="G63" t="s">
        <v>223</v>
      </c>
      <c r="H63" t="s">
        <v>31</v>
      </c>
    </row>
    <row r="64" spans="1:8" x14ac:dyDescent="0.45">
      <c r="A64" t="s">
        <v>814</v>
      </c>
      <c r="B64" t="s">
        <v>815</v>
      </c>
      <c r="C64" t="s">
        <v>405</v>
      </c>
      <c r="D64" t="s">
        <v>406</v>
      </c>
      <c r="E64" t="s">
        <v>407</v>
      </c>
      <c r="F64" t="s">
        <v>209</v>
      </c>
      <c r="G64" t="s">
        <v>223</v>
      </c>
      <c r="H64" t="s">
        <v>31</v>
      </c>
    </row>
    <row r="65" spans="1:8" x14ac:dyDescent="0.45">
      <c r="A65" t="s">
        <v>816</v>
      </c>
      <c r="B65" t="s">
        <v>817</v>
      </c>
      <c r="C65" t="s">
        <v>405</v>
      </c>
      <c r="D65" t="s">
        <v>406</v>
      </c>
      <c r="E65" t="s">
        <v>407</v>
      </c>
      <c r="F65" t="s">
        <v>209</v>
      </c>
      <c r="G65" t="s">
        <v>223</v>
      </c>
      <c r="H65" t="s">
        <v>31</v>
      </c>
    </row>
    <row r="66" spans="1:8" x14ac:dyDescent="0.45">
      <c r="A66" t="s">
        <v>818</v>
      </c>
      <c r="B66" t="s">
        <v>758</v>
      </c>
      <c r="C66" t="s">
        <v>405</v>
      </c>
      <c r="D66" t="s">
        <v>406</v>
      </c>
      <c r="E66" t="s">
        <v>407</v>
      </c>
      <c r="F66" t="s">
        <v>209</v>
      </c>
      <c r="G66" t="s">
        <v>223</v>
      </c>
      <c r="H66" t="s">
        <v>31</v>
      </c>
    </row>
    <row r="67" spans="1:8" x14ac:dyDescent="0.45">
      <c r="A67" t="s">
        <v>819</v>
      </c>
      <c r="B67" t="s">
        <v>494</v>
      </c>
      <c r="C67" t="s">
        <v>405</v>
      </c>
      <c r="D67" t="s">
        <v>406</v>
      </c>
      <c r="E67" t="s">
        <v>407</v>
      </c>
      <c r="F67" t="s">
        <v>209</v>
      </c>
      <c r="G67" t="s">
        <v>223</v>
      </c>
      <c r="H67" t="s">
        <v>31</v>
      </c>
    </row>
    <row r="68" spans="1:8" x14ac:dyDescent="0.45">
      <c r="A68" t="s">
        <v>820</v>
      </c>
      <c r="B68" t="s">
        <v>821</v>
      </c>
      <c r="C68" t="s">
        <v>405</v>
      </c>
      <c r="D68" t="s">
        <v>406</v>
      </c>
      <c r="E68" t="s">
        <v>407</v>
      </c>
      <c r="F68" t="s">
        <v>209</v>
      </c>
      <c r="G68" t="s">
        <v>223</v>
      </c>
      <c r="H68" t="s">
        <v>31</v>
      </c>
    </row>
    <row r="69" spans="1:8" x14ac:dyDescent="0.45">
      <c r="A69" t="s">
        <v>822</v>
      </c>
      <c r="B69" t="s">
        <v>823</v>
      </c>
      <c r="C69" t="s">
        <v>405</v>
      </c>
      <c r="D69" t="s">
        <v>406</v>
      </c>
      <c r="E69" t="s">
        <v>407</v>
      </c>
      <c r="F69" t="s">
        <v>209</v>
      </c>
      <c r="G69" t="s">
        <v>223</v>
      </c>
      <c r="H69" t="s">
        <v>31</v>
      </c>
    </row>
    <row r="70" spans="1:8" x14ac:dyDescent="0.45">
      <c r="A70" t="s">
        <v>388</v>
      </c>
      <c r="B70" t="s">
        <v>824</v>
      </c>
      <c r="C70" t="s">
        <v>405</v>
      </c>
      <c r="D70" t="s">
        <v>406</v>
      </c>
      <c r="E70" t="s">
        <v>407</v>
      </c>
      <c r="F70" t="s">
        <v>209</v>
      </c>
      <c r="G70" t="s">
        <v>223</v>
      </c>
      <c r="H70" t="s">
        <v>31</v>
      </c>
    </row>
    <row r="71" spans="1:8" x14ac:dyDescent="0.45">
      <c r="A71" t="s">
        <v>345</v>
      </c>
      <c r="B71" t="s">
        <v>825</v>
      </c>
      <c r="C71" t="s">
        <v>405</v>
      </c>
      <c r="D71" t="s">
        <v>406</v>
      </c>
      <c r="E71" t="s">
        <v>407</v>
      </c>
      <c r="F71" t="s">
        <v>209</v>
      </c>
      <c r="G71" t="s">
        <v>223</v>
      </c>
      <c r="H71" t="s">
        <v>31</v>
      </c>
    </row>
    <row r="72" spans="1:8" x14ac:dyDescent="0.45">
      <c r="A72" t="s">
        <v>826</v>
      </c>
      <c r="B72" t="s">
        <v>827</v>
      </c>
      <c r="C72" t="s">
        <v>405</v>
      </c>
      <c r="D72" t="s">
        <v>406</v>
      </c>
      <c r="E72" t="s">
        <v>407</v>
      </c>
      <c r="F72" t="s">
        <v>209</v>
      </c>
      <c r="G72" t="s">
        <v>223</v>
      </c>
      <c r="H72" t="s">
        <v>31</v>
      </c>
    </row>
    <row r="73" spans="1:8" x14ac:dyDescent="0.45">
      <c r="A73" t="s">
        <v>828</v>
      </c>
      <c r="B73" t="s">
        <v>494</v>
      </c>
      <c r="C73" t="s">
        <v>405</v>
      </c>
      <c r="D73" t="s">
        <v>406</v>
      </c>
      <c r="E73" t="s">
        <v>407</v>
      </c>
      <c r="F73" t="s">
        <v>209</v>
      </c>
      <c r="G73" t="s">
        <v>223</v>
      </c>
      <c r="H73" t="s">
        <v>31</v>
      </c>
    </row>
    <row r="74" spans="1:8" x14ac:dyDescent="0.45">
      <c r="A74" t="s">
        <v>829</v>
      </c>
      <c r="B74" t="s">
        <v>808</v>
      </c>
      <c r="C74" t="s">
        <v>405</v>
      </c>
      <c r="D74" t="s">
        <v>406</v>
      </c>
      <c r="E74" t="s">
        <v>407</v>
      </c>
      <c r="F74" t="s">
        <v>209</v>
      </c>
      <c r="G74" t="s">
        <v>223</v>
      </c>
      <c r="H74" t="s">
        <v>31</v>
      </c>
    </row>
    <row r="75" spans="1:8" x14ac:dyDescent="0.45">
      <c r="A75" t="s">
        <v>830</v>
      </c>
      <c r="B75" t="s">
        <v>831</v>
      </c>
      <c r="C75" t="s">
        <v>405</v>
      </c>
      <c r="D75" t="s">
        <v>406</v>
      </c>
      <c r="E75" t="s">
        <v>407</v>
      </c>
      <c r="F75" t="s">
        <v>209</v>
      </c>
      <c r="G75" t="s">
        <v>223</v>
      </c>
      <c r="H75" t="s">
        <v>31</v>
      </c>
    </row>
    <row r="76" spans="1:8" x14ac:dyDescent="0.45">
      <c r="A76" t="s">
        <v>832</v>
      </c>
      <c r="B76" t="s">
        <v>532</v>
      </c>
      <c r="C76" t="s">
        <v>405</v>
      </c>
      <c r="D76" t="s">
        <v>406</v>
      </c>
      <c r="E76" t="s">
        <v>407</v>
      </c>
      <c r="F76" t="s">
        <v>209</v>
      </c>
      <c r="G76" t="s">
        <v>223</v>
      </c>
      <c r="H76" t="s">
        <v>31</v>
      </c>
    </row>
    <row r="77" spans="1:8" x14ac:dyDescent="0.45">
      <c r="A77" t="s">
        <v>346</v>
      </c>
      <c r="B77" t="s">
        <v>494</v>
      </c>
      <c r="C77" t="s">
        <v>405</v>
      </c>
      <c r="D77" t="s">
        <v>406</v>
      </c>
      <c r="E77" t="s">
        <v>407</v>
      </c>
      <c r="F77" t="s">
        <v>209</v>
      </c>
      <c r="G77" t="s">
        <v>223</v>
      </c>
      <c r="H77" t="s">
        <v>31</v>
      </c>
    </row>
    <row r="78" spans="1:8" x14ac:dyDescent="0.45">
      <c r="A78" t="s">
        <v>833</v>
      </c>
      <c r="B78" t="s">
        <v>834</v>
      </c>
      <c r="C78" t="s">
        <v>405</v>
      </c>
      <c r="D78" t="s">
        <v>406</v>
      </c>
      <c r="E78" t="s">
        <v>407</v>
      </c>
      <c r="F78" t="s">
        <v>209</v>
      </c>
      <c r="G78" t="s">
        <v>223</v>
      </c>
      <c r="H78" t="s">
        <v>31</v>
      </c>
    </row>
    <row r="79" spans="1:8" x14ac:dyDescent="0.45">
      <c r="A79" t="s">
        <v>835</v>
      </c>
      <c r="B79" t="s">
        <v>494</v>
      </c>
      <c r="C79" t="s">
        <v>405</v>
      </c>
      <c r="D79" t="s">
        <v>406</v>
      </c>
      <c r="E79" t="s">
        <v>407</v>
      </c>
      <c r="F79" t="s">
        <v>209</v>
      </c>
      <c r="G79" t="s">
        <v>223</v>
      </c>
      <c r="H79" t="s">
        <v>31</v>
      </c>
    </row>
    <row r="80" spans="1:8" x14ac:dyDescent="0.45">
      <c r="A80" t="s">
        <v>836</v>
      </c>
      <c r="B80" t="s">
        <v>494</v>
      </c>
      <c r="C80" t="s">
        <v>405</v>
      </c>
      <c r="D80" t="s">
        <v>406</v>
      </c>
      <c r="E80" t="s">
        <v>407</v>
      </c>
      <c r="F80" t="s">
        <v>209</v>
      </c>
      <c r="G80" t="s">
        <v>223</v>
      </c>
      <c r="H80" t="s">
        <v>31</v>
      </c>
    </row>
    <row r="81" spans="1:8" x14ac:dyDescent="0.45">
      <c r="A81" t="s">
        <v>347</v>
      </c>
      <c r="B81" t="s">
        <v>666</v>
      </c>
      <c r="C81" t="s">
        <v>405</v>
      </c>
      <c r="D81" t="s">
        <v>406</v>
      </c>
      <c r="E81" t="s">
        <v>407</v>
      </c>
      <c r="F81" t="s">
        <v>209</v>
      </c>
      <c r="G81" t="s">
        <v>223</v>
      </c>
      <c r="H81" t="s">
        <v>31</v>
      </c>
    </row>
    <row r="82" spans="1:8" x14ac:dyDescent="0.45">
      <c r="A82" t="s">
        <v>837</v>
      </c>
      <c r="B82" t="s">
        <v>838</v>
      </c>
      <c r="C82" t="s">
        <v>405</v>
      </c>
      <c r="D82" t="s">
        <v>406</v>
      </c>
      <c r="E82" t="s">
        <v>407</v>
      </c>
      <c r="F82" t="s">
        <v>209</v>
      </c>
      <c r="G82" t="s">
        <v>223</v>
      </c>
      <c r="H82" t="s">
        <v>31</v>
      </c>
    </row>
    <row r="83" spans="1:8" x14ac:dyDescent="0.45">
      <c r="A83" t="s">
        <v>348</v>
      </c>
      <c r="B83" t="s">
        <v>758</v>
      </c>
      <c r="C83" t="s">
        <v>405</v>
      </c>
      <c r="D83" t="s">
        <v>406</v>
      </c>
      <c r="E83" t="s">
        <v>407</v>
      </c>
      <c r="F83" t="s">
        <v>209</v>
      </c>
      <c r="G83" t="s">
        <v>223</v>
      </c>
      <c r="H83" t="s">
        <v>31</v>
      </c>
    </row>
    <row r="84" spans="1:8" x14ac:dyDescent="0.45">
      <c r="A84" t="s">
        <v>839</v>
      </c>
      <c r="B84" t="s">
        <v>840</v>
      </c>
      <c r="C84" t="s">
        <v>405</v>
      </c>
      <c r="D84" t="s">
        <v>406</v>
      </c>
      <c r="E84" t="s">
        <v>407</v>
      </c>
      <c r="F84" t="s">
        <v>209</v>
      </c>
      <c r="G84" t="s">
        <v>223</v>
      </c>
      <c r="H84" t="s">
        <v>31</v>
      </c>
    </row>
    <row r="85" spans="1:8" x14ac:dyDescent="0.45">
      <c r="A85" t="s">
        <v>841</v>
      </c>
      <c r="B85" t="s">
        <v>827</v>
      </c>
      <c r="C85" t="s">
        <v>405</v>
      </c>
      <c r="D85" t="s">
        <v>406</v>
      </c>
      <c r="E85" t="s">
        <v>407</v>
      </c>
      <c r="F85" t="s">
        <v>209</v>
      </c>
      <c r="G85" t="s">
        <v>223</v>
      </c>
      <c r="H85" t="s">
        <v>31</v>
      </c>
    </row>
    <row r="86" spans="1:8" x14ac:dyDescent="0.45">
      <c r="A86" t="s">
        <v>842</v>
      </c>
      <c r="B86" t="s">
        <v>843</v>
      </c>
      <c r="C86" t="s">
        <v>405</v>
      </c>
      <c r="D86" t="s">
        <v>406</v>
      </c>
      <c r="E86" t="s">
        <v>407</v>
      </c>
      <c r="F86" t="s">
        <v>209</v>
      </c>
      <c r="G86" t="s">
        <v>223</v>
      </c>
      <c r="H86" t="s">
        <v>31</v>
      </c>
    </row>
    <row r="87" spans="1:8" x14ac:dyDescent="0.45">
      <c r="A87" t="s">
        <v>844</v>
      </c>
      <c r="B87" t="s">
        <v>845</v>
      </c>
      <c r="C87" t="s">
        <v>405</v>
      </c>
      <c r="D87" t="s">
        <v>406</v>
      </c>
      <c r="E87" t="s">
        <v>407</v>
      </c>
      <c r="F87" t="s">
        <v>209</v>
      </c>
      <c r="G87" t="s">
        <v>223</v>
      </c>
      <c r="H87" t="s">
        <v>31</v>
      </c>
    </row>
    <row r="88" spans="1:8" x14ac:dyDescent="0.45">
      <c r="A88" t="s">
        <v>846</v>
      </c>
      <c r="B88" t="s">
        <v>845</v>
      </c>
      <c r="C88" t="s">
        <v>405</v>
      </c>
      <c r="D88" t="s">
        <v>406</v>
      </c>
      <c r="E88" t="s">
        <v>407</v>
      </c>
      <c r="F88" t="s">
        <v>209</v>
      </c>
      <c r="G88" t="s">
        <v>223</v>
      </c>
      <c r="H88" t="s">
        <v>31</v>
      </c>
    </row>
    <row r="89" spans="1:8" x14ac:dyDescent="0.45">
      <c r="A89" t="s">
        <v>847</v>
      </c>
      <c r="B89" t="s">
        <v>848</v>
      </c>
      <c r="C89" t="s">
        <v>405</v>
      </c>
      <c r="D89" t="s">
        <v>406</v>
      </c>
      <c r="E89" t="s">
        <v>407</v>
      </c>
      <c r="F89" t="s">
        <v>209</v>
      </c>
      <c r="G89" t="s">
        <v>223</v>
      </c>
      <c r="H89" t="s">
        <v>31</v>
      </c>
    </row>
    <row r="90" spans="1:8" x14ac:dyDescent="0.45">
      <c r="A90" t="s">
        <v>849</v>
      </c>
      <c r="B90" t="s">
        <v>721</v>
      </c>
      <c r="C90" t="s">
        <v>405</v>
      </c>
      <c r="D90" t="s">
        <v>406</v>
      </c>
      <c r="E90" t="s">
        <v>407</v>
      </c>
      <c r="F90" t="s">
        <v>209</v>
      </c>
      <c r="G90" t="s">
        <v>223</v>
      </c>
      <c r="H90" t="s">
        <v>31</v>
      </c>
    </row>
    <row r="91" spans="1:8" x14ac:dyDescent="0.45">
      <c r="A91" t="s">
        <v>349</v>
      </c>
      <c r="B91" t="s">
        <v>850</v>
      </c>
      <c r="C91" t="s">
        <v>405</v>
      </c>
      <c r="D91" t="s">
        <v>406</v>
      </c>
      <c r="E91" t="s">
        <v>407</v>
      </c>
      <c r="F91" t="s">
        <v>209</v>
      </c>
      <c r="G91" t="s">
        <v>223</v>
      </c>
      <c r="H91" t="s">
        <v>31</v>
      </c>
    </row>
    <row r="92" spans="1:8" x14ac:dyDescent="0.45">
      <c r="A92" t="s">
        <v>851</v>
      </c>
      <c r="B92" t="s">
        <v>613</v>
      </c>
      <c r="C92" t="s">
        <v>405</v>
      </c>
      <c r="D92" t="s">
        <v>406</v>
      </c>
      <c r="E92" t="s">
        <v>407</v>
      </c>
      <c r="F92" t="s">
        <v>209</v>
      </c>
      <c r="G92" t="s">
        <v>223</v>
      </c>
      <c r="H92" t="s">
        <v>31</v>
      </c>
    </row>
    <row r="93" spans="1:8" x14ac:dyDescent="0.45">
      <c r="A93" t="s">
        <v>852</v>
      </c>
      <c r="B93" t="s">
        <v>853</v>
      </c>
      <c r="C93" t="s">
        <v>405</v>
      </c>
      <c r="D93" t="s">
        <v>406</v>
      </c>
      <c r="E93" t="s">
        <v>407</v>
      </c>
      <c r="F93" t="s">
        <v>209</v>
      </c>
      <c r="G93" t="s">
        <v>223</v>
      </c>
      <c r="H93" t="s">
        <v>31</v>
      </c>
    </row>
    <row r="94" spans="1:8" x14ac:dyDescent="0.45">
      <c r="A94" t="s">
        <v>854</v>
      </c>
      <c r="B94" t="s">
        <v>855</v>
      </c>
      <c r="C94" t="s">
        <v>405</v>
      </c>
      <c r="D94" t="s">
        <v>406</v>
      </c>
      <c r="E94" t="s">
        <v>407</v>
      </c>
      <c r="F94" t="s">
        <v>209</v>
      </c>
      <c r="G94" t="s">
        <v>223</v>
      </c>
      <c r="H94" t="s">
        <v>31</v>
      </c>
    </row>
    <row r="95" spans="1:8" x14ac:dyDescent="0.45">
      <c r="A95" t="s">
        <v>350</v>
      </c>
      <c r="B95" t="s">
        <v>666</v>
      </c>
      <c r="C95" t="s">
        <v>405</v>
      </c>
      <c r="D95" t="s">
        <v>406</v>
      </c>
      <c r="E95" t="s">
        <v>407</v>
      </c>
      <c r="F95" t="s">
        <v>209</v>
      </c>
      <c r="G95" t="s">
        <v>223</v>
      </c>
      <c r="H95" t="s">
        <v>31</v>
      </c>
    </row>
    <row r="96" spans="1:8" x14ac:dyDescent="0.45">
      <c r="A96" t="s">
        <v>856</v>
      </c>
      <c r="B96" t="s">
        <v>857</v>
      </c>
      <c r="C96" t="s">
        <v>405</v>
      </c>
      <c r="D96" t="s">
        <v>406</v>
      </c>
      <c r="E96" t="s">
        <v>407</v>
      </c>
      <c r="F96" t="s">
        <v>209</v>
      </c>
      <c r="G96" t="s">
        <v>223</v>
      </c>
      <c r="H96" t="s">
        <v>31</v>
      </c>
    </row>
    <row r="97" spans="1:8" x14ac:dyDescent="0.45">
      <c r="A97" t="s">
        <v>858</v>
      </c>
      <c r="B97" t="s">
        <v>859</v>
      </c>
      <c r="C97" t="s">
        <v>405</v>
      </c>
      <c r="D97" t="s">
        <v>406</v>
      </c>
      <c r="E97" t="s">
        <v>407</v>
      </c>
      <c r="F97" t="s">
        <v>209</v>
      </c>
      <c r="G97" t="s">
        <v>223</v>
      </c>
      <c r="H97" t="s">
        <v>31</v>
      </c>
    </row>
    <row r="98" spans="1:8" x14ac:dyDescent="0.45">
      <c r="A98" t="s">
        <v>860</v>
      </c>
      <c r="B98" t="s">
        <v>848</v>
      </c>
      <c r="C98" t="s">
        <v>405</v>
      </c>
      <c r="D98" t="s">
        <v>406</v>
      </c>
      <c r="E98" t="s">
        <v>407</v>
      </c>
      <c r="F98" t="s">
        <v>209</v>
      </c>
      <c r="G98" t="s">
        <v>223</v>
      </c>
      <c r="H98" t="s">
        <v>31</v>
      </c>
    </row>
    <row r="99" spans="1:8" x14ac:dyDescent="0.45">
      <c r="A99" t="s">
        <v>861</v>
      </c>
      <c r="B99" t="s">
        <v>862</v>
      </c>
      <c r="C99" t="s">
        <v>405</v>
      </c>
      <c r="D99" t="s">
        <v>406</v>
      </c>
      <c r="E99" t="s">
        <v>407</v>
      </c>
      <c r="F99" t="s">
        <v>209</v>
      </c>
      <c r="G99" t="s">
        <v>223</v>
      </c>
      <c r="H99" t="s">
        <v>31</v>
      </c>
    </row>
    <row r="100" spans="1:8" x14ac:dyDescent="0.45">
      <c r="A100" t="s">
        <v>863</v>
      </c>
      <c r="B100" t="s">
        <v>864</v>
      </c>
      <c r="C100" t="s">
        <v>405</v>
      </c>
      <c r="D100" t="s">
        <v>406</v>
      </c>
      <c r="E100" t="s">
        <v>407</v>
      </c>
      <c r="F100" t="s">
        <v>209</v>
      </c>
      <c r="G100" t="s">
        <v>223</v>
      </c>
      <c r="H100" t="s">
        <v>31</v>
      </c>
    </row>
    <row r="101" spans="1:8" x14ac:dyDescent="0.45">
      <c r="A101" t="s">
        <v>865</v>
      </c>
      <c r="B101" t="s">
        <v>845</v>
      </c>
      <c r="C101" t="s">
        <v>405</v>
      </c>
      <c r="D101" t="s">
        <v>406</v>
      </c>
      <c r="E101" t="s">
        <v>407</v>
      </c>
      <c r="F101" t="s">
        <v>209</v>
      </c>
      <c r="G101" t="s">
        <v>223</v>
      </c>
      <c r="H101" t="s">
        <v>31</v>
      </c>
    </row>
    <row r="102" spans="1:8" x14ac:dyDescent="0.45">
      <c r="A102" t="s">
        <v>866</v>
      </c>
      <c r="B102" t="s">
        <v>532</v>
      </c>
      <c r="C102" t="s">
        <v>405</v>
      </c>
      <c r="D102" t="s">
        <v>406</v>
      </c>
      <c r="E102" t="s">
        <v>407</v>
      </c>
      <c r="F102" t="s">
        <v>209</v>
      </c>
      <c r="G102" t="s">
        <v>223</v>
      </c>
      <c r="H102" t="s">
        <v>31</v>
      </c>
    </row>
    <row r="103" spans="1:8" x14ac:dyDescent="0.45">
      <c r="A103" t="s">
        <v>351</v>
      </c>
      <c r="B103" t="s">
        <v>867</v>
      </c>
      <c r="C103" t="s">
        <v>405</v>
      </c>
      <c r="D103" t="s">
        <v>406</v>
      </c>
      <c r="E103" t="s">
        <v>407</v>
      </c>
      <c r="F103" t="s">
        <v>209</v>
      </c>
      <c r="G103" t="s">
        <v>223</v>
      </c>
      <c r="H103" t="s">
        <v>868</v>
      </c>
    </row>
    <row r="104" spans="1:8" x14ac:dyDescent="0.45">
      <c r="A104" t="s">
        <v>869</v>
      </c>
      <c r="B104" t="s">
        <v>870</v>
      </c>
      <c r="C104" t="s">
        <v>405</v>
      </c>
      <c r="D104" t="s">
        <v>406</v>
      </c>
      <c r="E104" t="s">
        <v>407</v>
      </c>
      <c r="F104" t="s">
        <v>209</v>
      </c>
      <c r="G104" t="s">
        <v>223</v>
      </c>
      <c r="H104" t="s">
        <v>31</v>
      </c>
    </row>
    <row r="105" spans="1:8" x14ac:dyDescent="0.45">
      <c r="A105" t="s">
        <v>871</v>
      </c>
      <c r="B105" t="s">
        <v>872</v>
      </c>
      <c r="C105" t="s">
        <v>405</v>
      </c>
      <c r="D105" t="s">
        <v>406</v>
      </c>
      <c r="E105" t="s">
        <v>407</v>
      </c>
      <c r="F105" t="s">
        <v>209</v>
      </c>
      <c r="G105" t="s">
        <v>223</v>
      </c>
      <c r="H105" t="s">
        <v>31</v>
      </c>
    </row>
    <row r="106" spans="1:8" x14ac:dyDescent="0.45">
      <c r="A106" t="s">
        <v>873</v>
      </c>
      <c r="B106" t="s">
        <v>494</v>
      </c>
      <c r="C106" t="s">
        <v>405</v>
      </c>
      <c r="D106" t="s">
        <v>406</v>
      </c>
      <c r="E106" t="s">
        <v>407</v>
      </c>
      <c r="F106" t="s">
        <v>209</v>
      </c>
      <c r="G106" t="s">
        <v>223</v>
      </c>
      <c r="H106" t="s">
        <v>31</v>
      </c>
    </row>
    <row r="107" spans="1:8" x14ac:dyDescent="0.45">
      <c r="A107" t="s">
        <v>874</v>
      </c>
      <c r="B107" t="s">
        <v>815</v>
      </c>
      <c r="C107" t="s">
        <v>405</v>
      </c>
      <c r="D107" t="s">
        <v>406</v>
      </c>
      <c r="E107" t="s">
        <v>407</v>
      </c>
      <c r="F107" t="s">
        <v>209</v>
      </c>
      <c r="G107" t="s">
        <v>223</v>
      </c>
      <c r="H107" t="s">
        <v>31</v>
      </c>
    </row>
    <row r="108" spans="1:8" x14ac:dyDescent="0.45">
      <c r="A108" t="s">
        <v>875</v>
      </c>
      <c r="B108" t="s">
        <v>758</v>
      </c>
      <c r="C108" t="s">
        <v>405</v>
      </c>
      <c r="D108" t="s">
        <v>406</v>
      </c>
      <c r="E108" t="s">
        <v>407</v>
      </c>
      <c r="F108" t="s">
        <v>209</v>
      </c>
      <c r="G108" t="s">
        <v>223</v>
      </c>
      <c r="H108" t="s">
        <v>31</v>
      </c>
    </row>
    <row r="109" spans="1:8" x14ac:dyDescent="0.45">
      <c r="A109" t="s">
        <v>876</v>
      </c>
      <c r="B109" t="s">
        <v>758</v>
      </c>
      <c r="C109" t="s">
        <v>405</v>
      </c>
      <c r="D109" t="s">
        <v>406</v>
      </c>
      <c r="E109" t="s">
        <v>407</v>
      </c>
      <c r="F109" t="s">
        <v>209</v>
      </c>
      <c r="G109" t="s">
        <v>223</v>
      </c>
      <c r="H109" t="s">
        <v>31</v>
      </c>
    </row>
    <row r="110" spans="1:8" x14ac:dyDescent="0.45">
      <c r="A110" t="s">
        <v>877</v>
      </c>
      <c r="B110" t="s">
        <v>845</v>
      </c>
      <c r="C110" t="s">
        <v>405</v>
      </c>
      <c r="D110" t="s">
        <v>406</v>
      </c>
      <c r="E110" t="s">
        <v>407</v>
      </c>
      <c r="F110" t="s">
        <v>209</v>
      </c>
      <c r="G110" t="s">
        <v>223</v>
      </c>
      <c r="H110" t="s">
        <v>31</v>
      </c>
    </row>
    <row r="111" spans="1:8" x14ac:dyDescent="0.45">
      <c r="A111" t="s">
        <v>878</v>
      </c>
      <c r="B111" t="s">
        <v>879</v>
      </c>
      <c r="C111" t="s">
        <v>405</v>
      </c>
      <c r="D111" t="s">
        <v>406</v>
      </c>
      <c r="E111" t="s">
        <v>407</v>
      </c>
      <c r="F111" t="s">
        <v>209</v>
      </c>
      <c r="G111" t="s">
        <v>223</v>
      </c>
      <c r="H111" t="s">
        <v>31</v>
      </c>
    </row>
    <row r="112" spans="1:8" x14ac:dyDescent="0.45">
      <c r="A112" t="s">
        <v>880</v>
      </c>
      <c r="B112" t="s">
        <v>881</v>
      </c>
      <c r="C112" t="s">
        <v>405</v>
      </c>
      <c r="D112" t="s">
        <v>406</v>
      </c>
      <c r="E112" t="s">
        <v>407</v>
      </c>
      <c r="F112" t="s">
        <v>209</v>
      </c>
      <c r="G112" t="s">
        <v>223</v>
      </c>
      <c r="H112" t="s">
        <v>31</v>
      </c>
    </row>
    <row r="113" spans="1:8" x14ac:dyDescent="0.45">
      <c r="A113" t="s">
        <v>882</v>
      </c>
      <c r="B113" t="s">
        <v>808</v>
      </c>
      <c r="C113" t="s">
        <v>405</v>
      </c>
      <c r="D113" t="s">
        <v>406</v>
      </c>
      <c r="E113" t="s">
        <v>407</v>
      </c>
      <c r="F113" t="s">
        <v>209</v>
      </c>
      <c r="G113" t="s">
        <v>223</v>
      </c>
      <c r="H113" t="s">
        <v>31</v>
      </c>
    </row>
    <row r="114" spans="1:8" x14ac:dyDescent="0.45">
      <c r="A114" t="s">
        <v>56</v>
      </c>
      <c r="B114" t="s">
        <v>845</v>
      </c>
      <c r="C114" t="s">
        <v>405</v>
      </c>
      <c r="D114" t="s">
        <v>406</v>
      </c>
      <c r="E114" t="s">
        <v>407</v>
      </c>
      <c r="F114" t="s">
        <v>209</v>
      </c>
      <c r="G114" t="s">
        <v>223</v>
      </c>
      <c r="H114" t="s">
        <v>31</v>
      </c>
    </row>
    <row r="115" spans="1:8" x14ac:dyDescent="0.45">
      <c r="A115" t="s">
        <v>883</v>
      </c>
      <c r="B115" t="s">
        <v>758</v>
      </c>
      <c r="C115" t="s">
        <v>405</v>
      </c>
      <c r="D115" t="s">
        <v>406</v>
      </c>
      <c r="E115" t="s">
        <v>407</v>
      </c>
      <c r="F115" t="s">
        <v>209</v>
      </c>
      <c r="G115" t="s">
        <v>223</v>
      </c>
      <c r="H115" t="s">
        <v>31</v>
      </c>
    </row>
    <row r="116" spans="1:8" x14ac:dyDescent="0.45">
      <c r="A116" t="s">
        <v>884</v>
      </c>
      <c r="B116" t="s">
        <v>808</v>
      </c>
      <c r="C116" t="s">
        <v>405</v>
      </c>
      <c r="D116" t="s">
        <v>406</v>
      </c>
      <c r="E116" t="s">
        <v>407</v>
      </c>
      <c r="F116" t="s">
        <v>209</v>
      </c>
      <c r="G116" t="s">
        <v>223</v>
      </c>
      <c r="H116" t="s">
        <v>31</v>
      </c>
    </row>
    <row r="117" spans="1:8" x14ac:dyDescent="0.45">
      <c r="A117" t="s">
        <v>885</v>
      </c>
      <c r="B117" t="s">
        <v>886</v>
      </c>
      <c r="C117" t="s">
        <v>405</v>
      </c>
      <c r="D117" t="s">
        <v>406</v>
      </c>
      <c r="E117" t="s">
        <v>407</v>
      </c>
      <c r="F117" t="s">
        <v>209</v>
      </c>
      <c r="G117" t="s">
        <v>223</v>
      </c>
      <c r="H117" t="s">
        <v>31</v>
      </c>
    </row>
    <row r="118" spans="1:8" x14ac:dyDescent="0.45">
      <c r="A118" t="s">
        <v>887</v>
      </c>
      <c r="B118" t="s">
        <v>888</v>
      </c>
      <c r="C118" t="s">
        <v>405</v>
      </c>
      <c r="D118" t="s">
        <v>406</v>
      </c>
      <c r="E118" t="s">
        <v>407</v>
      </c>
      <c r="F118" t="s">
        <v>209</v>
      </c>
      <c r="G118" t="s">
        <v>223</v>
      </c>
      <c r="H118" t="s">
        <v>31</v>
      </c>
    </row>
    <row r="119" spans="1:8" x14ac:dyDescent="0.45">
      <c r="A119" t="s">
        <v>889</v>
      </c>
      <c r="B119" t="s">
        <v>890</v>
      </c>
      <c r="C119" t="s">
        <v>405</v>
      </c>
      <c r="D119" t="s">
        <v>406</v>
      </c>
      <c r="E119" t="s">
        <v>407</v>
      </c>
      <c r="F119" t="s">
        <v>209</v>
      </c>
      <c r="G119" t="s">
        <v>223</v>
      </c>
      <c r="H119" t="s">
        <v>31</v>
      </c>
    </row>
    <row r="120" spans="1:8" x14ac:dyDescent="0.45">
      <c r="A120" t="s">
        <v>352</v>
      </c>
      <c r="B120" t="s">
        <v>758</v>
      </c>
      <c r="C120" t="s">
        <v>405</v>
      </c>
      <c r="D120" t="s">
        <v>406</v>
      </c>
      <c r="E120" t="s">
        <v>407</v>
      </c>
      <c r="F120" t="s">
        <v>209</v>
      </c>
      <c r="G120" t="s">
        <v>223</v>
      </c>
      <c r="H120" t="s">
        <v>31</v>
      </c>
    </row>
    <row r="121" spans="1:8" x14ac:dyDescent="0.45">
      <c r="A121" t="s">
        <v>891</v>
      </c>
      <c r="B121" t="s">
        <v>892</v>
      </c>
      <c r="C121" t="s">
        <v>405</v>
      </c>
      <c r="D121" t="s">
        <v>406</v>
      </c>
      <c r="E121" t="s">
        <v>407</v>
      </c>
      <c r="F121" t="s">
        <v>209</v>
      </c>
      <c r="G121" t="s">
        <v>223</v>
      </c>
      <c r="H121" t="s">
        <v>31</v>
      </c>
    </row>
    <row r="122" spans="1:8" x14ac:dyDescent="0.45">
      <c r="A122" t="s">
        <v>893</v>
      </c>
      <c r="B122" t="s">
        <v>862</v>
      </c>
      <c r="C122" t="s">
        <v>405</v>
      </c>
      <c r="D122" t="s">
        <v>406</v>
      </c>
      <c r="E122" t="s">
        <v>407</v>
      </c>
      <c r="F122" t="s">
        <v>209</v>
      </c>
      <c r="G122" t="s">
        <v>223</v>
      </c>
      <c r="H122" t="s">
        <v>31</v>
      </c>
    </row>
    <row r="123" spans="1:8" x14ac:dyDescent="0.45">
      <c r="A123" t="s">
        <v>894</v>
      </c>
      <c r="B123" t="s">
        <v>845</v>
      </c>
      <c r="C123" t="s">
        <v>405</v>
      </c>
      <c r="D123" t="s">
        <v>406</v>
      </c>
      <c r="E123" t="s">
        <v>407</v>
      </c>
      <c r="F123" t="s">
        <v>209</v>
      </c>
      <c r="G123" t="s">
        <v>223</v>
      </c>
      <c r="H123" t="s">
        <v>31</v>
      </c>
    </row>
    <row r="124" spans="1:8" x14ac:dyDescent="0.45">
      <c r="A124" t="s">
        <v>895</v>
      </c>
      <c r="B124" t="s">
        <v>808</v>
      </c>
      <c r="C124" t="s">
        <v>405</v>
      </c>
      <c r="D124" t="s">
        <v>406</v>
      </c>
      <c r="E124" t="s">
        <v>407</v>
      </c>
      <c r="F124" t="s">
        <v>209</v>
      </c>
      <c r="G124" t="s">
        <v>223</v>
      </c>
      <c r="H124" t="s">
        <v>31</v>
      </c>
    </row>
    <row r="125" spans="1:8" x14ac:dyDescent="0.45">
      <c r="A125" t="s">
        <v>896</v>
      </c>
      <c r="B125" t="s">
        <v>897</v>
      </c>
      <c r="C125" t="s">
        <v>405</v>
      </c>
      <c r="D125" t="s">
        <v>406</v>
      </c>
      <c r="E125" t="s">
        <v>407</v>
      </c>
      <c r="F125" t="s">
        <v>209</v>
      </c>
      <c r="G125" t="s">
        <v>223</v>
      </c>
      <c r="H125" t="s">
        <v>31</v>
      </c>
    </row>
    <row r="126" spans="1:8" x14ac:dyDescent="0.45">
      <c r="A126" t="s">
        <v>898</v>
      </c>
      <c r="B126" t="s">
        <v>845</v>
      </c>
      <c r="C126" t="s">
        <v>405</v>
      </c>
      <c r="D126" t="s">
        <v>406</v>
      </c>
      <c r="E126" t="s">
        <v>407</v>
      </c>
      <c r="F126" t="s">
        <v>209</v>
      </c>
      <c r="G126" t="s">
        <v>223</v>
      </c>
      <c r="H126" t="s">
        <v>31</v>
      </c>
    </row>
    <row r="127" spans="1:8" x14ac:dyDescent="0.45">
      <c r="A127" t="s">
        <v>899</v>
      </c>
      <c r="B127" t="s">
        <v>494</v>
      </c>
      <c r="C127" t="s">
        <v>405</v>
      </c>
      <c r="D127" t="s">
        <v>406</v>
      </c>
      <c r="E127" t="s">
        <v>407</v>
      </c>
      <c r="F127" t="s">
        <v>209</v>
      </c>
      <c r="G127" t="s">
        <v>223</v>
      </c>
      <c r="H127" t="s">
        <v>31</v>
      </c>
    </row>
    <row r="128" spans="1:8" x14ac:dyDescent="0.45">
      <c r="A128" t="s">
        <v>353</v>
      </c>
      <c r="B128" t="s">
        <v>808</v>
      </c>
      <c r="C128" t="s">
        <v>405</v>
      </c>
      <c r="D128" t="s">
        <v>406</v>
      </c>
      <c r="E128" t="s">
        <v>407</v>
      </c>
      <c r="F128" t="s">
        <v>209</v>
      </c>
      <c r="G128" t="s">
        <v>223</v>
      </c>
      <c r="H128" t="s">
        <v>31</v>
      </c>
    </row>
    <row r="129" spans="1:8" x14ac:dyDescent="0.45">
      <c r="A129" t="s">
        <v>900</v>
      </c>
      <c r="B129" t="s">
        <v>845</v>
      </c>
      <c r="C129" t="s">
        <v>405</v>
      </c>
      <c r="D129" t="s">
        <v>406</v>
      </c>
      <c r="E129" t="s">
        <v>407</v>
      </c>
      <c r="F129" t="s">
        <v>209</v>
      </c>
      <c r="G129" t="s">
        <v>223</v>
      </c>
      <c r="H129" t="s">
        <v>31</v>
      </c>
    </row>
    <row r="130" spans="1:8" x14ac:dyDescent="0.45">
      <c r="A130" t="s">
        <v>901</v>
      </c>
      <c r="B130" t="s">
        <v>774</v>
      </c>
      <c r="C130" t="s">
        <v>405</v>
      </c>
      <c r="D130" t="s">
        <v>406</v>
      </c>
      <c r="E130" t="s">
        <v>407</v>
      </c>
      <c r="F130" t="s">
        <v>209</v>
      </c>
      <c r="G130" t="s">
        <v>223</v>
      </c>
      <c r="H130" t="s">
        <v>31</v>
      </c>
    </row>
    <row r="131" spans="1:8" x14ac:dyDescent="0.45">
      <c r="A131" t="s">
        <v>902</v>
      </c>
      <c r="B131" t="s">
        <v>903</v>
      </c>
      <c r="C131" t="s">
        <v>405</v>
      </c>
      <c r="D131" t="s">
        <v>406</v>
      </c>
      <c r="E131" t="s">
        <v>407</v>
      </c>
      <c r="F131" t="s">
        <v>209</v>
      </c>
      <c r="G131" t="s">
        <v>223</v>
      </c>
      <c r="H131" t="s">
        <v>31</v>
      </c>
    </row>
    <row r="132" spans="1:8" x14ac:dyDescent="0.45">
      <c r="A132" t="s">
        <v>904</v>
      </c>
      <c r="B132" t="s">
        <v>890</v>
      </c>
      <c r="C132" t="s">
        <v>405</v>
      </c>
      <c r="D132" t="s">
        <v>406</v>
      </c>
      <c r="E132" t="s">
        <v>407</v>
      </c>
      <c r="F132" t="s">
        <v>209</v>
      </c>
      <c r="G132" t="s">
        <v>223</v>
      </c>
      <c r="H132" t="s">
        <v>31</v>
      </c>
    </row>
    <row r="133" spans="1:8" x14ac:dyDescent="0.45">
      <c r="A133" t="s">
        <v>905</v>
      </c>
      <c r="B133" t="s">
        <v>666</v>
      </c>
      <c r="C133" t="s">
        <v>405</v>
      </c>
      <c r="D133" t="s">
        <v>406</v>
      </c>
      <c r="E133" t="s">
        <v>407</v>
      </c>
      <c r="F133" t="s">
        <v>209</v>
      </c>
      <c r="G133" t="s">
        <v>223</v>
      </c>
      <c r="H133" t="s">
        <v>31</v>
      </c>
    </row>
    <row r="134" spans="1:8" x14ac:dyDescent="0.45">
      <c r="A134" t="s">
        <v>906</v>
      </c>
      <c r="B134" t="s">
        <v>845</v>
      </c>
      <c r="C134" t="s">
        <v>405</v>
      </c>
      <c r="D134" t="s">
        <v>406</v>
      </c>
      <c r="E134" t="s">
        <v>407</v>
      </c>
      <c r="F134" t="s">
        <v>209</v>
      </c>
      <c r="G134" t="s">
        <v>223</v>
      </c>
      <c r="H134" t="s">
        <v>31</v>
      </c>
    </row>
    <row r="135" spans="1:8" x14ac:dyDescent="0.45">
      <c r="A135" t="s">
        <v>907</v>
      </c>
      <c r="B135" t="s">
        <v>908</v>
      </c>
      <c r="C135" t="s">
        <v>405</v>
      </c>
      <c r="D135" t="s">
        <v>406</v>
      </c>
      <c r="E135" t="s">
        <v>407</v>
      </c>
      <c r="F135" t="s">
        <v>209</v>
      </c>
      <c r="G135" t="s">
        <v>223</v>
      </c>
      <c r="H135" t="s">
        <v>31</v>
      </c>
    </row>
    <row r="136" spans="1:8" x14ac:dyDescent="0.45">
      <c r="A136" t="s">
        <v>909</v>
      </c>
      <c r="B136" t="s">
        <v>910</v>
      </c>
      <c r="C136" t="s">
        <v>405</v>
      </c>
      <c r="D136" t="s">
        <v>406</v>
      </c>
      <c r="E136" t="s">
        <v>407</v>
      </c>
      <c r="F136" t="s">
        <v>209</v>
      </c>
      <c r="G136" t="s">
        <v>223</v>
      </c>
      <c r="H136" t="s">
        <v>31</v>
      </c>
    </row>
    <row r="137" spans="1:8" x14ac:dyDescent="0.45">
      <c r="A137" t="s">
        <v>354</v>
      </c>
      <c r="B137" t="s">
        <v>758</v>
      </c>
      <c r="C137" t="s">
        <v>405</v>
      </c>
      <c r="D137" t="s">
        <v>406</v>
      </c>
      <c r="E137" t="s">
        <v>407</v>
      </c>
      <c r="F137" t="s">
        <v>209</v>
      </c>
      <c r="G137" t="s">
        <v>223</v>
      </c>
      <c r="H137" t="s">
        <v>31</v>
      </c>
    </row>
    <row r="138" spans="1:8" x14ac:dyDescent="0.45">
      <c r="A138" t="s">
        <v>911</v>
      </c>
      <c r="B138" t="s">
        <v>881</v>
      </c>
      <c r="C138" t="s">
        <v>405</v>
      </c>
      <c r="D138" t="s">
        <v>406</v>
      </c>
      <c r="E138" t="s">
        <v>407</v>
      </c>
      <c r="F138" t="s">
        <v>209</v>
      </c>
      <c r="G138" t="s">
        <v>223</v>
      </c>
      <c r="H138" t="s">
        <v>31</v>
      </c>
    </row>
    <row r="139" spans="1:8" x14ac:dyDescent="0.45">
      <c r="A139" t="s">
        <v>912</v>
      </c>
      <c r="B139" t="s">
        <v>913</v>
      </c>
      <c r="C139" t="s">
        <v>405</v>
      </c>
      <c r="D139" t="s">
        <v>406</v>
      </c>
      <c r="E139" t="s">
        <v>407</v>
      </c>
      <c r="F139" t="s">
        <v>209</v>
      </c>
      <c r="G139" t="s">
        <v>223</v>
      </c>
      <c r="H139" t="s">
        <v>31</v>
      </c>
    </row>
    <row r="140" spans="1:8" x14ac:dyDescent="0.45">
      <c r="A140" t="s">
        <v>914</v>
      </c>
      <c r="B140" t="s">
        <v>915</v>
      </c>
      <c r="C140" t="s">
        <v>405</v>
      </c>
      <c r="D140" t="s">
        <v>406</v>
      </c>
      <c r="E140" t="s">
        <v>407</v>
      </c>
      <c r="F140" t="s">
        <v>209</v>
      </c>
      <c r="G140" t="s">
        <v>223</v>
      </c>
      <c r="H140" t="s">
        <v>31</v>
      </c>
    </row>
    <row r="141" spans="1:8" x14ac:dyDescent="0.45">
      <c r="A141" t="s">
        <v>916</v>
      </c>
      <c r="B141" t="s">
        <v>494</v>
      </c>
      <c r="C141" t="s">
        <v>405</v>
      </c>
      <c r="D141" t="s">
        <v>406</v>
      </c>
      <c r="E141" t="s">
        <v>407</v>
      </c>
      <c r="F141" t="s">
        <v>209</v>
      </c>
      <c r="G141" t="s">
        <v>223</v>
      </c>
      <c r="H141" t="s">
        <v>31</v>
      </c>
    </row>
    <row r="142" spans="1:8" x14ac:dyDescent="0.45">
      <c r="A142" t="s">
        <v>356</v>
      </c>
      <c r="B142" t="s">
        <v>668</v>
      </c>
      <c r="C142" t="s">
        <v>405</v>
      </c>
      <c r="D142" t="s">
        <v>406</v>
      </c>
      <c r="E142" t="s">
        <v>407</v>
      </c>
      <c r="F142" t="s">
        <v>209</v>
      </c>
      <c r="G142" t="s">
        <v>223</v>
      </c>
      <c r="H142" t="s">
        <v>31</v>
      </c>
    </row>
    <row r="143" spans="1:8" x14ac:dyDescent="0.45">
      <c r="A143" t="s">
        <v>17</v>
      </c>
      <c r="B143" t="s">
        <v>917</v>
      </c>
      <c r="C143" t="s">
        <v>405</v>
      </c>
      <c r="D143" t="s">
        <v>406</v>
      </c>
      <c r="E143" t="s">
        <v>407</v>
      </c>
      <c r="F143" t="s">
        <v>209</v>
      </c>
      <c r="G143" t="s">
        <v>223</v>
      </c>
      <c r="H143" t="s">
        <v>31</v>
      </c>
    </row>
    <row r="144" spans="1:8" x14ac:dyDescent="0.45">
      <c r="A144" t="s">
        <v>918</v>
      </c>
      <c r="B144" t="s">
        <v>845</v>
      </c>
      <c r="C144" t="s">
        <v>405</v>
      </c>
      <c r="D144" t="s">
        <v>406</v>
      </c>
      <c r="E144" t="s">
        <v>407</v>
      </c>
      <c r="F144" t="s">
        <v>209</v>
      </c>
      <c r="G144" t="s">
        <v>223</v>
      </c>
      <c r="H144" t="s">
        <v>31</v>
      </c>
    </row>
    <row r="145" spans="1:8" x14ac:dyDescent="0.45">
      <c r="A145" t="s">
        <v>919</v>
      </c>
      <c r="B145" t="s">
        <v>908</v>
      </c>
      <c r="C145" t="s">
        <v>405</v>
      </c>
      <c r="D145" t="s">
        <v>406</v>
      </c>
      <c r="E145" t="s">
        <v>407</v>
      </c>
      <c r="F145" t="s">
        <v>209</v>
      </c>
      <c r="G145" t="s">
        <v>223</v>
      </c>
      <c r="H145" t="s">
        <v>31</v>
      </c>
    </row>
    <row r="146" spans="1:8" x14ac:dyDescent="0.45">
      <c r="A146" t="s">
        <v>920</v>
      </c>
      <c r="B146" t="s">
        <v>668</v>
      </c>
      <c r="C146" t="s">
        <v>405</v>
      </c>
      <c r="D146" t="s">
        <v>406</v>
      </c>
      <c r="E146" t="s">
        <v>407</v>
      </c>
      <c r="F146" t="s">
        <v>209</v>
      </c>
      <c r="G146" t="s">
        <v>223</v>
      </c>
      <c r="H146" t="s">
        <v>31</v>
      </c>
    </row>
    <row r="147" spans="1:8" x14ac:dyDescent="0.45">
      <c r="A147" t="s">
        <v>921</v>
      </c>
      <c r="B147" t="s">
        <v>668</v>
      </c>
      <c r="C147" t="s">
        <v>405</v>
      </c>
      <c r="D147" t="s">
        <v>406</v>
      </c>
      <c r="E147" t="s">
        <v>407</v>
      </c>
      <c r="F147" t="s">
        <v>209</v>
      </c>
      <c r="G147" t="s">
        <v>223</v>
      </c>
      <c r="H147" t="s">
        <v>31</v>
      </c>
    </row>
    <row r="148" spans="1:8" x14ac:dyDescent="0.45">
      <c r="A148" t="s">
        <v>922</v>
      </c>
      <c r="B148" t="s">
        <v>843</v>
      </c>
      <c r="C148" t="s">
        <v>405</v>
      </c>
      <c r="D148" t="s">
        <v>406</v>
      </c>
      <c r="E148" t="s">
        <v>407</v>
      </c>
      <c r="F148" t="s">
        <v>209</v>
      </c>
      <c r="G148" t="s">
        <v>223</v>
      </c>
      <c r="H148" t="s">
        <v>31</v>
      </c>
    </row>
    <row r="149" spans="1:8" x14ac:dyDescent="0.45">
      <c r="A149" t="s">
        <v>923</v>
      </c>
      <c r="B149" t="s">
        <v>494</v>
      </c>
      <c r="C149" t="s">
        <v>405</v>
      </c>
      <c r="D149" t="s">
        <v>406</v>
      </c>
      <c r="E149" t="s">
        <v>407</v>
      </c>
      <c r="F149" t="s">
        <v>209</v>
      </c>
      <c r="G149" t="s">
        <v>223</v>
      </c>
      <c r="H149" t="s">
        <v>31</v>
      </c>
    </row>
    <row r="150" spans="1:8" x14ac:dyDescent="0.45">
      <c r="A150" t="s">
        <v>357</v>
      </c>
      <c r="B150" t="s">
        <v>924</v>
      </c>
      <c r="C150" t="s">
        <v>405</v>
      </c>
      <c r="D150" t="s">
        <v>406</v>
      </c>
      <c r="E150" t="s">
        <v>407</v>
      </c>
      <c r="F150" t="s">
        <v>209</v>
      </c>
      <c r="G150" t="s">
        <v>223</v>
      </c>
      <c r="H150" t="s">
        <v>31</v>
      </c>
    </row>
    <row r="151" spans="1:8" x14ac:dyDescent="0.45">
      <c r="A151" t="s">
        <v>925</v>
      </c>
      <c r="B151" t="s">
        <v>926</v>
      </c>
      <c r="C151" t="s">
        <v>405</v>
      </c>
      <c r="D151" t="s">
        <v>406</v>
      </c>
      <c r="E151" t="s">
        <v>407</v>
      </c>
      <c r="F151" t="s">
        <v>209</v>
      </c>
      <c r="G151" t="s">
        <v>223</v>
      </c>
      <c r="H151" t="s">
        <v>31</v>
      </c>
    </row>
    <row r="152" spans="1:8" x14ac:dyDescent="0.45">
      <c r="A152" t="s">
        <v>358</v>
      </c>
      <c r="B152" t="s">
        <v>927</v>
      </c>
      <c r="C152" t="s">
        <v>405</v>
      </c>
      <c r="D152" t="s">
        <v>406</v>
      </c>
      <c r="E152" t="s">
        <v>407</v>
      </c>
      <c r="F152" t="s">
        <v>209</v>
      </c>
      <c r="G152" t="s">
        <v>223</v>
      </c>
      <c r="H152" t="s">
        <v>31</v>
      </c>
    </row>
    <row r="153" spans="1:8" x14ac:dyDescent="0.45">
      <c r="A153" t="s">
        <v>928</v>
      </c>
      <c r="B153" t="s">
        <v>929</v>
      </c>
      <c r="C153" t="s">
        <v>405</v>
      </c>
      <c r="D153" t="s">
        <v>406</v>
      </c>
      <c r="E153" t="s">
        <v>407</v>
      </c>
      <c r="F153" t="s">
        <v>209</v>
      </c>
      <c r="G153" t="s">
        <v>223</v>
      </c>
      <c r="H153" t="s">
        <v>31</v>
      </c>
    </row>
    <row r="154" spans="1:8" x14ac:dyDescent="0.45">
      <c r="A154" t="s">
        <v>930</v>
      </c>
      <c r="B154" t="s">
        <v>845</v>
      </c>
      <c r="C154" t="s">
        <v>405</v>
      </c>
      <c r="D154" t="s">
        <v>406</v>
      </c>
      <c r="E154" t="s">
        <v>407</v>
      </c>
      <c r="F154" t="s">
        <v>209</v>
      </c>
      <c r="G154" t="s">
        <v>223</v>
      </c>
      <c r="H154" t="s">
        <v>31</v>
      </c>
    </row>
    <row r="155" spans="1:8" x14ac:dyDescent="0.45">
      <c r="A155" t="s">
        <v>931</v>
      </c>
      <c r="B155" t="s">
        <v>862</v>
      </c>
      <c r="C155" t="s">
        <v>405</v>
      </c>
      <c r="D155" t="s">
        <v>406</v>
      </c>
      <c r="E155" t="s">
        <v>407</v>
      </c>
      <c r="F155" t="s">
        <v>209</v>
      </c>
      <c r="G155" t="s">
        <v>223</v>
      </c>
      <c r="H155" t="s">
        <v>31</v>
      </c>
    </row>
    <row r="156" spans="1:8" x14ac:dyDescent="0.45">
      <c r="A156" t="s">
        <v>932</v>
      </c>
      <c r="B156" t="s">
        <v>494</v>
      </c>
      <c r="C156" t="s">
        <v>405</v>
      </c>
      <c r="D156" t="s">
        <v>406</v>
      </c>
      <c r="E156" t="s">
        <v>407</v>
      </c>
      <c r="F156" t="s">
        <v>209</v>
      </c>
      <c r="G156" t="s">
        <v>223</v>
      </c>
      <c r="H156" t="s">
        <v>31</v>
      </c>
    </row>
    <row r="157" spans="1:8" x14ac:dyDescent="0.45">
      <c r="A157" t="s">
        <v>933</v>
      </c>
      <c r="B157" t="s">
        <v>934</v>
      </c>
      <c r="C157" t="s">
        <v>405</v>
      </c>
      <c r="D157" t="s">
        <v>406</v>
      </c>
      <c r="E157" t="s">
        <v>407</v>
      </c>
      <c r="F157" t="s">
        <v>209</v>
      </c>
      <c r="G157" t="s">
        <v>223</v>
      </c>
      <c r="H157" t="s">
        <v>31</v>
      </c>
    </row>
    <row r="158" spans="1:8" x14ac:dyDescent="0.45">
      <c r="A158" t="s">
        <v>935</v>
      </c>
      <c r="B158" t="s">
        <v>845</v>
      </c>
      <c r="C158" t="s">
        <v>405</v>
      </c>
      <c r="D158" t="s">
        <v>406</v>
      </c>
      <c r="E158" t="s">
        <v>407</v>
      </c>
      <c r="F158" t="s">
        <v>209</v>
      </c>
      <c r="G158" t="s">
        <v>223</v>
      </c>
      <c r="H158" t="s">
        <v>31</v>
      </c>
    </row>
    <row r="159" spans="1:8" x14ac:dyDescent="0.45">
      <c r="A159" t="s">
        <v>55</v>
      </c>
      <c r="B159" t="s">
        <v>758</v>
      </c>
      <c r="C159" t="s">
        <v>405</v>
      </c>
      <c r="D159" t="s">
        <v>406</v>
      </c>
      <c r="E159" t="s">
        <v>407</v>
      </c>
      <c r="F159" t="s">
        <v>209</v>
      </c>
      <c r="G159" t="s">
        <v>223</v>
      </c>
      <c r="H159" t="s">
        <v>31</v>
      </c>
    </row>
    <row r="160" spans="1:8" x14ac:dyDescent="0.45">
      <c r="A160" t="s">
        <v>936</v>
      </c>
      <c r="B160" t="s">
        <v>937</v>
      </c>
      <c r="C160" t="s">
        <v>405</v>
      </c>
      <c r="D160" t="s">
        <v>406</v>
      </c>
      <c r="E160" t="s">
        <v>407</v>
      </c>
      <c r="F160" t="s">
        <v>209</v>
      </c>
      <c r="G160" t="s">
        <v>223</v>
      </c>
      <c r="H160" t="s">
        <v>31</v>
      </c>
    </row>
    <row r="161" spans="1:8" x14ac:dyDescent="0.45">
      <c r="A161" t="s">
        <v>360</v>
      </c>
      <c r="B161" t="s">
        <v>845</v>
      </c>
      <c r="C161" t="s">
        <v>405</v>
      </c>
      <c r="D161" t="s">
        <v>406</v>
      </c>
      <c r="E161" t="s">
        <v>407</v>
      </c>
      <c r="F161" t="s">
        <v>209</v>
      </c>
      <c r="G161" t="s">
        <v>223</v>
      </c>
      <c r="H161" t="s">
        <v>31</v>
      </c>
    </row>
    <row r="162" spans="1:8" x14ac:dyDescent="0.45">
      <c r="A162" t="s">
        <v>938</v>
      </c>
      <c r="B162" t="s">
        <v>823</v>
      </c>
      <c r="C162" t="s">
        <v>405</v>
      </c>
      <c r="D162" t="s">
        <v>406</v>
      </c>
      <c r="E162" t="s">
        <v>407</v>
      </c>
      <c r="F162" t="s">
        <v>209</v>
      </c>
      <c r="G162" t="s">
        <v>223</v>
      </c>
      <c r="H162" t="s">
        <v>31</v>
      </c>
    </row>
    <row r="163" spans="1:8" x14ac:dyDescent="0.45">
      <c r="A163" t="s">
        <v>939</v>
      </c>
      <c r="B163" t="s">
        <v>666</v>
      </c>
      <c r="C163" t="s">
        <v>405</v>
      </c>
      <c r="D163" t="s">
        <v>406</v>
      </c>
      <c r="E163" t="s">
        <v>407</v>
      </c>
      <c r="F163" t="s">
        <v>209</v>
      </c>
      <c r="G163" t="s">
        <v>223</v>
      </c>
      <c r="H163" t="s">
        <v>31</v>
      </c>
    </row>
    <row r="164" spans="1:8" x14ac:dyDescent="0.45">
      <c r="A164" t="s">
        <v>362</v>
      </c>
      <c r="B164" t="s">
        <v>557</v>
      </c>
      <c r="C164" t="s">
        <v>405</v>
      </c>
      <c r="D164" t="s">
        <v>406</v>
      </c>
      <c r="E164" t="s">
        <v>407</v>
      </c>
      <c r="F164" t="s">
        <v>209</v>
      </c>
      <c r="G164" t="s">
        <v>223</v>
      </c>
      <c r="H164" t="s">
        <v>31</v>
      </c>
    </row>
    <row r="165" spans="1:8" x14ac:dyDescent="0.45">
      <c r="A165" t="s">
        <v>940</v>
      </c>
      <c r="B165" t="s">
        <v>613</v>
      </c>
      <c r="C165" t="s">
        <v>405</v>
      </c>
      <c r="D165" t="s">
        <v>406</v>
      </c>
      <c r="E165" t="s">
        <v>407</v>
      </c>
      <c r="F165" t="s">
        <v>209</v>
      </c>
      <c r="G165" t="s">
        <v>223</v>
      </c>
      <c r="H165" t="s">
        <v>31</v>
      </c>
    </row>
    <row r="166" spans="1:8" x14ac:dyDescent="0.45">
      <c r="A166" t="s">
        <v>363</v>
      </c>
      <c r="B166" t="s">
        <v>941</v>
      </c>
      <c r="C166" t="s">
        <v>405</v>
      </c>
      <c r="D166" t="s">
        <v>406</v>
      </c>
      <c r="E166" t="s">
        <v>407</v>
      </c>
      <c r="F166" t="s">
        <v>209</v>
      </c>
      <c r="G166" t="s">
        <v>223</v>
      </c>
      <c r="H166" t="s">
        <v>31</v>
      </c>
    </row>
    <row r="167" spans="1:8" x14ac:dyDescent="0.45">
      <c r="A167" t="s">
        <v>364</v>
      </c>
      <c r="B167" t="s">
        <v>666</v>
      </c>
      <c r="C167" t="s">
        <v>405</v>
      </c>
      <c r="D167" t="s">
        <v>406</v>
      </c>
      <c r="E167" t="s">
        <v>407</v>
      </c>
      <c r="F167" t="s">
        <v>209</v>
      </c>
      <c r="G167" t="s">
        <v>223</v>
      </c>
      <c r="H167" t="s">
        <v>31</v>
      </c>
    </row>
    <row r="168" spans="1:8" x14ac:dyDescent="0.45">
      <c r="A168" t="s">
        <v>365</v>
      </c>
      <c r="B168" t="s">
        <v>494</v>
      </c>
      <c r="C168" t="s">
        <v>405</v>
      </c>
      <c r="D168" t="s">
        <v>406</v>
      </c>
      <c r="E168" t="s">
        <v>407</v>
      </c>
      <c r="F168" t="s">
        <v>209</v>
      </c>
      <c r="G168" t="s">
        <v>223</v>
      </c>
      <c r="H168" t="s">
        <v>31</v>
      </c>
    </row>
    <row r="169" spans="1:8" x14ac:dyDescent="0.45">
      <c r="A169" t="s">
        <v>942</v>
      </c>
      <c r="B169" t="s">
        <v>557</v>
      </c>
      <c r="C169" t="s">
        <v>405</v>
      </c>
      <c r="D169" t="s">
        <v>406</v>
      </c>
      <c r="E169" t="s">
        <v>407</v>
      </c>
      <c r="F169" t="s">
        <v>209</v>
      </c>
      <c r="G169" t="s">
        <v>223</v>
      </c>
      <c r="H169" t="s">
        <v>31</v>
      </c>
    </row>
    <row r="170" spans="1:8" x14ac:dyDescent="0.45">
      <c r="A170" t="s">
        <v>943</v>
      </c>
      <c r="B170" t="s">
        <v>944</v>
      </c>
      <c r="C170" t="s">
        <v>405</v>
      </c>
      <c r="D170" t="s">
        <v>406</v>
      </c>
      <c r="E170" t="s">
        <v>407</v>
      </c>
      <c r="F170" t="s">
        <v>209</v>
      </c>
      <c r="G170" t="s">
        <v>223</v>
      </c>
      <c r="H170" t="s">
        <v>31</v>
      </c>
    </row>
    <row r="171" spans="1:8" x14ac:dyDescent="0.45">
      <c r="A171" t="s">
        <v>945</v>
      </c>
      <c r="B171" t="s">
        <v>946</v>
      </c>
      <c r="C171" t="s">
        <v>405</v>
      </c>
      <c r="D171" t="s">
        <v>406</v>
      </c>
      <c r="E171" t="s">
        <v>407</v>
      </c>
      <c r="F171" t="s">
        <v>209</v>
      </c>
      <c r="G171" t="s">
        <v>223</v>
      </c>
      <c r="H171" t="s">
        <v>31</v>
      </c>
    </row>
    <row r="172" spans="1:8" x14ac:dyDescent="0.45">
      <c r="A172" t="s">
        <v>947</v>
      </c>
      <c r="B172" t="s">
        <v>948</v>
      </c>
      <c r="C172" t="s">
        <v>405</v>
      </c>
      <c r="D172" t="s">
        <v>406</v>
      </c>
      <c r="E172" t="s">
        <v>407</v>
      </c>
      <c r="F172" t="s">
        <v>209</v>
      </c>
      <c r="G172" t="s">
        <v>223</v>
      </c>
      <c r="H172" t="s">
        <v>31</v>
      </c>
    </row>
    <row r="173" spans="1:8" x14ac:dyDescent="0.45">
      <c r="A173" t="s">
        <v>949</v>
      </c>
      <c r="B173" t="s">
        <v>864</v>
      </c>
      <c r="C173" t="s">
        <v>405</v>
      </c>
      <c r="D173" t="s">
        <v>406</v>
      </c>
      <c r="E173" t="s">
        <v>407</v>
      </c>
      <c r="F173" t="s">
        <v>209</v>
      </c>
      <c r="G173" t="s">
        <v>223</v>
      </c>
      <c r="H173" t="s">
        <v>31</v>
      </c>
    </row>
    <row r="174" spans="1:8" x14ac:dyDescent="0.45">
      <c r="A174" t="s">
        <v>950</v>
      </c>
      <c r="B174" t="s">
        <v>823</v>
      </c>
      <c r="C174" t="s">
        <v>405</v>
      </c>
      <c r="D174" t="s">
        <v>406</v>
      </c>
      <c r="E174" t="s">
        <v>407</v>
      </c>
      <c r="F174" t="s">
        <v>209</v>
      </c>
      <c r="G174" t="s">
        <v>223</v>
      </c>
      <c r="H174" t="s">
        <v>31</v>
      </c>
    </row>
    <row r="175" spans="1:8" x14ac:dyDescent="0.45">
      <c r="A175" t="s">
        <v>951</v>
      </c>
      <c r="B175" t="s">
        <v>668</v>
      </c>
      <c r="C175" t="s">
        <v>405</v>
      </c>
      <c r="D175" t="s">
        <v>406</v>
      </c>
      <c r="E175" t="s">
        <v>407</v>
      </c>
      <c r="F175" t="s">
        <v>209</v>
      </c>
      <c r="G175" t="s">
        <v>223</v>
      </c>
      <c r="H175" t="s">
        <v>31</v>
      </c>
    </row>
    <row r="176" spans="1:8" x14ac:dyDescent="0.45">
      <c r="A176" t="s">
        <v>952</v>
      </c>
      <c r="B176" t="s">
        <v>953</v>
      </c>
      <c r="C176" t="s">
        <v>405</v>
      </c>
      <c r="D176" t="s">
        <v>406</v>
      </c>
      <c r="E176" t="s">
        <v>407</v>
      </c>
      <c r="F176" t="s">
        <v>209</v>
      </c>
      <c r="G176" t="s">
        <v>223</v>
      </c>
      <c r="H176" t="s">
        <v>31</v>
      </c>
    </row>
    <row r="177" spans="1:8" x14ac:dyDescent="0.45">
      <c r="A177" t="s">
        <v>954</v>
      </c>
      <c r="B177" t="s">
        <v>955</v>
      </c>
      <c r="C177" t="s">
        <v>405</v>
      </c>
      <c r="D177" t="s">
        <v>406</v>
      </c>
      <c r="E177" t="s">
        <v>407</v>
      </c>
      <c r="F177" t="s">
        <v>209</v>
      </c>
      <c r="G177" t="s">
        <v>223</v>
      </c>
      <c r="H177" t="s">
        <v>31</v>
      </c>
    </row>
    <row r="178" spans="1:8" x14ac:dyDescent="0.45">
      <c r="A178" t="s">
        <v>956</v>
      </c>
      <c r="B178" t="s">
        <v>957</v>
      </c>
      <c r="C178" t="s">
        <v>405</v>
      </c>
      <c r="D178" t="s">
        <v>406</v>
      </c>
      <c r="E178" t="s">
        <v>407</v>
      </c>
      <c r="F178" t="s">
        <v>209</v>
      </c>
      <c r="G178" t="s">
        <v>223</v>
      </c>
      <c r="H178" t="s">
        <v>31</v>
      </c>
    </row>
    <row r="179" spans="1:8" x14ac:dyDescent="0.45">
      <c r="A179" t="s">
        <v>54</v>
      </c>
      <c r="B179" t="s">
        <v>955</v>
      </c>
      <c r="C179" t="s">
        <v>405</v>
      </c>
      <c r="D179" t="s">
        <v>406</v>
      </c>
      <c r="E179" t="s">
        <v>407</v>
      </c>
      <c r="F179" t="s">
        <v>209</v>
      </c>
      <c r="G179" t="s">
        <v>223</v>
      </c>
      <c r="H179" t="s">
        <v>31</v>
      </c>
    </row>
    <row r="180" spans="1:8" x14ac:dyDescent="0.45">
      <c r="A180" t="s">
        <v>366</v>
      </c>
      <c r="B180" t="s">
        <v>494</v>
      </c>
      <c r="C180" t="s">
        <v>405</v>
      </c>
      <c r="D180" t="s">
        <v>406</v>
      </c>
      <c r="E180" t="s">
        <v>407</v>
      </c>
      <c r="F180" t="s">
        <v>209</v>
      </c>
      <c r="G180" t="s">
        <v>223</v>
      </c>
      <c r="H180" t="s">
        <v>31</v>
      </c>
    </row>
    <row r="181" spans="1:8" x14ac:dyDescent="0.45">
      <c r="A181" t="s">
        <v>958</v>
      </c>
      <c r="B181" t="s">
        <v>953</v>
      </c>
      <c r="C181" t="s">
        <v>405</v>
      </c>
      <c r="D181" t="s">
        <v>406</v>
      </c>
      <c r="E181" t="s">
        <v>407</v>
      </c>
      <c r="F181" t="s">
        <v>209</v>
      </c>
      <c r="G181" t="s">
        <v>223</v>
      </c>
      <c r="H181" t="s">
        <v>31</v>
      </c>
    </row>
    <row r="182" spans="1:8" x14ac:dyDescent="0.45">
      <c r="A182" t="s">
        <v>959</v>
      </c>
      <c r="B182" t="s">
        <v>808</v>
      </c>
      <c r="C182" t="s">
        <v>405</v>
      </c>
      <c r="D182" t="s">
        <v>406</v>
      </c>
      <c r="E182" t="s">
        <v>407</v>
      </c>
      <c r="F182" t="s">
        <v>209</v>
      </c>
      <c r="G182" t="s">
        <v>223</v>
      </c>
      <c r="H182" t="s">
        <v>31</v>
      </c>
    </row>
    <row r="183" spans="1:8" x14ac:dyDescent="0.45">
      <c r="A183" t="s">
        <v>960</v>
      </c>
      <c r="B183" t="s">
        <v>910</v>
      </c>
      <c r="C183" t="s">
        <v>405</v>
      </c>
      <c r="D183" t="s">
        <v>406</v>
      </c>
      <c r="E183" t="s">
        <v>407</v>
      </c>
      <c r="F183" t="s">
        <v>209</v>
      </c>
      <c r="G183" t="s">
        <v>223</v>
      </c>
      <c r="H183" t="s">
        <v>31</v>
      </c>
    </row>
    <row r="184" spans="1:8" x14ac:dyDescent="0.45">
      <c r="A184" t="s">
        <v>961</v>
      </c>
      <c r="B184" t="s">
        <v>962</v>
      </c>
      <c r="C184" t="s">
        <v>405</v>
      </c>
      <c r="D184" t="s">
        <v>406</v>
      </c>
      <c r="E184" t="s">
        <v>407</v>
      </c>
      <c r="F184" t="s">
        <v>209</v>
      </c>
      <c r="G184" t="s">
        <v>223</v>
      </c>
      <c r="H184" t="s">
        <v>31</v>
      </c>
    </row>
    <row r="185" spans="1:8" x14ac:dyDescent="0.45">
      <c r="A185" t="s">
        <v>963</v>
      </c>
      <c r="B185" t="s">
        <v>758</v>
      </c>
      <c r="C185" t="s">
        <v>405</v>
      </c>
      <c r="D185" t="s">
        <v>406</v>
      </c>
      <c r="E185" t="s">
        <v>407</v>
      </c>
      <c r="F185" t="s">
        <v>209</v>
      </c>
      <c r="G185" t="s">
        <v>223</v>
      </c>
      <c r="H185" t="s">
        <v>31</v>
      </c>
    </row>
    <row r="186" spans="1:8" x14ac:dyDescent="0.45">
      <c r="A186" t="s">
        <v>964</v>
      </c>
      <c r="B186" t="s">
        <v>613</v>
      </c>
      <c r="C186" t="s">
        <v>405</v>
      </c>
      <c r="D186" t="s">
        <v>406</v>
      </c>
      <c r="E186" t="s">
        <v>407</v>
      </c>
      <c r="F186" t="s">
        <v>209</v>
      </c>
      <c r="G186" t="s">
        <v>223</v>
      </c>
      <c r="H186" t="s">
        <v>31</v>
      </c>
    </row>
    <row r="187" spans="1:8" x14ac:dyDescent="0.45">
      <c r="A187" t="s">
        <v>965</v>
      </c>
      <c r="B187" t="s">
        <v>494</v>
      </c>
      <c r="C187" t="s">
        <v>405</v>
      </c>
      <c r="D187" t="s">
        <v>406</v>
      </c>
      <c r="E187" t="s">
        <v>407</v>
      </c>
      <c r="F187" t="s">
        <v>209</v>
      </c>
      <c r="G187" t="s">
        <v>223</v>
      </c>
      <c r="H187" t="s">
        <v>31</v>
      </c>
    </row>
    <row r="188" spans="1:8" x14ac:dyDescent="0.45">
      <c r="A188" t="s">
        <v>369</v>
      </c>
      <c r="B188" t="s">
        <v>966</v>
      </c>
      <c r="C188" t="s">
        <v>405</v>
      </c>
      <c r="D188" t="s">
        <v>406</v>
      </c>
      <c r="E188" t="s">
        <v>407</v>
      </c>
      <c r="F188" t="s">
        <v>209</v>
      </c>
      <c r="G188" t="s">
        <v>223</v>
      </c>
      <c r="H188" t="s">
        <v>31</v>
      </c>
    </row>
    <row r="189" spans="1:8" x14ac:dyDescent="0.45">
      <c r="A189" t="s">
        <v>967</v>
      </c>
      <c r="B189" t="s">
        <v>758</v>
      </c>
      <c r="C189" t="s">
        <v>405</v>
      </c>
      <c r="D189" t="s">
        <v>406</v>
      </c>
      <c r="E189" t="s">
        <v>407</v>
      </c>
      <c r="F189" t="s">
        <v>209</v>
      </c>
      <c r="G189" t="s">
        <v>223</v>
      </c>
      <c r="H189" t="s">
        <v>31</v>
      </c>
    </row>
    <row r="190" spans="1:8" x14ac:dyDescent="0.45">
      <c r="A190" t="s">
        <v>968</v>
      </c>
      <c r="B190" t="s">
        <v>845</v>
      </c>
      <c r="C190" t="s">
        <v>405</v>
      </c>
      <c r="D190" t="s">
        <v>406</v>
      </c>
      <c r="E190" t="s">
        <v>407</v>
      </c>
      <c r="F190" t="s">
        <v>209</v>
      </c>
      <c r="G190" t="s">
        <v>223</v>
      </c>
      <c r="H190" t="s">
        <v>31</v>
      </c>
    </row>
    <row r="191" spans="1:8" x14ac:dyDescent="0.45">
      <c r="A191" t="s">
        <v>969</v>
      </c>
      <c r="B191" t="s">
        <v>888</v>
      </c>
      <c r="C191" t="s">
        <v>405</v>
      </c>
      <c r="D191" t="s">
        <v>406</v>
      </c>
      <c r="E191" t="s">
        <v>407</v>
      </c>
      <c r="F191" t="s">
        <v>209</v>
      </c>
      <c r="G191" t="s">
        <v>223</v>
      </c>
      <c r="H191" t="s">
        <v>31</v>
      </c>
    </row>
    <row r="192" spans="1:8" x14ac:dyDescent="0.45">
      <c r="A192" t="s">
        <v>970</v>
      </c>
      <c r="B192" t="s">
        <v>494</v>
      </c>
      <c r="C192" t="s">
        <v>405</v>
      </c>
      <c r="D192" t="s">
        <v>406</v>
      </c>
      <c r="E192" t="s">
        <v>407</v>
      </c>
      <c r="F192" t="s">
        <v>209</v>
      </c>
      <c r="G192" t="s">
        <v>223</v>
      </c>
      <c r="H192" t="s">
        <v>31</v>
      </c>
    </row>
    <row r="193" spans="1:8" x14ac:dyDescent="0.45">
      <c r="A193" t="s">
        <v>971</v>
      </c>
      <c r="B193" t="s">
        <v>972</v>
      </c>
      <c r="C193" t="s">
        <v>405</v>
      </c>
      <c r="D193" t="s">
        <v>406</v>
      </c>
      <c r="E193" t="s">
        <v>407</v>
      </c>
      <c r="F193" t="s">
        <v>209</v>
      </c>
      <c r="G193" t="s">
        <v>223</v>
      </c>
      <c r="H193" t="s">
        <v>31</v>
      </c>
    </row>
    <row r="194" spans="1:8" x14ac:dyDescent="0.45">
      <c r="A194" t="s">
        <v>370</v>
      </c>
      <c r="B194" t="s">
        <v>973</v>
      </c>
      <c r="C194" t="s">
        <v>405</v>
      </c>
      <c r="D194" t="s">
        <v>406</v>
      </c>
      <c r="E194" t="s">
        <v>407</v>
      </c>
      <c r="F194" t="s">
        <v>209</v>
      </c>
      <c r="G194" t="s">
        <v>223</v>
      </c>
      <c r="H194" t="s">
        <v>31</v>
      </c>
    </row>
    <row r="195" spans="1:8" x14ac:dyDescent="0.45">
      <c r="A195" t="s">
        <v>974</v>
      </c>
      <c r="B195" t="s">
        <v>908</v>
      </c>
      <c r="C195" t="s">
        <v>405</v>
      </c>
      <c r="D195" t="s">
        <v>406</v>
      </c>
      <c r="E195" t="s">
        <v>407</v>
      </c>
      <c r="F195" t="s">
        <v>209</v>
      </c>
      <c r="G195" t="s">
        <v>223</v>
      </c>
      <c r="H195" t="s">
        <v>31</v>
      </c>
    </row>
    <row r="196" spans="1:8" x14ac:dyDescent="0.45">
      <c r="A196" t="s">
        <v>975</v>
      </c>
      <c r="B196" t="s">
        <v>908</v>
      </c>
      <c r="C196" t="s">
        <v>405</v>
      </c>
      <c r="D196" t="s">
        <v>406</v>
      </c>
      <c r="E196" t="s">
        <v>407</v>
      </c>
      <c r="F196" t="s">
        <v>209</v>
      </c>
      <c r="G196" t="s">
        <v>223</v>
      </c>
      <c r="H196" t="s">
        <v>31</v>
      </c>
    </row>
    <row r="197" spans="1:8" x14ac:dyDescent="0.45">
      <c r="A197" t="s">
        <v>976</v>
      </c>
      <c r="B197" t="s">
        <v>613</v>
      </c>
      <c r="C197" t="s">
        <v>405</v>
      </c>
      <c r="D197" t="s">
        <v>406</v>
      </c>
      <c r="E197" t="s">
        <v>407</v>
      </c>
      <c r="F197" t="s">
        <v>209</v>
      </c>
      <c r="G197" t="s">
        <v>223</v>
      </c>
      <c r="H197" t="s">
        <v>31</v>
      </c>
    </row>
    <row r="198" spans="1:8" x14ac:dyDescent="0.45">
      <c r="A198" t="s">
        <v>977</v>
      </c>
      <c r="B198" t="s">
        <v>862</v>
      </c>
      <c r="C198" t="s">
        <v>405</v>
      </c>
      <c r="D198" t="s">
        <v>406</v>
      </c>
      <c r="E198" t="s">
        <v>407</v>
      </c>
      <c r="F198" t="s">
        <v>209</v>
      </c>
      <c r="G198" t="s">
        <v>223</v>
      </c>
      <c r="H198" t="s">
        <v>31</v>
      </c>
    </row>
    <row r="199" spans="1:8" x14ac:dyDescent="0.45">
      <c r="A199" t="s">
        <v>978</v>
      </c>
      <c r="B199" t="s">
        <v>542</v>
      </c>
      <c r="C199" t="s">
        <v>405</v>
      </c>
      <c r="D199" t="s">
        <v>406</v>
      </c>
      <c r="E199" t="s">
        <v>407</v>
      </c>
      <c r="F199" t="s">
        <v>209</v>
      </c>
      <c r="G199" t="s">
        <v>223</v>
      </c>
      <c r="H199" t="s">
        <v>31</v>
      </c>
    </row>
    <row r="200" spans="1:8" x14ac:dyDescent="0.45">
      <c r="A200" t="s">
        <v>979</v>
      </c>
      <c r="B200" t="s">
        <v>980</v>
      </c>
      <c r="C200" t="s">
        <v>405</v>
      </c>
      <c r="D200" t="s">
        <v>406</v>
      </c>
      <c r="E200" t="s">
        <v>407</v>
      </c>
      <c r="F200" t="s">
        <v>209</v>
      </c>
      <c r="G200" t="s">
        <v>223</v>
      </c>
      <c r="H200" t="s">
        <v>31</v>
      </c>
    </row>
    <row r="201" spans="1:8" x14ac:dyDescent="0.45">
      <c r="A201" t="s">
        <v>981</v>
      </c>
      <c r="B201" t="s">
        <v>758</v>
      </c>
      <c r="C201" t="s">
        <v>405</v>
      </c>
      <c r="D201" t="s">
        <v>406</v>
      </c>
      <c r="E201" t="s">
        <v>407</v>
      </c>
      <c r="F201" t="s">
        <v>209</v>
      </c>
      <c r="G201" t="s">
        <v>223</v>
      </c>
      <c r="H201" t="s">
        <v>31</v>
      </c>
    </row>
    <row r="202" spans="1:8" x14ac:dyDescent="0.45">
      <c r="A202" t="s">
        <v>982</v>
      </c>
      <c r="B202" t="s">
        <v>983</v>
      </c>
      <c r="C202" t="s">
        <v>405</v>
      </c>
      <c r="D202" t="s">
        <v>406</v>
      </c>
      <c r="E202" t="s">
        <v>407</v>
      </c>
      <c r="F202" t="s">
        <v>209</v>
      </c>
      <c r="G202" t="s">
        <v>223</v>
      </c>
      <c r="H202" t="s">
        <v>31</v>
      </c>
    </row>
    <row r="203" spans="1:8" x14ac:dyDescent="0.45">
      <c r="A203" t="s">
        <v>984</v>
      </c>
      <c r="B203" t="s">
        <v>985</v>
      </c>
      <c r="C203" t="s">
        <v>405</v>
      </c>
      <c r="D203" t="s">
        <v>406</v>
      </c>
      <c r="E203" t="s">
        <v>407</v>
      </c>
      <c r="F203" t="s">
        <v>209</v>
      </c>
      <c r="G203" t="s">
        <v>223</v>
      </c>
      <c r="H203" t="s">
        <v>31</v>
      </c>
    </row>
    <row r="204" spans="1:8" x14ac:dyDescent="0.45">
      <c r="A204" t="s">
        <v>371</v>
      </c>
      <c r="B204" t="s">
        <v>824</v>
      </c>
      <c r="C204" t="s">
        <v>405</v>
      </c>
      <c r="D204" t="s">
        <v>406</v>
      </c>
      <c r="E204" t="s">
        <v>407</v>
      </c>
      <c r="F204" t="s">
        <v>209</v>
      </c>
      <c r="G204" t="s">
        <v>223</v>
      </c>
      <c r="H204" t="s">
        <v>31</v>
      </c>
    </row>
    <row r="205" spans="1:8" x14ac:dyDescent="0.45">
      <c r="A205" t="s">
        <v>986</v>
      </c>
      <c r="B205" t="s">
        <v>987</v>
      </c>
      <c r="C205" t="s">
        <v>405</v>
      </c>
      <c r="D205" t="s">
        <v>406</v>
      </c>
      <c r="E205" t="s">
        <v>407</v>
      </c>
      <c r="F205" t="s">
        <v>209</v>
      </c>
      <c r="G205" t="s">
        <v>223</v>
      </c>
      <c r="H205" t="s">
        <v>31</v>
      </c>
    </row>
    <row r="206" spans="1:8" x14ac:dyDescent="0.45">
      <c r="A206" t="s">
        <v>372</v>
      </c>
      <c r="B206" t="s">
        <v>988</v>
      </c>
      <c r="C206" t="s">
        <v>405</v>
      </c>
      <c r="D206" t="s">
        <v>406</v>
      </c>
      <c r="E206" t="s">
        <v>407</v>
      </c>
      <c r="F206" t="s">
        <v>209</v>
      </c>
      <c r="G206" t="s">
        <v>223</v>
      </c>
      <c r="H206" t="s">
        <v>31</v>
      </c>
    </row>
    <row r="207" spans="1:8" x14ac:dyDescent="0.45">
      <c r="A207" t="s">
        <v>989</v>
      </c>
      <c r="B207" t="s">
        <v>990</v>
      </c>
      <c r="C207" t="s">
        <v>405</v>
      </c>
      <c r="D207" t="s">
        <v>406</v>
      </c>
      <c r="E207" t="s">
        <v>407</v>
      </c>
      <c r="F207" t="s">
        <v>209</v>
      </c>
      <c r="G207" t="s">
        <v>223</v>
      </c>
      <c r="H207" t="s">
        <v>991</v>
      </c>
    </row>
    <row r="208" spans="1:8" x14ac:dyDescent="0.45">
      <c r="A208" t="s">
        <v>992</v>
      </c>
      <c r="B208" t="s">
        <v>845</v>
      </c>
      <c r="C208" t="s">
        <v>405</v>
      </c>
      <c r="D208" t="s">
        <v>406</v>
      </c>
      <c r="E208" t="s">
        <v>407</v>
      </c>
      <c r="F208" t="s">
        <v>209</v>
      </c>
      <c r="G208" t="s">
        <v>223</v>
      </c>
      <c r="H208" t="s">
        <v>227</v>
      </c>
    </row>
    <row r="209" spans="1:8" x14ac:dyDescent="0.45">
      <c r="A209" t="s">
        <v>993</v>
      </c>
      <c r="B209" t="s">
        <v>994</v>
      </c>
      <c r="C209" t="s">
        <v>405</v>
      </c>
      <c r="D209" t="s">
        <v>406</v>
      </c>
      <c r="E209" t="s">
        <v>407</v>
      </c>
      <c r="F209" t="s">
        <v>209</v>
      </c>
      <c r="G209" t="s">
        <v>223</v>
      </c>
      <c r="H209" t="s">
        <v>378</v>
      </c>
    </row>
    <row r="210" spans="1:8" x14ac:dyDescent="0.45">
      <c r="A210" t="s">
        <v>995</v>
      </c>
      <c r="B210" t="s">
        <v>996</v>
      </c>
      <c r="C210" t="s">
        <v>405</v>
      </c>
      <c r="D210" t="s">
        <v>406</v>
      </c>
      <c r="E210" t="s">
        <v>407</v>
      </c>
      <c r="F210" t="s">
        <v>209</v>
      </c>
      <c r="G210" t="s">
        <v>223</v>
      </c>
      <c r="H210" t="s">
        <v>378</v>
      </c>
    </row>
    <row r="211" spans="1:8" x14ac:dyDescent="0.45">
      <c r="A211" t="s">
        <v>997</v>
      </c>
      <c r="B211" t="s">
        <v>998</v>
      </c>
      <c r="C211" t="s">
        <v>405</v>
      </c>
      <c r="D211" t="s">
        <v>406</v>
      </c>
      <c r="E211" t="s">
        <v>407</v>
      </c>
      <c r="F211" t="s">
        <v>209</v>
      </c>
      <c r="G211" t="s">
        <v>223</v>
      </c>
      <c r="H211" t="s">
        <v>378</v>
      </c>
    </row>
    <row r="212" spans="1:8" x14ac:dyDescent="0.45">
      <c r="A212" t="s">
        <v>999</v>
      </c>
      <c r="B212" t="s">
        <v>1000</v>
      </c>
      <c r="C212" t="s">
        <v>405</v>
      </c>
      <c r="D212" t="s">
        <v>406</v>
      </c>
      <c r="E212" t="s">
        <v>407</v>
      </c>
      <c r="F212" t="s">
        <v>209</v>
      </c>
      <c r="G212" t="s">
        <v>223</v>
      </c>
      <c r="H212" t="s">
        <v>378</v>
      </c>
    </row>
    <row r="213" spans="1:8" x14ac:dyDescent="0.45">
      <c r="A213" t="s">
        <v>1001</v>
      </c>
      <c r="B213" t="s">
        <v>613</v>
      </c>
      <c r="C213" t="s">
        <v>405</v>
      </c>
      <c r="D213" t="s">
        <v>406</v>
      </c>
      <c r="E213" t="s">
        <v>407</v>
      </c>
      <c r="F213" t="s">
        <v>209</v>
      </c>
      <c r="G213" t="s">
        <v>223</v>
      </c>
      <c r="H213" t="s">
        <v>378</v>
      </c>
    </row>
    <row r="214" spans="1:8" x14ac:dyDescent="0.45">
      <c r="A214" t="s">
        <v>1002</v>
      </c>
      <c r="B214" t="s">
        <v>1003</v>
      </c>
      <c r="C214" t="s">
        <v>405</v>
      </c>
      <c r="D214" t="s">
        <v>406</v>
      </c>
      <c r="E214" t="s">
        <v>407</v>
      </c>
      <c r="F214" t="s">
        <v>209</v>
      </c>
      <c r="G214" t="s">
        <v>223</v>
      </c>
      <c r="H214" t="s">
        <v>378</v>
      </c>
    </row>
    <row r="215" spans="1:8" x14ac:dyDescent="0.45">
      <c r="A215" t="s">
        <v>1004</v>
      </c>
      <c r="B215" t="s">
        <v>1005</v>
      </c>
      <c r="C215" t="s">
        <v>405</v>
      </c>
      <c r="D215" t="s">
        <v>406</v>
      </c>
      <c r="E215" t="s">
        <v>407</v>
      </c>
      <c r="F215" t="s">
        <v>209</v>
      </c>
      <c r="G215" t="s">
        <v>223</v>
      </c>
      <c r="H215" t="s">
        <v>378</v>
      </c>
    </row>
    <row r="216" spans="1:8" x14ac:dyDescent="0.45">
      <c r="A216" t="s">
        <v>72</v>
      </c>
      <c r="B216" t="s">
        <v>1006</v>
      </c>
      <c r="C216" t="s">
        <v>405</v>
      </c>
      <c r="D216" t="s">
        <v>406</v>
      </c>
      <c r="E216" t="s">
        <v>407</v>
      </c>
      <c r="F216" t="s">
        <v>209</v>
      </c>
      <c r="G216" t="s">
        <v>223</v>
      </c>
      <c r="H216" t="s">
        <v>378</v>
      </c>
    </row>
    <row r="217" spans="1:8" x14ac:dyDescent="0.45">
      <c r="A217" t="s">
        <v>1007</v>
      </c>
      <c r="B217" t="s">
        <v>1008</v>
      </c>
      <c r="C217" t="s">
        <v>405</v>
      </c>
      <c r="D217" t="s">
        <v>406</v>
      </c>
      <c r="E217" t="s">
        <v>407</v>
      </c>
      <c r="F217" t="s">
        <v>209</v>
      </c>
      <c r="G217" t="s">
        <v>223</v>
      </c>
      <c r="H217" t="s">
        <v>378</v>
      </c>
    </row>
    <row r="218" spans="1:8" x14ac:dyDescent="0.45">
      <c r="A218" t="s">
        <v>1009</v>
      </c>
      <c r="B218" t="s">
        <v>1010</v>
      </c>
      <c r="C218" t="s">
        <v>405</v>
      </c>
      <c r="D218" t="s">
        <v>406</v>
      </c>
      <c r="E218" t="s">
        <v>407</v>
      </c>
      <c r="F218" t="s">
        <v>209</v>
      </c>
      <c r="G218" t="s">
        <v>223</v>
      </c>
      <c r="H218" t="s">
        <v>378</v>
      </c>
    </row>
    <row r="219" spans="1:8" x14ac:dyDescent="0.45">
      <c r="A219" t="s">
        <v>1011</v>
      </c>
      <c r="B219" t="s">
        <v>1005</v>
      </c>
      <c r="C219" t="s">
        <v>405</v>
      </c>
      <c r="D219" t="s">
        <v>406</v>
      </c>
      <c r="E219" t="s">
        <v>407</v>
      </c>
      <c r="F219" t="s">
        <v>209</v>
      </c>
      <c r="G219" t="s">
        <v>223</v>
      </c>
      <c r="H219" t="s">
        <v>378</v>
      </c>
    </row>
    <row r="220" spans="1:8" x14ac:dyDescent="0.45">
      <c r="A220" t="s">
        <v>377</v>
      </c>
      <c r="B220" t="s">
        <v>1012</v>
      </c>
      <c r="C220" t="s">
        <v>405</v>
      </c>
      <c r="D220" t="s">
        <v>406</v>
      </c>
      <c r="E220" t="s">
        <v>407</v>
      </c>
      <c r="F220" t="s">
        <v>209</v>
      </c>
      <c r="G220" t="s">
        <v>223</v>
      </c>
      <c r="H220" t="s">
        <v>378</v>
      </c>
    </row>
    <row r="221" spans="1:8" x14ac:dyDescent="0.45">
      <c r="A221" t="s">
        <v>1013</v>
      </c>
      <c r="B221" t="s">
        <v>1014</v>
      </c>
      <c r="C221" t="s">
        <v>405</v>
      </c>
      <c r="D221" t="s">
        <v>406</v>
      </c>
      <c r="E221" t="s">
        <v>407</v>
      </c>
      <c r="F221" t="s">
        <v>209</v>
      </c>
      <c r="G221" t="s">
        <v>223</v>
      </c>
      <c r="H221" t="s">
        <v>378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35"/>
  <sheetViews>
    <sheetView zoomScale="80" zoomScaleNormal="80" workbookViewId="0">
      <pane ySplit="1" topLeftCell="A2" activePane="bottomLeft" state="frozen"/>
      <selection activeCell="AT1" sqref="AT1"/>
      <selection pane="bottomLeft" activeCell="AT51" sqref="AT51"/>
    </sheetView>
  </sheetViews>
  <sheetFormatPr defaultRowHeight="14.25" x14ac:dyDescent="0.45"/>
  <cols>
    <col min="1" max="1" width="27.3984375" bestFit="1" customWidth="1"/>
    <col min="2" max="2" width="25.86328125" bestFit="1" customWidth="1"/>
    <col min="3" max="3" width="7.265625" bestFit="1" customWidth="1"/>
    <col min="4" max="4" width="13.86328125" bestFit="1" customWidth="1"/>
    <col min="5" max="5" width="15.3984375" bestFit="1" customWidth="1"/>
    <col min="6" max="6" width="12.86328125" bestFit="1" customWidth="1"/>
    <col min="7" max="7" width="20.1328125" bestFit="1" customWidth="1"/>
    <col min="8" max="8" width="15.86328125" bestFit="1" customWidth="1"/>
    <col min="9" max="9" width="32.86328125" bestFit="1" customWidth="1"/>
    <col min="10" max="10" width="18.59765625" bestFit="1" customWidth="1"/>
    <col min="11" max="11" width="20.59765625" bestFit="1" customWidth="1"/>
    <col min="12" max="12" width="19.3984375" customWidth="1"/>
    <col min="13" max="13" width="17.265625" bestFit="1" customWidth="1"/>
    <col min="14" max="14" width="17.86328125" bestFit="1" customWidth="1"/>
    <col min="15" max="15" width="13.59765625" bestFit="1" customWidth="1"/>
    <col min="16" max="16" width="12.3984375" bestFit="1" customWidth="1"/>
    <col min="17" max="17" width="24" bestFit="1" customWidth="1"/>
    <col min="18" max="18" width="16.265625" bestFit="1" customWidth="1"/>
    <col min="19" max="19" width="26" bestFit="1" customWidth="1"/>
    <col min="20" max="20" width="17.1328125" bestFit="1" customWidth="1"/>
    <col min="21" max="21" width="31" bestFit="1" customWidth="1"/>
    <col min="22" max="22" width="25.265625" bestFit="1" customWidth="1"/>
    <col min="23" max="23" width="12.59765625" bestFit="1" customWidth="1"/>
    <col min="24" max="24" width="13.86328125" bestFit="1" customWidth="1"/>
    <col min="25" max="25" width="20" bestFit="1" customWidth="1"/>
    <col min="26" max="26" width="24.86328125" customWidth="1"/>
    <col min="27" max="27" width="25.86328125" bestFit="1" customWidth="1"/>
    <col min="28" max="28" width="27.73046875" bestFit="1" customWidth="1"/>
    <col min="29" max="29" width="16.59765625" bestFit="1" customWidth="1"/>
    <col min="30" max="30" width="22.73046875" bestFit="1" customWidth="1"/>
    <col min="31" max="31" width="14.265625" bestFit="1" customWidth="1"/>
    <col min="32" max="32" width="15.73046875" bestFit="1" customWidth="1"/>
    <col min="33" max="33" width="23.59765625" bestFit="1" customWidth="1"/>
    <col min="34" max="34" width="17.3984375" bestFit="1" customWidth="1"/>
    <col min="35" max="35" width="23.73046875" bestFit="1" customWidth="1"/>
    <col min="36" max="36" width="14.3984375" bestFit="1" customWidth="1"/>
    <col min="37" max="37" width="17" bestFit="1" customWidth="1"/>
    <col min="38" max="38" width="29.265625" bestFit="1" customWidth="1"/>
    <col min="39" max="39" width="19.3984375" bestFit="1" customWidth="1"/>
    <col min="40" max="40" width="21" bestFit="1" customWidth="1"/>
    <col min="41" max="41" width="16.265625" bestFit="1" customWidth="1"/>
    <col min="42" max="42" width="19.86328125" bestFit="1" customWidth="1"/>
    <col min="43" max="43" width="26.265625" bestFit="1" customWidth="1"/>
    <col min="44" max="44" width="14.86328125" bestFit="1" customWidth="1"/>
    <col min="45" max="45" width="11" bestFit="1" customWidth="1"/>
    <col min="46" max="46" width="15.265625" bestFit="1" customWidth="1"/>
    <col min="47" max="47" width="16.73046875" bestFit="1" customWidth="1"/>
    <col min="48" max="48" width="22.86328125" bestFit="1" customWidth="1"/>
    <col min="49" max="49" width="25.1328125" bestFit="1" customWidth="1"/>
    <col min="50" max="50" width="24.265625" style="12" bestFit="1" customWidth="1"/>
    <col min="51" max="51" width="9.1328125" customWidth="1"/>
    <col min="52" max="52" width="20.86328125" bestFit="1" customWidth="1"/>
    <col min="53" max="53" width="40.1328125" bestFit="1" customWidth="1"/>
    <col min="54" max="54" width="29.59765625" customWidth="1"/>
    <col min="55" max="55" width="29.1328125" bestFit="1" customWidth="1"/>
  </cols>
  <sheetData>
    <row r="1" spans="1:57" s="4" customFormat="1" ht="14.25" customHeight="1" x14ac:dyDescent="0.45">
      <c r="A1" s="4" t="s">
        <v>152</v>
      </c>
      <c r="B1" s="4" t="s">
        <v>67</v>
      </c>
      <c r="C1" s="4" t="s">
        <v>68</v>
      </c>
      <c r="D1" s="4" t="s">
        <v>153</v>
      </c>
      <c r="E1" s="4" t="s">
        <v>154</v>
      </c>
      <c r="F1" s="4" t="s">
        <v>155</v>
      </c>
      <c r="G1" s="4" t="s">
        <v>156</v>
      </c>
      <c r="H1" s="4" t="s">
        <v>157</v>
      </c>
      <c r="I1" s="4" t="s">
        <v>158</v>
      </c>
      <c r="J1" s="4" t="s">
        <v>159</v>
      </c>
      <c r="K1" s="4" t="s">
        <v>160</v>
      </c>
      <c r="L1" s="4" t="s">
        <v>161</v>
      </c>
      <c r="M1" s="4" t="s">
        <v>162</v>
      </c>
      <c r="N1" s="4" t="s">
        <v>163</v>
      </c>
      <c r="O1" s="4" t="s">
        <v>164</v>
      </c>
      <c r="P1" s="4" t="s">
        <v>165</v>
      </c>
      <c r="Q1" s="4" t="s">
        <v>166</v>
      </c>
      <c r="R1" s="4" t="s">
        <v>167</v>
      </c>
      <c r="S1" s="4" t="s">
        <v>168</v>
      </c>
      <c r="T1" s="4" t="s">
        <v>170</v>
      </c>
      <c r="U1" s="4" t="s">
        <v>171</v>
      </c>
      <c r="V1" s="4" t="s">
        <v>172</v>
      </c>
      <c r="W1" s="4" t="s">
        <v>173</v>
      </c>
      <c r="X1" s="4" t="s">
        <v>174</v>
      </c>
      <c r="Y1" s="4" t="s">
        <v>175</v>
      </c>
      <c r="Z1" s="4" t="s">
        <v>176</v>
      </c>
      <c r="AA1" s="4" t="s">
        <v>177</v>
      </c>
      <c r="AB1" s="4" t="s">
        <v>178</v>
      </c>
      <c r="AC1" s="4" t="s">
        <v>179</v>
      </c>
      <c r="AD1" s="4" t="s">
        <v>180</v>
      </c>
      <c r="AE1" s="4" t="s">
        <v>181</v>
      </c>
      <c r="AF1" s="4" t="s">
        <v>182</v>
      </c>
      <c r="AG1" s="4" t="s">
        <v>183</v>
      </c>
      <c r="AH1" s="4" t="s">
        <v>184</v>
      </c>
      <c r="AI1" s="4" t="s">
        <v>185</v>
      </c>
      <c r="AJ1" s="4" t="s">
        <v>186</v>
      </c>
      <c r="AK1" s="4" t="s">
        <v>187</v>
      </c>
      <c r="AL1" s="4" t="s">
        <v>188</v>
      </c>
      <c r="AM1" s="4" t="s">
        <v>189</v>
      </c>
      <c r="AN1" s="4" t="s">
        <v>190</v>
      </c>
      <c r="AO1" s="4" t="s">
        <v>191</v>
      </c>
      <c r="AP1" s="4" t="s">
        <v>192</v>
      </c>
      <c r="AQ1" s="4" t="s">
        <v>193</v>
      </c>
      <c r="AR1" s="4" t="s">
        <v>194</v>
      </c>
      <c r="AS1" s="4" t="s">
        <v>195</v>
      </c>
      <c r="AT1" s="4" t="s">
        <v>175</v>
      </c>
      <c r="AU1" s="4" t="s">
        <v>196</v>
      </c>
      <c r="AV1" s="4" t="s">
        <v>197</v>
      </c>
      <c r="AW1" s="4" t="s">
        <v>198</v>
      </c>
      <c r="AX1" s="49" t="s">
        <v>392</v>
      </c>
      <c r="AY1" s="46" t="s">
        <v>199</v>
      </c>
      <c r="AZ1" s="4" t="s">
        <v>200</v>
      </c>
      <c r="BA1" s="4" t="s">
        <v>70</v>
      </c>
      <c r="BB1" s="4" t="s">
        <v>169</v>
      </c>
      <c r="BC1" s="4" t="s">
        <v>71</v>
      </c>
      <c r="BE1" s="27"/>
    </row>
    <row r="2" spans="1:57" ht="14.25" customHeight="1" x14ac:dyDescent="0.45">
      <c r="A2" t="s">
        <v>219</v>
      </c>
      <c r="B2" t="s">
        <v>28</v>
      </c>
      <c r="C2" t="s">
        <v>208</v>
      </c>
      <c r="D2" t="s">
        <v>232</v>
      </c>
      <c r="E2" t="s">
        <v>269</v>
      </c>
      <c r="F2" t="s">
        <v>286</v>
      </c>
      <c r="G2" t="s">
        <v>287</v>
      </c>
      <c r="H2" t="s">
        <v>201</v>
      </c>
      <c r="I2" t="s">
        <v>278</v>
      </c>
      <c r="J2">
        <v>44.559161170000003</v>
      </c>
      <c r="K2">
        <v>-64.032430500000004</v>
      </c>
      <c r="L2" t="s">
        <v>212</v>
      </c>
      <c r="M2">
        <v>4</v>
      </c>
      <c r="N2">
        <v>8</v>
      </c>
      <c r="O2">
        <v>2008</v>
      </c>
      <c r="P2">
        <v>2009</v>
      </c>
      <c r="Q2">
        <v>4</v>
      </c>
      <c r="R2" t="s">
        <v>203</v>
      </c>
      <c r="S2" t="s">
        <v>274</v>
      </c>
      <c r="T2" t="s">
        <v>205</v>
      </c>
      <c r="U2" t="s">
        <v>235</v>
      </c>
      <c r="V2" t="s">
        <v>217</v>
      </c>
      <c r="W2">
        <v>0.39</v>
      </c>
      <c r="X2">
        <v>0.47</v>
      </c>
      <c r="Y2" t="s">
        <v>222</v>
      </c>
      <c r="Z2">
        <v>0.27500000000000002</v>
      </c>
      <c r="AA2">
        <v>0.10725</v>
      </c>
      <c r="AB2">
        <v>0.12925</v>
      </c>
      <c r="AC2">
        <v>0.68</v>
      </c>
      <c r="AD2">
        <v>0.49</v>
      </c>
      <c r="AE2" t="s">
        <v>222</v>
      </c>
      <c r="AF2" t="s">
        <v>235</v>
      </c>
      <c r="AG2">
        <f>Z2*AC2</f>
        <v>0.18700000000000003</v>
      </c>
      <c r="AW2">
        <f t="shared" ref="AW2:AW35" si="0">AG2+AL2+AQ2</f>
        <v>0.18700000000000003</v>
      </c>
      <c r="AX2" s="50">
        <f t="shared" ref="AX2:AX27" si="1">AW2/AA2</f>
        <v>1.7435897435897438</v>
      </c>
      <c r="AZ2" t="s">
        <v>241</v>
      </c>
      <c r="BA2" t="s">
        <v>1862</v>
      </c>
      <c r="BC2" t="s">
        <v>275</v>
      </c>
    </row>
    <row r="3" spans="1:57" ht="14.25" customHeight="1" x14ac:dyDescent="0.45">
      <c r="A3" t="s">
        <v>219</v>
      </c>
      <c r="B3" t="s">
        <v>25</v>
      </c>
      <c r="C3" t="s">
        <v>208</v>
      </c>
      <c r="D3" t="s">
        <v>232</v>
      </c>
      <c r="E3" t="s">
        <v>269</v>
      </c>
      <c r="F3" t="s">
        <v>270</v>
      </c>
      <c r="G3" t="s">
        <v>271</v>
      </c>
      <c r="H3" t="s">
        <v>201</v>
      </c>
      <c r="I3" t="s">
        <v>276</v>
      </c>
      <c r="J3">
        <v>44.497925000000002</v>
      </c>
      <c r="K3">
        <v>-63.526386170000002</v>
      </c>
      <c r="L3" t="s">
        <v>212</v>
      </c>
      <c r="M3">
        <v>4</v>
      </c>
      <c r="N3">
        <v>8</v>
      </c>
      <c r="O3">
        <v>2008</v>
      </c>
      <c r="P3">
        <v>2009</v>
      </c>
      <c r="Q3">
        <v>4</v>
      </c>
      <c r="R3" t="s">
        <v>203</v>
      </c>
      <c r="S3" t="s">
        <v>274</v>
      </c>
      <c r="T3" t="s">
        <v>205</v>
      </c>
      <c r="U3" t="s">
        <v>235</v>
      </c>
      <c r="V3" t="s">
        <v>217</v>
      </c>
      <c r="W3">
        <v>0.25</v>
      </c>
      <c r="X3">
        <v>0.1</v>
      </c>
      <c r="Y3" t="s">
        <v>222</v>
      </c>
      <c r="Z3">
        <v>0.28499999999999998</v>
      </c>
      <c r="AA3">
        <v>6.8750000000000006E-2</v>
      </c>
      <c r="AB3">
        <v>2.8500000000000001E-2</v>
      </c>
      <c r="AC3">
        <v>0.34</v>
      </c>
      <c r="AD3">
        <v>0.28000000000000003</v>
      </c>
      <c r="AE3" t="s">
        <v>222</v>
      </c>
      <c r="AF3" t="s">
        <v>235</v>
      </c>
      <c r="AG3">
        <f>AC3*Z3</f>
        <v>9.69E-2</v>
      </c>
      <c r="AW3">
        <f t="shared" si="0"/>
        <v>9.69E-2</v>
      </c>
      <c r="AX3" s="12">
        <f t="shared" si="1"/>
        <v>1.4094545454545453</v>
      </c>
      <c r="AZ3" t="s">
        <v>241</v>
      </c>
      <c r="BA3" t="s">
        <v>1862</v>
      </c>
      <c r="BC3" t="s">
        <v>275</v>
      </c>
      <c r="BE3" s="17"/>
    </row>
    <row r="4" spans="1:57" ht="14.25" customHeight="1" x14ac:dyDescent="0.45">
      <c r="A4" t="s">
        <v>219</v>
      </c>
      <c r="B4" t="s">
        <v>25</v>
      </c>
      <c r="C4" t="s">
        <v>208</v>
      </c>
      <c r="D4" t="s">
        <v>232</v>
      </c>
      <c r="E4" t="s">
        <v>269</v>
      </c>
      <c r="F4" t="s">
        <v>270</v>
      </c>
      <c r="G4" t="s">
        <v>271</v>
      </c>
      <c r="H4" t="s">
        <v>201</v>
      </c>
      <c r="I4" t="s">
        <v>277</v>
      </c>
      <c r="J4">
        <v>44.477347170000002</v>
      </c>
      <c r="K4">
        <v>-63.546725000000002</v>
      </c>
      <c r="L4" t="s">
        <v>212</v>
      </c>
      <c r="M4">
        <v>4</v>
      </c>
      <c r="N4">
        <v>8</v>
      </c>
      <c r="O4">
        <v>2008</v>
      </c>
      <c r="P4">
        <v>2009</v>
      </c>
      <c r="Q4">
        <v>4</v>
      </c>
      <c r="R4" t="s">
        <v>203</v>
      </c>
      <c r="S4" t="s">
        <v>274</v>
      </c>
      <c r="T4" t="s">
        <v>205</v>
      </c>
      <c r="U4" t="s">
        <v>235</v>
      </c>
      <c r="V4" t="s">
        <v>217</v>
      </c>
      <c r="W4">
        <v>1</v>
      </c>
      <c r="X4">
        <v>0.43</v>
      </c>
      <c r="Y4" t="s">
        <v>216</v>
      </c>
      <c r="Z4">
        <v>0.28499999999999998</v>
      </c>
      <c r="AA4">
        <v>0.27500000000000002</v>
      </c>
      <c r="AB4">
        <v>0.12255000000000001</v>
      </c>
      <c r="AC4">
        <v>1.25</v>
      </c>
      <c r="AD4">
        <v>0.56000000000000005</v>
      </c>
      <c r="AE4" t="s">
        <v>222</v>
      </c>
      <c r="AF4" t="s">
        <v>235</v>
      </c>
      <c r="AG4">
        <f>AC4*Z4</f>
        <v>0.35624999999999996</v>
      </c>
      <c r="AW4">
        <f t="shared" si="0"/>
        <v>0.35624999999999996</v>
      </c>
      <c r="AX4" s="12">
        <f t="shared" si="1"/>
        <v>1.2954545454545452</v>
      </c>
      <c r="AZ4" t="s">
        <v>241</v>
      </c>
      <c r="BA4" t="s">
        <v>1862</v>
      </c>
      <c r="BC4" t="s">
        <v>275</v>
      </c>
    </row>
    <row r="5" spans="1:57" ht="14.25" customHeight="1" x14ac:dyDescent="0.45">
      <c r="A5" t="s">
        <v>219</v>
      </c>
      <c r="B5" t="s">
        <v>288</v>
      </c>
      <c r="C5" t="s">
        <v>208</v>
      </c>
      <c r="D5" t="s">
        <v>232</v>
      </c>
      <c r="E5" t="s">
        <v>269</v>
      </c>
      <c r="F5" t="s">
        <v>270</v>
      </c>
      <c r="G5" t="s">
        <v>289</v>
      </c>
      <c r="H5" t="s">
        <v>201</v>
      </c>
      <c r="I5" t="s">
        <v>279</v>
      </c>
      <c r="J5">
        <v>50.333333330000002</v>
      </c>
      <c r="K5">
        <v>-4.1333333330000004</v>
      </c>
      <c r="L5" t="s">
        <v>212</v>
      </c>
      <c r="M5">
        <v>0</v>
      </c>
      <c r="N5">
        <v>1</v>
      </c>
      <c r="O5">
        <v>2016</v>
      </c>
      <c r="P5">
        <v>2017</v>
      </c>
      <c r="Q5">
        <v>12</v>
      </c>
      <c r="R5" t="s">
        <v>203</v>
      </c>
      <c r="S5" t="s">
        <v>274</v>
      </c>
      <c r="T5" t="s">
        <v>205</v>
      </c>
      <c r="U5" t="s">
        <v>235</v>
      </c>
      <c r="V5" t="s">
        <v>217</v>
      </c>
      <c r="W5">
        <v>0.17380000000000001</v>
      </c>
      <c r="X5">
        <v>5.9200000000000003E-2</v>
      </c>
      <c r="Y5" t="s">
        <v>221</v>
      </c>
      <c r="AA5">
        <v>0.17399999999999999</v>
      </c>
      <c r="AB5">
        <v>5.8999999999999997E-2</v>
      </c>
      <c r="AC5">
        <v>0.20200000000000001</v>
      </c>
      <c r="AD5">
        <v>9.2999999999999999E-2</v>
      </c>
      <c r="AE5" t="s">
        <v>221</v>
      </c>
      <c r="AF5" t="s">
        <v>235</v>
      </c>
      <c r="AG5">
        <f>AC5</f>
        <v>0.20200000000000001</v>
      </c>
      <c r="AW5">
        <f t="shared" si="0"/>
        <v>0.20200000000000001</v>
      </c>
      <c r="AX5" s="12">
        <f t="shared" si="1"/>
        <v>1.1609195402298853</v>
      </c>
      <c r="AZ5" t="s">
        <v>206</v>
      </c>
      <c r="BC5" t="s">
        <v>284</v>
      </c>
      <c r="BE5" s="17"/>
    </row>
    <row r="6" spans="1:57" ht="14.25" customHeight="1" x14ac:dyDescent="0.45">
      <c r="A6" t="s">
        <v>219</v>
      </c>
      <c r="B6" t="s">
        <v>28</v>
      </c>
      <c r="C6" t="s">
        <v>208</v>
      </c>
      <c r="D6" t="s">
        <v>232</v>
      </c>
      <c r="E6" t="s">
        <v>269</v>
      </c>
      <c r="F6" t="s">
        <v>286</v>
      </c>
      <c r="G6" t="s">
        <v>287</v>
      </c>
      <c r="H6" t="s">
        <v>201</v>
      </c>
      <c r="I6" t="s">
        <v>273</v>
      </c>
      <c r="J6">
        <v>44.497283330000002</v>
      </c>
      <c r="K6">
        <v>-63.523405500000003</v>
      </c>
      <c r="L6" t="s">
        <v>212</v>
      </c>
      <c r="M6">
        <v>4</v>
      </c>
      <c r="N6">
        <v>8</v>
      </c>
      <c r="O6">
        <v>2008</v>
      </c>
      <c r="P6">
        <v>2009</v>
      </c>
      <c r="Q6">
        <v>4</v>
      </c>
      <c r="R6" t="s">
        <v>203</v>
      </c>
      <c r="S6" t="s">
        <v>274</v>
      </c>
      <c r="T6" t="s">
        <v>205</v>
      </c>
      <c r="U6" t="s">
        <v>235</v>
      </c>
      <c r="V6" t="s">
        <v>217</v>
      </c>
      <c r="W6">
        <v>0.9</v>
      </c>
      <c r="X6">
        <v>0.28000000000000003</v>
      </c>
      <c r="Y6" t="s">
        <v>222</v>
      </c>
      <c r="Z6">
        <v>0.27500000000000002</v>
      </c>
      <c r="AA6">
        <v>0.2475</v>
      </c>
      <c r="AB6">
        <v>7.6999999999999999E-2</v>
      </c>
      <c r="AC6">
        <v>1.02</v>
      </c>
      <c r="AD6">
        <v>0.79</v>
      </c>
      <c r="AE6" t="s">
        <v>222</v>
      </c>
      <c r="AF6" t="s">
        <v>235</v>
      </c>
      <c r="AG6">
        <f>Z6*AC6</f>
        <v>0.28050000000000003</v>
      </c>
      <c r="AW6">
        <f t="shared" si="0"/>
        <v>0.28050000000000003</v>
      </c>
      <c r="AX6" s="50">
        <f t="shared" si="1"/>
        <v>1.1333333333333335</v>
      </c>
      <c r="AZ6" t="s">
        <v>241</v>
      </c>
      <c r="BC6" t="s">
        <v>275</v>
      </c>
    </row>
    <row r="7" spans="1:57" ht="14.25" customHeight="1" x14ac:dyDescent="0.45">
      <c r="A7" t="s">
        <v>219</v>
      </c>
      <c r="B7" t="s">
        <v>282</v>
      </c>
      <c r="C7" t="s">
        <v>208</v>
      </c>
      <c r="D7" t="s">
        <v>232</v>
      </c>
      <c r="E7" t="s">
        <v>269</v>
      </c>
      <c r="F7" t="s">
        <v>270</v>
      </c>
      <c r="G7" t="s">
        <v>283</v>
      </c>
      <c r="H7" t="s">
        <v>201</v>
      </c>
      <c r="I7" t="s">
        <v>279</v>
      </c>
      <c r="J7">
        <v>50.333333330000002</v>
      </c>
      <c r="K7">
        <v>-4.1333333330000004</v>
      </c>
      <c r="L7" t="s">
        <v>212</v>
      </c>
      <c r="M7">
        <v>0</v>
      </c>
      <c r="N7">
        <v>1</v>
      </c>
      <c r="O7">
        <v>2016</v>
      </c>
      <c r="P7">
        <v>2017</v>
      </c>
      <c r="Q7">
        <v>12</v>
      </c>
      <c r="R7" t="s">
        <v>203</v>
      </c>
      <c r="S7" t="s">
        <v>274</v>
      </c>
      <c r="T7" t="s">
        <v>205</v>
      </c>
      <c r="U7" t="s">
        <v>235</v>
      </c>
      <c r="V7" t="s">
        <v>217</v>
      </c>
      <c r="W7">
        <v>0.22359999999999999</v>
      </c>
      <c r="X7">
        <v>0.108</v>
      </c>
      <c r="Y7" t="s">
        <v>221</v>
      </c>
      <c r="AA7">
        <v>0.224</v>
      </c>
      <c r="AB7">
        <v>0.108</v>
      </c>
      <c r="AC7">
        <v>0.23599999999999999</v>
      </c>
      <c r="AD7">
        <v>0.12</v>
      </c>
      <c r="AE7" t="s">
        <v>221</v>
      </c>
      <c r="AF7" t="s">
        <v>235</v>
      </c>
      <c r="AG7">
        <f>AC7</f>
        <v>0.23599999999999999</v>
      </c>
      <c r="AW7">
        <f t="shared" si="0"/>
        <v>0.23599999999999999</v>
      </c>
      <c r="AX7" s="12">
        <f t="shared" si="1"/>
        <v>1.0535714285714286</v>
      </c>
      <c r="AZ7" t="s">
        <v>206</v>
      </c>
      <c r="BC7" t="s">
        <v>284</v>
      </c>
    </row>
    <row r="8" spans="1:57" ht="14.25" customHeight="1" x14ac:dyDescent="0.45">
      <c r="A8" t="s">
        <v>219</v>
      </c>
      <c r="B8" t="s">
        <v>25</v>
      </c>
      <c r="C8" t="s">
        <v>208</v>
      </c>
      <c r="D8" t="s">
        <v>232</v>
      </c>
      <c r="E8" t="s">
        <v>269</v>
      </c>
      <c r="F8" t="s">
        <v>270</v>
      </c>
      <c r="G8" t="s">
        <v>271</v>
      </c>
      <c r="H8" t="s">
        <v>201</v>
      </c>
      <c r="I8" t="s">
        <v>273</v>
      </c>
      <c r="J8">
        <v>44.497283330000002</v>
      </c>
      <c r="K8">
        <v>-63.523405500000003</v>
      </c>
      <c r="L8" t="s">
        <v>212</v>
      </c>
      <c r="M8">
        <v>4</v>
      </c>
      <c r="N8">
        <v>8</v>
      </c>
      <c r="O8">
        <v>2008</v>
      </c>
      <c r="P8">
        <v>2009</v>
      </c>
      <c r="Q8">
        <v>4</v>
      </c>
      <c r="R8" t="s">
        <v>203</v>
      </c>
      <c r="S8" t="s">
        <v>274</v>
      </c>
      <c r="T8" t="s">
        <v>205</v>
      </c>
      <c r="U8" t="s">
        <v>235</v>
      </c>
      <c r="V8" t="s">
        <v>217</v>
      </c>
      <c r="W8">
        <v>0.42</v>
      </c>
      <c r="X8">
        <v>0.15</v>
      </c>
      <c r="Y8" t="s">
        <v>222</v>
      </c>
      <c r="Z8">
        <v>0.28499999999999998</v>
      </c>
      <c r="AA8">
        <v>0.11550000000000001</v>
      </c>
      <c r="AB8">
        <v>4.2750000000000003E-2</v>
      </c>
      <c r="AC8">
        <v>0.41</v>
      </c>
      <c r="AD8">
        <v>0.08</v>
      </c>
      <c r="AE8" t="s">
        <v>222</v>
      </c>
      <c r="AF8" t="s">
        <v>235</v>
      </c>
      <c r="AG8">
        <f>AC8*Z8</f>
        <v>0.11684999999999998</v>
      </c>
      <c r="AW8">
        <f t="shared" si="0"/>
        <v>0.11684999999999998</v>
      </c>
      <c r="AX8" s="12">
        <f t="shared" si="1"/>
        <v>1.0116883116883115</v>
      </c>
      <c r="AZ8" t="s">
        <v>241</v>
      </c>
      <c r="BC8" t="s">
        <v>275</v>
      </c>
    </row>
    <row r="9" spans="1:57" ht="14.25" customHeight="1" x14ac:dyDescent="0.45">
      <c r="A9" t="s">
        <v>219</v>
      </c>
      <c r="B9" t="s">
        <v>1861</v>
      </c>
      <c r="C9" t="s">
        <v>208</v>
      </c>
      <c r="D9" t="s">
        <v>232</v>
      </c>
      <c r="E9" t="s">
        <v>269</v>
      </c>
      <c r="F9" t="s">
        <v>315</v>
      </c>
      <c r="G9" t="s">
        <v>316</v>
      </c>
      <c r="H9" t="s">
        <v>201</v>
      </c>
      <c r="I9" t="s">
        <v>317</v>
      </c>
      <c r="J9">
        <v>50.652652000000003</v>
      </c>
      <c r="K9">
        <v>-127.14997099999999</v>
      </c>
      <c r="L9" t="s">
        <v>201</v>
      </c>
      <c r="M9">
        <v>-1</v>
      </c>
      <c r="N9">
        <v>1</v>
      </c>
      <c r="O9">
        <v>1976</v>
      </c>
      <c r="P9">
        <v>1976</v>
      </c>
      <c r="Q9">
        <v>17</v>
      </c>
      <c r="R9" t="s">
        <v>203</v>
      </c>
      <c r="S9" t="s">
        <v>204</v>
      </c>
      <c r="T9" t="s">
        <v>205</v>
      </c>
      <c r="U9" t="s">
        <v>213</v>
      </c>
      <c r="V9" t="s">
        <v>214</v>
      </c>
      <c r="W9">
        <v>38</v>
      </c>
      <c r="X9" t="s">
        <v>202</v>
      </c>
      <c r="Y9" t="s">
        <v>224</v>
      </c>
      <c r="Z9">
        <v>0.35799999999999998</v>
      </c>
      <c r="AA9">
        <v>1.4</v>
      </c>
      <c r="AB9" t="s">
        <v>202</v>
      </c>
      <c r="AH9">
        <v>1.4</v>
      </c>
      <c r="AI9" t="s">
        <v>202</v>
      </c>
      <c r="AJ9" t="s">
        <v>221</v>
      </c>
      <c r="AL9">
        <f>AH9</f>
        <v>1.4</v>
      </c>
      <c r="AW9">
        <f t="shared" si="0"/>
        <v>1.4</v>
      </c>
      <c r="AX9" s="12">
        <f t="shared" si="1"/>
        <v>1</v>
      </c>
      <c r="AZ9" t="s">
        <v>206</v>
      </c>
      <c r="BB9" t="s">
        <v>318</v>
      </c>
      <c r="BC9" t="s">
        <v>319</v>
      </c>
    </row>
    <row r="10" spans="1:57" ht="14.25" customHeight="1" x14ac:dyDescent="0.45">
      <c r="A10" t="s">
        <v>219</v>
      </c>
      <c r="B10" t="s">
        <v>288</v>
      </c>
      <c r="C10" t="s">
        <v>208</v>
      </c>
      <c r="D10" t="s">
        <v>232</v>
      </c>
      <c r="E10" t="s">
        <v>269</v>
      </c>
      <c r="F10" t="s">
        <v>270</v>
      </c>
      <c r="G10" t="s">
        <v>289</v>
      </c>
      <c r="H10" t="s">
        <v>201</v>
      </c>
      <c r="I10" t="s">
        <v>281</v>
      </c>
      <c r="J10">
        <v>50.333333330000002</v>
      </c>
      <c r="K10">
        <v>-4.1333333330000004</v>
      </c>
      <c r="L10" t="s">
        <v>212</v>
      </c>
      <c r="M10">
        <v>0</v>
      </c>
      <c r="N10">
        <v>1</v>
      </c>
      <c r="O10">
        <v>2016</v>
      </c>
      <c r="P10">
        <v>2017</v>
      </c>
      <c r="Q10">
        <v>12</v>
      </c>
      <c r="R10" t="s">
        <v>203</v>
      </c>
      <c r="S10" t="s">
        <v>274</v>
      </c>
      <c r="T10" t="s">
        <v>205</v>
      </c>
      <c r="U10" t="s">
        <v>235</v>
      </c>
      <c r="V10" t="s">
        <v>217</v>
      </c>
      <c r="W10">
        <v>0.1862</v>
      </c>
      <c r="X10">
        <v>5.6000000000000001E-2</v>
      </c>
      <c r="Y10" t="s">
        <v>221</v>
      </c>
      <c r="AA10">
        <v>0.186</v>
      </c>
      <c r="AB10">
        <v>5.6000000000000001E-2</v>
      </c>
      <c r="AC10">
        <v>0.18099999999999999</v>
      </c>
      <c r="AD10">
        <v>7.1999999999999995E-2</v>
      </c>
      <c r="AE10" t="s">
        <v>221</v>
      </c>
      <c r="AF10" t="s">
        <v>235</v>
      </c>
      <c r="AG10">
        <f>AC10</f>
        <v>0.18099999999999999</v>
      </c>
      <c r="AW10">
        <f t="shared" si="0"/>
        <v>0.18099999999999999</v>
      </c>
      <c r="AX10" s="12">
        <f t="shared" si="1"/>
        <v>0.9731182795698925</v>
      </c>
      <c r="AZ10" t="s">
        <v>206</v>
      </c>
      <c r="BC10" t="s">
        <v>284</v>
      </c>
    </row>
    <row r="11" spans="1:57" ht="14.25" customHeight="1" x14ac:dyDescent="0.45">
      <c r="A11" t="s">
        <v>219</v>
      </c>
      <c r="B11" t="s">
        <v>25</v>
      </c>
      <c r="C11" t="s">
        <v>208</v>
      </c>
      <c r="D11" t="s">
        <v>232</v>
      </c>
      <c r="E11" t="s">
        <v>269</v>
      </c>
      <c r="F11" t="s">
        <v>270</v>
      </c>
      <c r="G11" t="s">
        <v>271</v>
      </c>
      <c r="H11" t="s">
        <v>201</v>
      </c>
      <c r="I11" t="s">
        <v>279</v>
      </c>
      <c r="J11">
        <v>50.333333330000002</v>
      </c>
      <c r="K11">
        <v>-4.1333333330000004</v>
      </c>
      <c r="L11" t="s">
        <v>212</v>
      </c>
      <c r="M11">
        <v>0</v>
      </c>
      <c r="N11">
        <v>1</v>
      </c>
      <c r="O11">
        <v>2016</v>
      </c>
      <c r="P11">
        <v>2017</v>
      </c>
      <c r="Q11">
        <v>12</v>
      </c>
      <c r="R11" t="s">
        <v>203</v>
      </c>
      <c r="S11" t="s">
        <v>274</v>
      </c>
      <c r="T11" t="s">
        <v>205</v>
      </c>
      <c r="U11" t="s">
        <v>235</v>
      </c>
      <c r="V11" t="s">
        <v>217</v>
      </c>
      <c r="W11">
        <v>0.53449999999999998</v>
      </c>
      <c r="X11">
        <v>0.18959999999999999</v>
      </c>
      <c r="Y11" t="s">
        <v>221</v>
      </c>
      <c r="AA11">
        <v>0.53500000000000003</v>
      </c>
      <c r="AB11">
        <v>0.19</v>
      </c>
      <c r="AC11">
        <v>0.51500000000000001</v>
      </c>
      <c r="AD11">
        <v>0.18</v>
      </c>
      <c r="AE11" t="s">
        <v>221</v>
      </c>
      <c r="AF11" t="s">
        <v>235</v>
      </c>
      <c r="AG11">
        <f>AC11</f>
        <v>0.51500000000000001</v>
      </c>
      <c r="AW11">
        <f t="shared" si="0"/>
        <v>0.51500000000000001</v>
      </c>
      <c r="AX11" s="12">
        <f t="shared" si="1"/>
        <v>0.96261682242990654</v>
      </c>
      <c r="AZ11" t="s">
        <v>206</v>
      </c>
      <c r="BC11" t="s">
        <v>280</v>
      </c>
    </row>
    <row r="12" spans="1:57" ht="14.25" customHeight="1" x14ac:dyDescent="0.45">
      <c r="A12" t="s">
        <v>219</v>
      </c>
      <c r="B12" t="s">
        <v>282</v>
      </c>
      <c r="C12" t="s">
        <v>208</v>
      </c>
      <c r="D12" t="s">
        <v>232</v>
      </c>
      <c r="E12" t="s">
        <v>269</v>
      </c>
      <c r="F12" t="s">
        <v>270</v>
      </c>
      <c r="G12" t="s">
        <v>283</v>
      </c>
      <c r="H12" t="s">
        <v>201</v>
      </c>
      <c r="I12" t="s">
        <v>281</v>
      </c>
      <c r="J12">
        <v>50.333333330000002</v>
      </c>
      <c r="K12">
        <v>-4.1333333330000004</v>
      </c>
      <c r="L12" t="s">
        <v>212</v>
      </c>
      <c r="M12">
        <v>0</v>
      </c>
      <c r="N12">
        <v>1</v>
      </c>
      <c r="O12">
        <v>2016</v>
      </c>
      <c r="P12">
        <v>2017</v>
      </c>
      <c r="Q12">
        <v>12</v>
      </c>
      <c r="R12" t="s">
        <v>203</v>
      </c>
      <c r="S12" t="s">
        <v>274</v>
      </c>
      <c r="T12" t="s">
        <v>205</v>
      </c>
      <c r="U12" t="s">
        <v>235</v>
      </c>
      <c r="V12" t="s">
        <v>217</v>
      </c>
      <c r="W12">
        <v>0.22900000000000001</v>
      </c>
      <c r="X12">
        <v>0.113</v>
      </c>
      <c r="Y12" t="s">
        <v>221</v>
      </c>
      <c r="AA12">
        <v>0.22900000000000001</v>
      </c>
      <c r="AB12">
        <v>0.113</v>
      </c>
      <c r="AC12">
        <v>0.215</v>
      </c>
      <c r="AD12">
        <v>0.12</v>
      </c>
      <c r="AE12" t="s">
        <v>221</v>
      </c>
      <c r="AF12" t="s">
        <v>235</v>
      </c>
      <c r="AG12">
        <f>AC12</f>
        <v>0.215</v>
      </c>
      <c r="AW12">
        <f t="shared" si="0"/>
        <v>0.215</v>
      </c>
      <c r="AX12" s="12">
        <f t="shared" si="1"/>
        <v>0.93886462882096067</v>
      </c>
      <c r="AZ12" t="s">
        <v>206</v>
      </c>
      <c r="BC12" t="s">
        <v>284</v>
      </c>
    </row>
    <row r="13" spans="1:57" ht="14.25" customHeight="1" x14ac:dyDescent="0.45">
      <c r="A13" t="s">
        <v>219</v>
      </c>
      <c r="B13" t="s">
        <v>28</v>
      </c>
      <c r="C13" t="s">
        <v>208</v>
      </c>
      <c r="D13" t="s">
        <v>232</v>
      </c>
      <c r="E13" t="s">
        <v>269</v>
      </c>
      <c r="F13" t="s">
        <v>286</v>
      </c>
      <c r="G13" t="s">
        <v>287</v>
      </c>
      <c r="H13" t="s">
        <v>201</v>
      </c>
      <c r="I13" t="s">
        <v>277</v>
      </c>
      <c r="J13">
        <v>44.477347170000002</v>
      </c>
      <c r="K13">
        <v>-63.546725000000002</v>
      </c>
      <c r="L13" t="s">
        <v>212</v>
      </c>
      <c r="M13">
        <v>4</v>
      </c>
      <c r="N13">
        <v>8</v>
      </c>
      <c r="O13">
        <v>2008</v>
      </c>
      <c r="P13">
        <v>2009</v>
      </c>
      <c r="Q13">
        <v>4</v>
      </c>
      <c r="R13" t="s">
        <v>203</v>
      </c>
      <c r="S13" t="s">
        <v>274</v>
      </c>
      <c r="T13" t="s">
        <v>205</v>
      </c>
      <c r="U13" t="s">
        <v>235</v>
      </c>
      <c r="V13" t="s">
        <v>217</v>
      </c>
      <c r="W13">
        <v>0.34</v>
      </c>
      <c r="X13">
        <v>0.36</v>
      </c>
      <c r="Y13" t="s">
        <v>222</v>
      </c>
      <c r="Z13">
        <v>0.27500000000000002</v>
      </c>
      <c r="AA13">
        <v>9.35E-2</v>
      </c>
      <c r="AB13">
        <v>9.9000000000000005E-2</v>
      </c>
      <c r="AC13">
        <v>0.31</v>
      </c>
      <c r="AD13">
        <v>0.21</v>
      </c>
      <c r="AE13" t="s">
        <v>222</v>
      </c>
      <c r="AF13" t="s">
        <v>235</v>
      </c>
      <c r="AG13">
        <f>Z13*AC13</f>
        <v>8.5250000000000006E-2</v>
      </c>
      <c r="AW13">
        <f t="shared" si="0"/>
        <v>8.5250000000000006E-2</v>
      </c>
      <c r="AX13" s="50">
        <f t="shared" si="1"/>
        <v>0.91176470588235303</v>
      </c>
      <c r="AZ13" t="s">
        <v>241</v>
      </c>
      <c r="BC13" t="s">
        <v>275</v>
      </c>
    </row>
    <row r="14" spans="1:57" ht="14.25" customHeight="1" x14ac:dyDescent="0.45">
      <c r="A14" t="s">
        <v>219</v>
      </c>
      <c r="B14" t="s">
        <v>237</v>
      </c>
      <c r="C14" t="s">
        <v>208</v>
      </c>
      <c r="D14" t="s">
        <v>232</v>
      </c>
      <c r="E14" t="s">
        <v>233</v>
      </c>
      <c r="F14" t="s">
        <v>234</v>
      </c>
      <c r="G14" t="s">
        <v>238</v>
      </c>
      <c r="H14" t="s">
        <v>201</v>
      </c>
      <c r="I14" t="s">
        <v>239</v>
      </c>
      <c r="J14">
        <v>41.033333329999998</v>
      </c>
      <c r="K14">
        <v>136.30000000000001</v>
      </c>
      <c r="L14" t="s">
        <v>201</v>
      </c>
      <c r="M14" t="s">
        <v>202</v>
      </c>
      <c r="N14" t="s">
        <v>202</v>
      </c>
      <c r="O14">
        <v>1975</v>
      </c>
      <c r="P14">
        <v>1975</v>
      </c>
      <c r="T14" t="s">
        <v>148</v>
      </c>
      <c r="V14" t="s">
        <v>236</v>
      </c>
      <c r="W14">
        <v>2.8</v>
      </c>
      <c r="X14" t="s">
        <v>202</v>
      </c>
      <c r="Y14" t="s">
        <v>222</v>
      </c>
      <c r="Z14">
        <v>0.33400000000000002</v>
      </c>
      <c r="AA14">
        <v>0.85099999999999998</v>
      </c>
      <c r="AB14" t="s">
        <v>202</v>
      </c>
      <c r="AC14">
        <v>0.77400000000000002</v>
      </c>
      <c r="AE14" t="s">
        <v>221</v>
      </c>
      <c r="AG14">
        <v>0.77400000000000002</v>
      </c>
      <c r="AW14">
        <f t="shared" si="0"/>
        <v>0.77400000000000002</v>
      </c>
      <c r="AX14" s="12">
        <f t="shared" si="1"/>
        <v>0.90951821386604004</v>
      </c>
      <c r="AZ14" t="s">
        <v>241</v>
      </c>
      <c r="BC14" t="s">
        <v>240</v>
      </c>
    </row>
    <row r="15" spans="1:57" ht="14.25" customHeight="1" x14ac:dyDescent="0.45">
      <c r="A15" t="s">
        <v>219</v>
      </c>
      <c r="B15" t="s">
        <v>28</v>
      </c>
      <c r="C15" t="s">
        <v>208</v>
      </c>
      <c r="D15" t="s">
        <v>232</v>
      </c>
      <c r="E15" t="s">
        <v>269</v>
      </c>
      <c r="F15" t="s">
        <v>286</v>
      </c>
      <c r="G15" t="s">
        <v>287</v>
      </c>
      <c r="H15" t="s">
        <v>201</v>
      </c>
      <c r="I15" t="s">
        <v>220</v>
      </c>
      <c r="J15">
        <v>44.500086170000003</v>
      </c>
      <c r="K15">
        <v>-63.922975000000001</v>
      </c>
      <c r="L15" t="s">
        <v>212</v>
      </c>
      <c r="M15">
        <v>4</v>
      </c>
      <c r="N15">
        <v>8</v>
      </c>
      <c r="O15">
        <v>2008</v>
      </c>
      <c r="P15">
        <v>2009</v>
      </c>
      <c r="Q15">
        <v>4</v>
      </c>
      <c r="R15" t="s">
        <v>203</v>
      </c>
      <c r="S15" t="s">
        <v>274</v>
      </c>
      <c r="T15" t="s">
        <v>205</v>
      </c>
      <c r="U15" t="s">
        <v>235</v>
      </c>
      <c r="V15" t="s">
        <v>217</v>
      </c>
      <c r="W15">
        <v>0.63</v>
      </c>
      <c r="X15">
        <v>0.45</v>
      </c>
      <c r="Y15" t="s">
        <v>222</v>
      </c>
      <c r="Z15">
        <v>0.27500000000000002</v>
      </c>
      <c r="AA15">
        <v>0.17324999999999999</v>
      </c>
      <c r="AB15">
        <v>0.12375</v>
      </c>
      <c r="AC15">
        <v>0.54</v>
      </c>
      <c r="AD15">
        <v>0.39</v>
      </c>
      <c r="AE15" t="s">
        <v>222</v>
      </c>
      <c r="AF15" t="s">
        <v>235</v>
      </c>
      <c r="AG15">
        <f>Z15*AC15</f>
        <v>0.14850000000000002</v>
      </c>
      <c r="AW15">
        <f t="shared" si="0"/>
        <v>0.14850000000000002</v>
      </c>
      <c r="AX15" s="50">
        <f t="shared" si="1"/>
        <v>0.85714285714285732</v>
      </c>
      <c r="AZ15" t="s">
        <v>241</v>
      </c>
      <c r="BC15" t="s">
        <v>275</v>
      </c>
    </row>
    <row r="16" spans="1:57" ht="14.25" customHeight="1" x14ac:dyDescent="0.45">
      <c r="A16" t="s">
        <v>219</v>
      </c>
      <c r="B16" t="s">
        <v>25</v>
      </c>
      <c r="C16" t="s">
        <v>208</v>
      </c>
      <c r="D16" t="s">
        <v>232</v>
      </c>
      <c r="E16" t="s">
        <v>269</v>
      </c>
      <c r="F16" t="s">
        <v>270</v>
      </c>
      <c r="G16" t="s">
        <v>271</v>
      </c>
      <c r="H16" t="s">
        <v>201</v>
      </c>
      <c r="I16" t="s">
        <v>281</v>
      </c>
      <c r="J16">
        <v>50.333333330000002</v>
      </c>
      <c r="K16">
        <v>-4.1333333330000004</v>
      </c>
      <c r="L16" t="s">
        <v>212</v>
      </c>
      <c r="M16">
        <v>0</v>
      </c>
      <c r="N16">
        <v>1</v>
      </c>
      <c r="O16">
        <v>2016</v>
      </c>
      <c r="P16">
        <v>2017</v>
      </c>
      <c r="Q16">
        <v>12</v>
      </c>
      <c r="R16" t="s">
        <v>203</v>
      </c>
      <c r="S16" t="s">
        <v>274</v>
      </c>
      <c r="T16" t="s">
        <v>205</v>
      </c>
      <c r="U16" t="s">
        <v>235</v>
      </c>
      <c r="V16" t="s">
        <v>217</v>
      </c>
      <c r="W16">
        <v>0.27750000000000002</v>
      </c>
      <c r="X16">
        <v>9.5000000000000001E-2</v>
      </c>
      <c r="Y16" t="s">
        <v>221</v>
      </c>
      <c r="AA16">
        <v>0.27800000000000002</v>
      </c>
      <c r="AB16">
        <v>9.5000000000000001E-2</v>
      </c>
      <c r="AC16">
        <v>0.217</v>
      </c>
      <c r="AD16">
        <v>7.6999999999999999E-2</v>
      </c>
      <c r="AE16" t="s">
        <v>221</v>
      </c>
      <c r="AF16" t="s">
        <v>235</v>
      </c>
      <c r="AG16">
        <f>AC16</f>
        <v>0.217</v>
      </c>
      <c r="AW16">
        <f t="shared" si="0"/>
        <v>0.217</v>
      </c>
      <c r="AX16" s="12">
        <f t="shared" si="1"/>
        <v>0.78057553956834524</v>
      </c>
      <c r="AZ16" t="s">
        <v>206</v>
      </c>
      <c r="BC16" t="s">
        <v>280</v>
      </c>
    </row>
    <row r="17" spans="1:55" ht="14.25" customHeight="1" x14ac:dyDescent="0.45">
      <c r="A17" t="s">
        <v>219</v>
      </c>
      <c r="B17" t="s">
        <v>290</v>
      </c>
      <c r="C17" t="s">
        <v>208</v>
      </c>
      <c r="D17" t="s">
        <v>232</v>
      </c>
      <c r="E17" t="s">
        <v>269</v>
      </c>
      <c r="F17" t="s">
        <v>270</v>
      </c>
      <c r="G17" t="s">
        <v>291</v>
      </c>
      <c r="H17" t="s">
        <v>201</v>
      </c>
      <c r="I17" t="s">
        <v>246</v>
      </c>
      <c r="J17">
        <v>-33.984999999999999</v>
      </c>
      <c r="K17">
        <v>18.350000000000001</v>
      </c>
      <c r="L17" t="s">
        <v>212</v>
      </c>
      <c r="M17">
        <v>0</v>
      </c>
      <c r="N17">
        <v>20</v>
      </c>
      <c r="O17">
        <v>1975</v>
      </c>
      <c r="P17">
        <v>1975</v>
      </c>
      <c r="S17" t="s">
        <v>204</v>
      </c>
      <c r="T17" t="s">
        <v>205</v>
      </c>
      <c r="U17" t="s">
        <v>244</v>
      </c>
      <c r="V17" t="s">
        <v>245</v>
      </c>
      <c r="W17">
        <v>0.57299999999999995</v>
      </c>
      <c r="X17" t="s">
        <v>202</v>
      </c>
      <c r="Y17" t="s">
        <v>215</v>
      </c>
      <c r="Z17">
        <v>0.253</v>
      </c>
      <c r="AA17">
        <v>0.14399999999999999</v>
      </c>
      <c r="AB17" t="s">
        <v>202</v>
      </c>
      <c r="AC17">
        <v>0.10100000000000001</v>
      </c>
      <c r="AE17" t="s">
        <v>221</v>
      </c>
      <c r="AG17">
        <f>AC17</f>
        <v>0.10100000000000001</v>
      </c>
      <c r="AH17">
        <v>8.9999999999999993E-3</v>
      </c>
      <c r="AJ17" t="s">
        <v>221</v>
      </c>
      <c r="AL17">
        <f>AH17</f>
        <v>8.9999999999999993E-3</v>
      </c>
      <c r="AW17">
        <f t="shared" si="0"/>
        <v>0.11</v>
      </c>
      <c r="AX17" s="12">
        <f t="shared" si="1"/>
        <v>0.76388888888888895</v>
      </c>
      <c r="AZ17" t="s">
        <v>206</v>
      </c>
      <c r="BC17" t="s">
        <v>247</v>
      </c>
    </row>
    <row r="18" spans="1:55" ht="14.25" customHeight="1" x14ac:dyDescent="0.45">
      <c r="A18" t="s">
        <v>219</v>
      </c>
      <c r="B18" t="s">
        <v>57</v>
      </c>
      <c r="C18" t="s">
        <v>208</v>
      </c>
      <c r="D18" t="s">
        <v>232</v>
      </c>
      <c r="E18" t="s">
        <v>269</v>
      </c>
      <c r="F18" t="s">
        <v>297</v>
      </c>
      <c r="G18" t="s">
        <v>298</v>
      </c>
      <c r="H18" t="s">
        <v>201</v>
      </c>
      <c r="I18" t="s">
        <v>302</v>
      </c>
      <c r="J18">
        <v>34.766666669999999</v>
      </c>
      <c r="K18">
        <v>-120.1166667</v>
      </c>
      <c r="L18" t="s">
        <v>212</v>
      </c>
      <c r="M18">
        <v>4</v>
      </c>
      <c r="N18">
        <v>15</v>
      </c>
      <c r="O18">
        <v>2002</v>
      </c>
      <c r="P18">
        <v>2017</v>
      </c>
      <c r="Q18">
        <v>12</v>
      </c>
      <c r="R18" t="s">
        <v>203</v>
      </c>
      <c r="S18" t="s">
        <v>274</v>
      </c>
      <c r="T18" t="s">
        <v>205</v>
      </c>
      <c r="U18" t="s">
        <v>229</v>
      </c>
      <c r="V18" t="s">
        <v>214</v>
      </c>
      <c r="W18" s="47">
        <v>1.0488324</v>
      </c>
      <c r="X18" s="47">
        <v>0.67613029999999996</v>
      </c>
      <c r="Y18" t="s">
        <v>221</v>
      </c>
      <c r="AA18">
        <v>0.93041600000000002</v>
      </c>
      <c r="AB18">
        <v>0.14230000000000001</v>
      </c>
      <c r="AE18" t="s">
        <v>221</v>
      </c>
      <c r="AH18">
        <v>0.11826</v>
      </c>
      <c r="AJ18" t="s">
        <v>221</v>
      </c>
      <c r="AL18">
        <f>AH18</f>
        <v>0.11826</v>
      </c>
      <c r="AM18">
        <v>0.53910499999999995</v>
      </c>
      <c r="AO18" t="s">
        <v>221</v>
      </c>
      <c r="AQ18">
        <f>AM18</f>
        <v>0.53910499999999995</v>
      </c>
      <c r="AR18">
        <v>0.26608500000000002</v>
      </c>
      <c r="AS18" t="s">
        <v>202</v>
      </c>
      <c r="AT18" t="s">
        <v>221</v>
      </c>
      <c r="AU18" s="47">
        <v>9.7352540000000001E-2</v>
      </c>
      <c r="AV18" s="47">
        <v>9.1745599999999997E-2</v>
      </c>
      <c r="AW18">
        <f t="shared" si="0"/>
        <v>0.65736499999999998</v>
      </c>
      <c r="AX18" s="50">
        <f t="shared" si="1"/>
        <v>0.70652804766899968</v>
      </c>
      <c r="AY18" s="47">
        <v>4.9025350000000002E-2</v>
      </c>
      <c r="AZ18" t="s">
        <v>206</v>
      </c>
      <c r="BB18" t="s">
        <v>300</v>
      </c>
      <c r="BC18" t="s">
        <v>301</v>
      </c>
    </row>
    <row r="19" spans="1:55" ht="14.25" customHeight="1" x14ac:dyDescent="0.45">
      <c r="A19" t="s">
        <v>219</v>
      </c>
      <c r="B19" t="s">
        <v>28</v>
      </c>
      <c r="C19" t="s">
        <v>208</v>
      </c>
      <c r="D19" t="s">
        <v>232</v>
      </c>
      <c r="E19" t="s">
        <v>269</v>
      </c>
      <c r="F19" t="s">
        <v>286</v>
      </c>
      <c r="G19" t="s">
        <v>287</v>
      </c>
      <c r="H19" t="s">
        <v>201</v>
      </c>
      <c r="I19" t="s">
        <v>335</v>
      </c>
      <c r="J19">
        <v>41.475000000000001</v>
      </c>
      <c r="K19">
        <v>-71.424999999999997</v>
      </c>
      <c r="L19" t="s">
        <v>212</v>
      </c>
      <c r="M19">
        <v>1.5</v>
      </c>
      <c r="N19">
        <v>3</v>
      </c>
      <c r="O19">
        <v>1980</v>
      </c>
      <c r="P19">
        <v>1981</v>
      </c>
      <c r="Q19">
        <v>12</v>
      </c>
      <c r="R19" t="s">
        <v>203</v>
      </c>
      <c r="S19" t="s">
        <v>204</v>
      </c>
      <c r="T19" t="s">
        <v>205</v>
      </c>
      <c r="U19" t="s">
        <v>235</v>
      </c>
      <c r="V19" t="s">
        <v>217</v>
      </c>
      <c r="W19">
        <v>1.202</v>
      </c>
      <c r="X19">
        <v>0.63300000000000001</v>
      </c>
      <c r="Y19" t="s">
        <v>221</v>
      </c>
      <c r="AA19">
        <v>1.202</v>
      </c>
      <c r="AB19">
        <v>0.63300000000000001</v>
      </c>
      <c r="AH19">
        <v>0.83899999999999997</v>
      </c>
      <c r="AJ19" t="s">
        <v>221</v>
      </c>
      <c r="AL19">
        <f>AH19</f>
        <v>0.83899999999999997</v>
      </c>
      <c r="AW19">
        <f t="shared" si="0"/>
        <v>0.83899999999999997</v>
      </c>
      <c r="AX19" s="50">
        <f t="shared" si="1"/>
        <v>0.69800332778702168</v>
      </c>
      <c r="AZ19" t="s">
        <v>241</v>
      </c>
      <c r="BB19" t="s">
        <v>336</v>
      </c>
      <c r="BC19" t="s">
        <v>337</v>
      </c>
    </row>
    <row r="20" spans="1:55" ht="14.25" customHeight="1" x14ac:dyDescent="0.45">
      <c r="A20" t="s">
        <v>219</v>
      </c>
      <c r="B20" t="s">
        <v>57</v>
      </c>
      <c r="C20" t="s">
        <v>208</v>
      </c>
      <c r="D20" t="s">
        <v>232</v>
      </c>
      <c r="E20" t="s">
        <v>269</v>
      </c>
      <c r="F20" t="s">
        <v>297</v>
      </c>
      <c r="G20" t="s">
        <v>298</v>
      </c>
      <c r="H20" t="s">
        <v>201</v>
      </c>
      <c r="I20" t="s">
        <v>303</v>
      </c>
      <c r="J20">
        <v>34.383333329999999</v>
      </c>
      <c r="K20">
        <v>-119.7166667</v>
      </c>
      <c r="L20" t="s">
        <v>212</v>
      </c>
      <c r="M20">
        <v>4</v>
      </c>
      <c r="N20">
        <v>15</v>
      </c>
      <c r="O20">
        <v>2002</v>
      </c>
      <c r="P20">
        <v>2017</v>
      </c>
      <c r="Q20">
        <v>12</v>
      </c>
      <c r="R20" t="s">
        <v>203</v>
      </c>
      <c r="S20" t="s">
        <v>274</v>
      </c>
      <c r="T20" t="s">
        <v>205</v>
      </c>
      <c r="U20" t="s">
        <v>229</v>
      </c>
      <c r="V20" t="s">
        <v>214</v>
      </c>
      <c r="W20" s="47">
        <v>1.5238463</v>
      </c>
      <c r="X20" s="47">
        <v>1.0384941999999999</v>
      </c>
      <c r="Y20" t="s">
        <v>221</v>
      </c>
      <c r="AA20">
        <v>1.523846</v>
      </c>
      <c r="AB20">
        <v>0.21851300000000001</v>
      </c>
      <c r="AE20" t="s">
        <v>221</v>
      </c>
      <c r="AH20">
        <v>0.16023499999999999</v>
      </c>
      <c r="AJ20" t="s">
        <v>221</v>
      </c>
      <c r="AL20">
        <f>AH20</f>
        <v>0.16023499999999999</v>
      </c>
      <c r="AM20">
        <v>0.77701200000000004</v>
      </c>
      <c r="AO20" t="s">
        <v>221</v>
      </c>
      <c r="AQ20">
        <f>AM20</f>
        <v>0.77701200000000004</v>
      </c>
      <c r="AR20">
        <v>0.12081500000000001</v>
      </c>
      <c r="AS20" t="s">
        <v>202</v>
      </c>
      <c r="AT20" t="s">
        <v>221</v>
      </c>
      <c r="AU20" s="47">
        <v>0.11756017000000001</v>
      </c>
      <c r="AV20" s="47">
        <v>9.2891769999999999E-2</v>
      </c>
      <c r="AW20">
        <f t="shared" si="0"/>
        <v>0.93724700000000005</v>
      </c>
      <c r="AX20" s="50">
        <f t="shared" si="1"/>
        <v>0.61505362090394966</v>
      </c>
      <c r="AY20" s="47">
        <v>8.9456820000000006E-2</v>
      </c>
      <c r="AZ20" t="s">
        <v>206</v>
      </c>
      <c r="BB20" t="s">
        <v>300</v>
      </c>
      <c r="BC20" t="s">
        <v>301</v>
      </c>
    </row>
    <row r="21" spans="1:55" ht="14.25" customHeight="1" x14ac:dyDescent="0.45">
      <c r="A21" t="s">
        <v>219</v>
      </c>
      <c r="B21" t="s">
        <v>28</v>
      </c>
      <c r="C21" t="s">
        <v>208</v>
      </c>
      <c r="D21" t="s">
        <v>232</v>
      </c>
      <c r="E21" t="s">
        <v>269</v>
      </c>
      <c r="F21" t="s">
        <v>286</v>
      </c>
      <c r="G21" t="s">
        <v>287</v>
      </c>
      <c r="H21" t="s">
        <v>201</v>
      </c>
      <c r="I21" t="s">
        <v>276</v>
      </c>
      <c r="J21">
        <v>44.497925000000002</v>
      </c>
      <c r="K21">
        <v>-63.526386170000002</v>
      </c>
      <c r="L21" t="s">
        <v>212</v>
      </c>
      <c r="M21">
        <v>4</v>
      </c>
      <c r="N21">
        <v>8</v>
      </c>
      <c r="O21">
        <v>2008</v>
      </c>
      <c r="P21">
        <v>2009</v>
      </c>
      <c r="Q21">
        <v>4</v>
      </c>
      <c r="R21" t="s">
        <v>203</v>
      </c>
      <c r="S21" t="s">
        <v>274</v>
      </c>
      <c r="T21" t="s">
        <v>205</v>
      </c>
      <c r="U21" t="s">
        <v>235</v>
      </c>
      <c r="V21" t="s">
        <v>217</v>
      </c>
      <c r="W21">
        <v>0.86</v>
      </c>
      <c r="X21">
        <v>0.62</v>
      </c>
      <c r="Y21" t="s">
        <v>222</v>
      </c>
      <c r="Z21">
        <v>0.27500000000000002</v>
      </c>
      <c r="AA21">
        <v>0.23649999999999999</v>
      </c>
      <c r="AB21">
        <v>0.17050000000000001</v>
      </c>
      <c r="AC21">
        <v>0.46</v>
      </c>
      <c r="AD21">
        <v>0.33</v>
      </c>
      <c r="AE21" t="s">
        <v>222</v>
      </c>
      <c r="AF21" t="s">
        <v>235</v>
      </c>
      <c r="AG21">
        <f>Z21*AC21</f>
        <v>0.12650000000000003</v>
      </c>
      <c r="AW21">
        <f t="shared" si="0"/>
        <v>0.12650000000000003</v>
      </c>
      <c r="AX21" s="50">
        <f t="shared" si="1"/>
        <v>0.53488372093023273</v>
      </c>
      <c r="AZ21" t="s">
        <v>241</v>
      </c>
      <c r="BC21" t="s">
        <v>275</v>
      </c>
    </row>
    <row r="22" spans="1:55" ht="14.25" customHeight="1" x14ac:dyDescent="0.45">
      <c r="A22" t="s">
        <v>219</v>
      </c>
      <c r="B22" t="s">
        <v>329</v>
      </c>
      <c r="C22" t="s">
        <v>208</v>
      </c>
      <c r="D22" t="s">
        <v>232</v>
      </c>
      <c r="E22" t="s">
        <v>269</v>
      </c>
      <c r="F22" t="s">
        <v>286</v>
      </c>
      <c r="G22" t="s">
        <v>330</v>
      </c>
      <c r="H22" t="s">
        <v>201</v>
      </c>
      <c r="I22" t="s">
        <v>331</v>
      </c>
      <c r="J22">
        <v>41.716666670000002</v>
      </c>
      <c r="K22">
        <v>141.06666670000001</v>
      </c>
      <c r="L22" t="s">
        <v>212</v>
      </c>
      <c r="M22" t="s">
        <v>202</v>
      </c>
      <c r="N22" t="s">
        <v>202</v>
      </c>
      <c r="O22">
        <v>1967</v>
      </c>
      <c r="P22">
        <v>1968</v>
      </c>
      <c r="Q22">
        <v>6</v>
      </c>
      <c r="R22" t="s">
        <v>203</v>
      </c>
      <c r="S22" t="s">
        <v>204</v>
      </c>
      <c r="T22" t="s">
        <v>205</v>
      </c>
      <c r="U22" t="s">
        <v>213</v>
      </c>
      <c r="V22" t="s">
        <v>214</v>
      </c>
      <c r="W22">
        <v>0.88900000000000001</v>
      </c>
      <c r="X22" t="s">
        <v>202</v>
      </c>
      <c r="Y22" t="s">
        <v>222</v>
      </c>
      <c r="Z22">
        <v>0.3</v>
      </c>
      <c r="AA22">
        <v>0.26669999999999999</v>
      </c>
      <c r="AB22" t="s">
        <v>202</v>
      </c>
      <c r="AC22">
        <v>0.126</v>
      </c>
      <c r="AE22" t="s">
        <v>222</v>
      </c>
      <c r="AG22">
        <f>AC22*Z22</f>
        <v>3.78E-2</v>
      </c>
      <c r="AH22">
        <v>0.33200000000000002</v>
      </c>
      <c r="AJ22" t="s">
        <v>222</v>
      </c>
      <c r="AL22">
        <f>AH22*Z22</f>
        <v>9.9600000000000008E-2</v>
      </c>
      <c r="AW22">
        <f t="shared" si="0"/>
        <v>0.13740000000000002</v>
      </c>
      <c r="AX22" s="50">
        <f t="shared" si="1"/>
        <v>0.51518560179977513</v>
      </c>
      <c r="AZ22" t="s">
        <v>206</v>
      </c>
      <c r="BB22" t="s">
        <v>332</v>
      </c>
      <c r="BC22" t="s">
        <v>333</v>
      </c>
    </row>
    <row r="23" spans="1:55" ht="14.25" customHeight="1" x14ac:dyDescent="0.45">
      <c r="A23" t="s">
        <v>219</v>
      </c>
      <c r="B23" t="s">
        <v>248</v>
      </c>
      <c r="C23" t="s">
        <v>208</v>
      </c>
      <c r="D23" t="s">
        <v>232</v>
      </c>
      <c r="E23" t="s">
        <v>233</v>
      </c>
      <c r="F23" t="s">
        <v>234</v>
      </c>
      <c r="G23" t="s">
        <v>249</v>
      </c>
      <c r="H23" t="s">
        <v>201</v>
      </c>
      <c r="I23" t="s">
        <v>253</v>
      </c>
      <c r="J23">
        <v>-36.266666669999999</v>
      </c>
      <c r="K23">
        <v>174.8</v>
      </c>
      <c r="L23" t="s">
        <v>212</v>
      </c>
      <c r="M23">
        <v>7</v>
      </c>
      <c r="N23">
        <v>7</v>
      </c>
      <c r="O23">
        <v>1977</v>
      </c>
      <c r="P23">
        <v>1980</v>
      </c>
      <c r="Q23">
        <v>12</v>
      </c>
      <c r="R23" t="s">
        <v>203</v>
      </c>
      <c r="S23" t="s">
        <v>204</v>
      </c>
      <c r="T23" t="s">
        <v>205</v>
      </c>
      <c r="U23" t="s">
        <v>235</v>
      </c>
      <c r="V23" t="s">
        <v>217</v>
      </c>
      <c r="W23">
        <v>3</v>
      </c>
      <c r="X23" t="s">
        <v>202</v>
      </c>
      <c r="Y23" t="s">
        <v>222</v>
      </c>
      <c r="Z23">
        <v>0.36</v>
      </c>
      <c r="AA23">
        <f>Z23*W23</f>
        <v>1.08</v>
      </c>
      <c r="AB23" t="s">
        <v>202</v>
      </c>
      <c r="AC23">
        <v>1.5</v>
      </c>
      <c r="AE23" t="s">
        <v>222</v>
      </c>
      <c r="AG23">
        <f>AC23*Z23</f>
        <v>0.54</v>
      </c>
      <c r="AW23">
        <f t="shared" si="0"/>
        <v>0.54</v>
      </c>
      <c r="AX23" s="12">
        <f t="shared" si="1"/>
        <v>0.5</v>
      </c>
      <c r="AZ23" t="s">
        <v>206</v>
      </c>
      <c r="BB23" t="s">
        <v>254</v>
      </c>
      <c r="BC23" t="s">
        <v>252</v>
      </c>
    </row>
    <row r="24" spans="1:55" ht="14.25" customHeight="1" x14ac:dyDescent="0.45">
      <c r="A24" t="s">
        <v>219</v>
      </c>
      <c r="B24" t="s">
        <v>248</v>
      </c>
      <c r="C24" t="s">
        <v>208</v>
      </c>
      <c r="D24" t="s">
        <v>232</v>
      </c>
      <c r="E24" t="s">
        <v>233</v>
      </c>
      <c r="F24" t="s">
        <v>234</v>
      </c>
      <c r="G24" t="s">
        <v>249</v>
      </c>
      <c r="H24" t="s">
        <v>201</v>
      </c>
      <c r="I24" t="s">
        <v>250</v>
      </c>
      <c r="J24">
        <v>-36.266666669999999</v>
      </c>
      <c r="K24">
        <v>174.8</v>
      </c>
      <c r="L24" t="s">
        <v>212</v>
      </c>
      <c r="M24">
        <v>15</v>
      </c>
      <c r="N24">
        <v>15</v>
      </c>
      <c r="O24">
        <v>1977</v>
      </c>
      <c r="P24">
        <v>1980</v>
      </c>
      <c r="Q24">
        <v>12</v>
      </c>
      <c r="R24" t="s">
        <v>203</v>
      </c>
      <c r="S24" t="s">
        <v>204</v>
      </c>
      <c r="T24" t="s">
        <v>205</v>
      </c>
      <c r="U24" t="s">
        <v>235</v>
      </c>
      <c r="V24" t="s">
        <v>217</v>
      </c>
      <c r="W24">
        <v>0.5</v>
      </c>
      <c r="X24" t="s">
        <v>202</v>
      </c>
      <c r="Y24" t="s">
        <v>222</v>
      </c>
      <c r="Z24">
        <v>0.36</v>
      </c>
      <c r="AA24">
        <f>Z24*W24</f>
        <v>0.18</v>
      </c>
      <c r="AB24" t="s">
        <v>202</v>
      </c>
      <c r="AC24">
        <v>0.25</v>
      </c>
      <c r="AE24" t="s">
        <v>222</v>
      </c>
      <c r="AG24">
        <f>AC24*Z24</f>
        <v>0.09</v>
      </c>
      <c r="AW24">
        <f t="shared" si="0"/>
        <v>0.09</v>
      </c>
      <c r="AX24" s="12">
        <f t="shared" si="1"/>
        <v>0.5</v>
      </c>
      <c r="AZ24" t="s">
        <v>206</v>
      </c>
      <c r="BB24" t="s">
        <v>251</v>
      </c>
      <c r="BC24" t="s">
        <v>252</v>
      </c>
    </row>
    <row r="25" spans="1:55" ht="14.25" customHeight="1" x14ac:dyDescent="0.45">
      <c r="A25" t="s">
        <v>219</v>
      </c>
      <c r="B25" t="s">
        <v>25</v>
      </c>
      <c r="C25" t="s">
        <v>208</v>
      </c>
      <c r="D25" t="s">
        <v>232</v>
      </c>
      <c r="E25" t="s">
        <v>269</v>
      </c>
      <c r="F25" t="s">
        <v>270</v>
      </c>
      <c r="G25" t="s">
        <v>271</v>
      </c>
      <c r="H25" t="s">
        <v>201</v>
      </c>
      <c r="I25" t="s">
        <v>278</v>
      </c>
      <c r="J25">
        <v>44.559161170000003</v>
      </c>
      <c r="K25">
        <v>-64.032430500000004</v>
      </c>
      <c r="L25" t="s">
        <v>212</v>
      </c>
      <c r="M25">
        <v>4</v>
      </c>
      <c r="N25">
        <v>8</v>
      </c>
      <c r="O25">
        <v>2008</v>
      </c>
      <c r="P25">
        <v>2009</v>
      </c>
      <c r="Q25">
        <v>4</v>
      </c>
      <c r="R25" t="s">
        <v>203</v>
      </c>
      <c r="S25" t="s">
        <v>274</v>
      </c>
      <c r="T25" t="s">
        <v>205</v>
      </c>
      <c r="U25" t="s">
        <v>235</v>
      </c>
      <c r="V25" t="s">
        <v>217</v>
      </c>
      <c r="W25">
        <v>0.05</v>
      </c>
      <c r="X25">
        <v>0.03</v>
      </c>
      <c r="Y25" t="s">
        <v>222</v>
      </c>
      <c r="Z25">
        <v>0.28499999999999998</v>
      </c>
      <c r="AA25">
        <v>1.375E-2</v>
      </c>
      <c r="AB25">
        <v>8.5500000000000003E-3</v>
      </c>
      <c r="AC25">
        <v>0.01</v>
      </c>
      <c r="AD25">
        <v>0.11</v>
      </c>
      <c r="AE25" t="s">
        <v>222</v>
      </c>
      <c r="AF25" t="s">
        <v>235</v>
      </c>
      <c r="AG25">
        <f>AC25*Z25</f>
        <v>2.8499999999999997E-3</v>
      </c>
      <c r="AW25">
        <f t="shared" si="0"/>
        <v>2.8499999999999997E-3</v>
      </c>
      <c r="AX25" s="12">
        <f t="shared" si="1"/>
        <v>0.20727272727272725</v>
      </c>
      <c r="AZ25" t="s">
        <v>241</v>
      </c>
      <c r="BC25" t="s">
        <v>275</v>
      </c>
    </row>
    <row r="26" spans="1:55" ht="14.25" customHeight="1" x14ac:dyDescent="0.45">
      <c r="A26" t="s">
        <v>219</v>
      </c>
      <c r="B26" t="s">
        <v>57</v>
      </c>
      <c r="C26" t="s">
        <v>208</v>
      </c>
      <c r="D26" t="s">
        <v>232</v>
      </c>
      <c r="E26" t="s">
        <v>269</v>
      </c>
      <c r="F26" t="s">
        <v>297</v>
      </c>
      <c r="G26" t="s">
        <v>298</v>
      </c>
      <c r="H26" t="s">
        <v>201</v>
      </c>
      <c r="I26" t="s">
        <v>304</v>
      </c>
      <c r="J26">
        <v>-51.681742999999997</v>
      </c>
      <c r="K26">
        <v>-57.848351000000001</v>
      </c>
      <c r="L26" t="s">
        <v>201</v>
      </c>
      <c r="M26">
        <v>3</v>
      </c>
      <c r="N26">
        <v>3</v>
      </c>
      <c r="O26">
        <v>1986</v>
      </c>
      <c r="P26">
        <v>1986</v>
      </c>
      <c r="Q26">
        <v>2</v>
      </c>
      <c r="R26" t="s">
        <v>218</v>
      </c>
      <c r="S26" t="s">
        <v>204</v>
      </c>
      <c r="T26" t="s">
        <v>205</v>
      </c>
      <c r="V26" t="s">
        <v>214</v>
      </c>
      <c r="W26">
        <v>27.120999999999999</v>
      </c>
      <c r="X26" t="s">
        <v>202</v>
      </c>
      <c r="Y26" t="s">
        <v>307</v>
      </c>
      <c r="Z26">
        <v>0.32200000000000001</v>
      </c>
      <c r="AA26">
        <v>0.76600000000000001</v>
      </c>
      <c r="AB26" t="s">
        <v>202</v>
      </c>
      <c r="AH26">
        <v>0.157</v>
      </c>
      <c r="AJ26" t="s">
        <v>221</v>
      </c>
      <c r="AL26">
        <f>AH26</f>
        <v>0.157</v>
      </c>
      <c r="AW26">
        <f t="shared" si="0"/>
        <v>0.157</v>
      </c>
      <c r="AX26" s="12">
        <f t="shared" si="1"/>
        <v>0.20496083550913838</v>
      </c>
      <c r="AZ26" t="s">
        <v>241</v>
      </c>
      <c r="BB26" t="s">
        <v>305</v>
      </c>
      <c r="BC26" t="s">
        <v>306</v>
      </c>
    </row>
    <row r="27" spans="1:55" ht="14.25" customHeight="1" x14ac:dyDescent="0.45">
      <c r="A27" t="s">
        <v>219</v>
      </c>
      <c r="B27" t="s">
        <v>57</v>
      </c>
      <c r="C27" t="s">
        <v>208</v>
      </c>
      <c r="D27" t="s">
        <v>232</v>
      </c>
      <c r="E27" t="s">
        <v>269</v>
      </c>
      <c r="F27" t="s">
        <v>297</v>
      </c>
      <c r="G27" t="s">
        <v>298</v>
      </c>
      <c r="H27" t="s">
        <v>201</v>
      </c>
      <c r="I27" t="s">
        <v>308</v>
      </c>
      <c r="J27">
        <v>49.846666669999998</v>
      </c>
      <c r="K27">
        <v>-125.16333330000001</v>
      </c>
      <c r="L27" t="s">
        <v>212</v>
      </c>
      <c r="M27">
        <v>0</v>
      </c>
      <c r="N27">
        <v>4</v>
      </c>
      <c r="O27">
        <v>1979</v>
      </c>
      <c r="P27">
        <v>1981</v>
      </c>
      <c r="Q27">
        <v>6</v>
      </c>
      <c r="R27" t="s">
        <v>203</v>
      </c>
      <c r="S27" t="s">
        <v>204</v>
      </c>
      <c r="T27" t="s">
        <v>205</v>
      </c>
      <c r="U27" t="s">
        <v>229</v>
      </c>
      <c r="V27" t="s">
        <v>214</v>
      </c>
      <c r="W27">
        <v>1.3</v>
      </c>
      <c r="X27" t="s">
        <v>202</v>
      </c>
      <c r="Y27" t="s">
        <v>221</v>
      </c>
      <c r="AA27">
        <v>1.3</v>
      </c>
      <c r="AB27" t="s">
        <v>202</v>
      </c>
      <c r="AH27">
        <v>0.23200000000000001</v>
      </c>
      <c r="AJ27" t="s">
        <v>221</v>
      </c>
      <c r="AL27">
        <f>AH27</f>
        <v>0.23200000000000001</v>
      </c>
      <c r="AW27">
        <f t="shared" si="0"/>
        <v>0.23200000000000001</v>
      </c>
      <c r="AX27" s="12">
        <f t="shared" si="1"/>
        <v>0.17846153846153848</v>
      </c>
      <c r="AZ27" t="s">
        <v>241</v>
      </c>
      <c r="BB27" t="s">
        <v>309</v>
      </c>
      <c r="BC27" t="s">
        <v>310</v>
      </c>
    </row>
    <row r="28" spans="1:55" ht="14.25" customHeight="1" x14ac:dyDescent="0.45">
      <c r="A28" t="s">
        <v>219</v>
      </c>
      <c r="B28" t="s">
        <v>28</v>
      </c>
      <c r="C28" t="s">
        <v>208</v>
      </c>
      <c r="D28" t="s">
        <v>232</v>
      </c>
      <c r="E28" t="s">
        <v>269</v>
      </c>
      <c r="F28" t="s">
        <v>286</v>
      </c>
      <c r="G28" t="s">
        <v>287</v>
      </c>
      <c r="H28" t="s">
        <v>201</v>
      </c>
      <c r="I28" t="s">
        <v>338</v>
      </c>
      <c r="J28">
        <v>56.528799999999997</v>
      </c>
      <c r="K28">
        <v>-5.3424333329999998</v>
      </c>
      <c r="L28" t="s">
        <v>212</v>
      </c>
      <c r="M28" t="s">
        <v>202</v>
      </c>
      <c r="N28" t="s">
        <v>202</v>
      </c>
      <c r="O28" t="s">
        <v>202</v>
      </c>
      <c r="P28" t="s">
        <v>202</v>
      </c>
      <c r="Q28" t="s">
        <v>202</v>
      </c>
      <c r="R28" t="s">
        <v>202</v>
      </c>
      <c r="S28" t="s">
        <v>204</v>
      </c>
      <c r="T28" t="s">
        <v>205</v>
      </c>
      <c r="U28" s="48" t="s">
        <v>340</v>
      </c>
      <c r="V28" t="s">
        <v>341</v>
      </c>
      <c r="W28">
        <v>0.12</v>
      </c>
      <c r="X28" t="s">
        <v>202</v>
      </c>
      <c r="Y28" t="s">
        <v>221</v>
      </c>
      <c r="AA28">
        <v>0.12</v>
      </c>
      <c r="AB28" t="s">
        <v>202</v>
      </c>
      <c r="AC28">
        <v>4.3999999999999997E-2</v>
      </c>
      <c r="AE28" t="s">
        <v>295</v>
      </c>
      <c r="AF28" t="s">
        <v>235</v>
      </c>
      <c r="AG28">
        <f>AC28</f>
        <v>4.3999999999999997E-2</v>
      </c>
      <c r="AR28">
        <v>1.6E-2</v>
      </c>
      <c r="AS28" t="s">
        <v>202</v>
      </c>
      <c r="AT28" t="s">
        <v>221</v>
      </c>
      <c r="AU28">
        <v>1.6E-2</v>
      </c>
      <c r="AV28" t="s">
        <v>202</v>
      </c>
      <c r="AW28">
        <f t="shared" si="0"/>
        <v>4.3999999999999997E-2</v>
      </c>
      <c r="AX28" s="12">
        <v>0.133333333</v>
      </c>
      <c r="AZ28" t="s">
        <v>206</v>
      </c>
      <c r="BC28" t="s">
        <v>339</v>
      </c>
    </row>
    <row r="29" spans="1:55" ht="14.25" customHeight="1" x14ac:dyDescent="0.45">
      <c r="A29" t="s">
        <v>219</v>
      </c>
      <c r="B29" t="s">
        <v>57</v>
      </c>
      <c r="C29" t="s">
        <v>208</v>
      </c>
      <c r="D29" t="s">
        <v>232</v>
      </c>
      <c r="E29" t="s">
        <v>269</v>
      </c>
      <c r="F29" t="s">
        <v>297</v>
      </c>
      <c r="G29" t="s">
        <v>298</v>
      </c>
      <c r="H29" t="s">
        <v>201</v>
      </c>
      <c r="I29" t="s">
        <v>299</v>
      </c>
      <c r="J29">
        <v>34.4</v>
      </c>
      <c r="K29">
        <v>-119.7333333</v>
      </c>
      <c r="L29" t="s">
        <v>212</v>
      </c>
      <c r="M29">
        <v>4</v>
      </c>
      <c r="N29">
        <v>15</v>
      </c>
      <c r="O29">
        <v>2002</v>
      </c>
      <c r="P29">
        <v>2017</v>
      </c>
      <c r="Q29">
        <v>12</v>
      </c>
      <c r="R29" t="s">
        <v>203</v>
      </c>
      <c r="S29" t="s">
        <v>274</v>
      </c>
      <c r="T29" t="s">
        <v>205</v>
      </c>
      <c r="U29" s="48" t="s">
        <v>229</v>
      </c>
      <c r="V29" t="s">
        <v>214</v>
      </c>
      <c r="W29" s="47">
        <v>0.32362750000000001</v>
      </c>
      <c r="X29" s="47">
        <v>0.47706739999999997</v>
      </c>
      <c r="Y29" t="s">
        <v>221</v>
      </c>
      <c r="AA29">
        <v>0.30274899999999999</v>
      </c>
      <c r="AB29">
        <v>9.0759000000000006E-2</v>
      </c>
      <c r="AE29" t="s">
        <v>221</v>
      </c>
      <c r="AH29">
        <v>3.9054999999999999E-2</v>
      </c>
      <c r="AJ29" t="s">
        <v>221</v>
      </c>
      <c r="AL29">
        <f>AH29</f>
        <v>3.9054999999999999E-2</v>
      </c>
      <c r="AM29">
        <v>0.16278999999999999</v>
      </c>
      <c r="AO29" t="s">
        <v>221</v>
      </c>
      <c r="AQ29">
        <f>AM29</f>
        <v>0.16278999999999999</v>
      </c>
      <c r="AR29">
        <v>3.3579999999999999E-2</v>
      </c>
      <c r="AS29" t="s">
        <v>202</v>
      </c>
      <c r="AT29" t="s">
        <v>221</v>
      </c>
      <c r="AU29" s="47">
        <v>3.145481E-2</v>
      </c>
      <c r="AV29" s="47">
        <v>6.9978509999999994E-2</v>
      </c>
      <c r="AW29">
        <f t="shared" si="0"/>
        <v>0.201845</v>
      </c>
      <c r="AX29" s="50">
        <v>0.11993154</v>
      </c>
      <c r="AY29" s="47">
        <v>0.16544970000000001</v>
      </c>
      <c r="AZ29" t="s">
        <v>206</v>
      </c>
      <c r="BB29" t="s">
        <v>300</v>
      </c>
      <c r="BC29" t="s">
        <v>301</v>
      </c>
    </row>
    <row r="30" spans="1:55" ht="14.25" customHeight="1" x14ac:dyDescent="0.45">
      <c r="A30" t="s">
        <v>219</v>
      </c>
      <c r="B30" t="s">
        <v>242</v>
      </c>
      <c r="C30" t="s">
        <v>208</v>
      </c>
      <c r="D30" t="s">
        <v>232</v>
      </c>
      <c r="E30" t="s">
        <v>233</v>
      </c>
      <c r="F30" t="s">
        <v>234</v>
      </c>
      <c r="G30" t="s">
        <v>243</v>
      </c>
      <c r="H30" t="s">
        <v>201</v>
      </c>
      <c r="I30" t="s">
        <v>246</v>
      </c>
      <c r="J30">
        <v>-33.984999999999999</v>
      </c>
      <c r="K30">
        <v>18.350000000000001</v>
      </c>
      <c r="L30" t="s">
        <v>212</v>
      </c>
      <c r="M30">
        <v>0</v>
      </c>
      <c r="N30">
        <v>20</v>
      </c>
      <c r="O30">
        <v>1975</v>
      </c>
      <c r="P30">
        <v>1975</v>
      </c>
      <c r="S30" t="s">
        <v>204</v>
      </c>
      <c r="T30" t="s">
        <v>205</v>
      </c>
      <c r="U30" t="s">
        <v>244</v>
      </c>
      <c r="V30" t="s">
        <v>245</v>
      </c>
      <c r="W30">
        <v>1.0409999999999999</v>
      </c>
      <c r="X30" t="s">
        <v>202</v>
      </c>
      <c r="Y30" t="s">
        <v>222</v>
      </c>
      <c r="Z30">
        <f>AA30/W30</f>
        <v>0.29394812680115273</v>
      </c>
      <c r="AA30">
        <v>0.30599999999999999</v>
      </c>
      <c r="AB30" t="s">
        <v>202</v>
      </c>
      <c r="AC30">
        <v>2.4E-2</v>
      </c>
      <c r="AE30" t="s">
        <v>221</v>
      </c>
      <c r="AG30">
        <v>2.4E-2</v>
      </c>
      <c r="AH30">
        <v>2E-3</v>
      </c>
      <c r="AJ30" t="s">
        <v>221</v>
      </c>
      <c r="AL30">
        <v>2E-3</v>
      </c>
      <c r="AW30">
        <f t="shared" si="0"/>
        <v>2.6000000000000002E-2</v>
      </c>
      <c r="AX30" s="50">
        <f t="shared" ref="AX30:AX35" si="2">AW30/AA30</f>
        <v>8.4967320261437912E-2</v>
      </c>
      <c r="AZ30" t="s">
        <v>206</v>
      </c>
      <c r="BC30" t="s">
        <v>247</v>
      </c>
    </row>
    <row r="31" spans="1:55" ht="14.25" customHeight="1" x14ac:dyDescent="0.45">
      <c r="A31" t="s">
        <v>219</v>
      </c>
      <c r="B31" t="s">
        <v>367</v>
      </c>
      <c r="C31" t="s">
        <v>208</v>
      </c>
      <c r="D31" t="s">
        <v>209</v>
      </c>
      <c r="E31" t="s">
        <v>223</v>
      </c>
      <c r="F31" t="s">
        <v>31</v>
      </c>
      <c r="G31" t="s">
        <v>368</v>
      </c>
      <c r="H31" t="s">
        <v>201</v>
      </c>
      <c r="I31" t="s">
        <v>311</v>
      </c>
      <c r="J31">
        <v>35.65</v>
      </c>
      <c r="K31">
        <v>135.2666667</v>
      </c>
      <c r="L31" t="s">
        <v>212</v>
      </c>
      <c r="M31">
        <v>2</v>
      </c>
      <c r="N31">
        <v>2.5</v>
      </c>
      <c r="O31">
        <v>2002</v>
      </c>
      <c r="P31">
        <v>2003</v>
      </c>
      <c r="Q31">
        <v>12</v>
      </c>
      <c r="R31" t="s">
        <v>203</v>
      </c>
      <c r="S31" t="s">
        <v>204</v>
      </c>
      <c r="T31" t="s">
        <v>205</v>
      </c>
      <c r="U31" t="s">
        <v>314</v>
      </c>
      <c r="V31" t="s">
        <v>214</v>
      </c>
      <c r="W31">
        <v>1.458</v>
      </c>
      <c r="X31" t="s">
        <v>202</v>
      </c>
      <c r="Y31" t="s">
        <v>222</v>
      </c>
      <c r="Z31">
        <v>0.32</v>
      </c>
      <c r="AA31">
        <v>0.46655999999999997</v>
      </c>
      <c r="AB31" t="s">
        <v>202</v>
      </c>
      <c r="AC31">
        <v>1.54</v>
      </c>
      <c r="AE31" t="s">
        <v>222</v>
      </c>
      <c r="AG31">
        <f>AC31*Z31</f>
        <v>0.49280000000000002</v>
      </c>
      <c r="AW31">
        <f t="shared" si="0"/>
        <v>0.49280000000000002</v>
      </c>
      <c r="AX31" s="50">
        <f t="shared" si="2"/>
        <v>1.056241426611797</v>
      </c>
      <c r="AZ31" t="s">
        <v>206</v>
      </c>
      <c r="BB31" t="s">
        <v>312</v>
      </c>
      <c r="BC31" t="s">
        <v>313</v>
      </c>
    </row>
    <row r="32" spans="1:55" ht="14.25" customHeight="1" x14ac:dyDescent="0.45">
      <c r="A32" t="s">
        <v>219</v>
      </c>
      <c r="B32" t="s">
        <v>360</v>
      </c>
      <c r="C32" t="s">
        <v>208</v>
      </c>
      <c r="D32" t="s">
        <v>209</v>
      </c>
      <c r="E32" t="s">
        <v>223</v>
      </c>
      <c r="F32" t="s">
        <v>31</v>
      </c>
      <c r="G32" t="s">
        <v>361</v>
      </c>
      <c r="H32" t="s">
        <v>201</v>
      </c>
      <c r="I32" t="s">
        <v>311</v>
      </c>
      <c r="J32">
        <v>35.65</v>
      </c>
      <c r="K32">
        <v>135.2666667</v>
      </c>
      <c r="L32" t="s">
        <v>212</v>
      </c>
      <c r="M32">
        <v>2</v>
      </c>
      <c r="N32">
        <v>2.5</v>
      </c>
      <c r="O32">
        <v>2002</v>
      </c>
      <c r="P32">
        <v>2003</v>
      </c>
      <c r="Q32">
        <v>12</v>
      </c>
      <c r="R32" t="s">
        <v>203</v>
      </c>
      <c r="S32" t="s">
        <v>204</v>
      </c>
      <c r="T32" t="s">
        <v>205</v>
      </c>
      <c r="U32" t="s">
        <v>314</v>
      </c>
      <c r="V32" t="s">
        <v>214</v>
      </c>
      <c r="W32">
        <v>1.4710000000000001</v>
      </c>
      <c r="X32" t="s">
        <v>202</v>
      </c>
      <c r="Y32" t="s">
        <v>222</v>
      </c>
      <c r="Z32">
        <v>0.32</v>
      </c>
      <c r="AA32">
        <v>0.47072000000000003</v>
      </c>
      <c r="AB32" t="s">
        <v>202</v>
      </c>
      <c r="AC32">
        <v>1.504</v>
      </c>
      <c r="AE32" t="s">
        <v>222</v>
      </c>
      <c r="AG32">
        <f>AC32*Z32</f>
        <v>0.48127999999999999</v>
      </c>
      <c r="AW32">
        <f t="shared" si="0"/>
        <v>0.48127999999999999</v>
      </c>
      <c r="AX32" s="50">
        <f t="shared" si="2"/>
        <v>1.0224337185588035</v>
      </c>
      <c r="AZ32" t="s">
        <v>206</v>
      </c>
      <c r="BB32" t="s">
        <v>312</v>
      </c>
      <c r="BC32" t="s">
        <v>313</v>
      </c>
    </row>
    <row r="33" spans="1:55" ht="14.25" customHeight="1" x14ac:dyDescent="0.45">
      <c r="A33" t="s">
        <v>219</v>
      </c>
      <c r="B33" t="s">
        <v>354</v>
      </c>
      <c r="C33" t="s">
        <v>208</v>
      </c>
      <c r="D33" t="s">
        <v>209</v>
      </c>
      <c r="E33" t="s">
        <v>223</v>
      </c>
      <c r="F33" t="s">
        <v>31</v>
      </c>
      <c r="G33" t="s">
        <v>355</v>
      </c>
      <c r="H33" t="s">
        <v>201</v>
      </c>
      <c r="I33" t="s">
        <v>311</v>
      </c>
      <c r="J33">
        <v>35.65</v>
      </c>
      <c r="K33">
        <v>135.2666667</v>
      </c>
      <c r="L33" t="s">
        <v>212</v>
      </c>
      <c r="M33">
        <v>1.5</v>
      </c>
      <c r="N33">
        <v>5</v>
      </c>
      <c r="O33">
        <v>2002</v>
      </c>
      <c r="P33">
        <v>2003</v>
      </c>
      <c r="Q33">
        <v>12</v>
      </c>
      <c r="R33" t="s">
        <v>203</v>
      </c>
      <c r="S33" t="s">
        <v>204</v>
      </c>
      <c r="T33" t="s">
        <v>205</v>
      </c>
      <c r="U33" t="s">
        <v>314</v>
      </c>
      <c r="V33" t="s">
        <v>214</v>
      </c>
      <c r="W33">
        <v>2.1320000000000001</v>
      </c>
      <c r="X33" t="s">
        <v>202</v>
      </c>
      <c r="Y33" t="s">
        <v>222</v>
      </c>
      <c r="Z33">
        <v>0.32</v>
      </c>
      <c r="AA33">
        <v>0.68223999999999996</v>
      </c>
      <c r="AB33" t="s">
        <v>202</v>
      </c>
      <c r="AC33">
        <v>2.08</v>
      </c>
      <c r="AE33" t="s">
        <v>222</v>
      </c>
      <c r="AG33">
        <f>AC33*Z33</f>
        <v>0.66560000000000008</v>
      </c>
      <c r="AW33">
        <f t="shared" si="0"/>
        <v>0.66560000000000008</v>
      </c>
      <c r="AX33" s="50">
        <f t="shared" si="2"/>
        <v>0.97560975609756118</v>
      </c>
      <c r="AZ33" t="s">
        <v>206</v>
      </c>
      <c r="BB33" t="s">
        <v>312</v>
      </c>
      <c r="BC33" t="s">
        <v>313</v>
      </c>
    </row>
    <row r="34" spans="1:55" ht="14.25" customHeight="1" x14ac:dyDescent="0.45">
      <c r="A34" t="s">
        <v>219</v>
      </c>
      <c r="B34" t="s">
        <v>372</v>
      </c>
      <c r="C34" t="s">
        <v>208</v>
      </c>
      <c r="D34" t="s">
        <v>209</v>
      </c>
      <c r="E34" t="s">
        <v>223</v>
      </c>
      <c r="F34" t="s">
        <v>31</v>
      </c>
      <c r="G34" t="s">
        <v>373</v>
      </c>
      <c r="H34" t="s">
        <v>201</v>
      </c>
      <c r="I34" t="s">
        <v>374</v>
      </c>
      <c r="J34">
        <v>38.35</v>
      </c>
      <c r="K34">
        <v>141.53333330000001</v>
      </c>
      <c r="L34" t="s">
        <v>212</v>
      </c>
      <c r="M34">
        <v>1</v>
      </c>
      <c r="N34">
        <v>2</v>
      </c>
      <c r="O34">
        <v>1997</v>
      </c>
      <c r="P34">
        <v>1998</v>
      </c>
      <c r="S34" t="s">
        <v>204</v>
      </c>
      <c r="T34" t="s">
        <v>205</v>
      </c>
      <c r="U34" t="s">
        <v>213</v>
      </c>
      <c r="V34" t="s">
        <v>214</v>
      </c>
      <c r="W34">
        <v>0.90390000000000004</v>
      </c>
      <c r="X34" t="s">
        <v>202</v>
      </c>
      <c r="Y34" t="s">
        <v>222</v>
      </c>
      <c r="Z34">
        <v>0.32</v>
      </c>
      <c r="AA34">
        <v>0.28924800000000001</v>
      </c>
      <c r="AB34" t="s">
        <v>202</v>
      </c>
      <c r="AC34">
        <v>0.75800000000000001</v>
      </c>
      <c r="AE34" t="s">
        <v>222</v>
      </c>
      <c r="AG34">
        <f>AC34*Z34</f>
        <v>0.24256</v>
      </c>
      <c r="AW34">
        <f t="shared" si="0"/>
        <v>0.24256</v>
      </c>
      <c r="AX34" s="50">
        <f t="shared" si="2"/>
        <v>0.8385883394180772</v>
      </c>
      <c r="AZ34" t="s">
        <v>206</v>
      </c>
      <c r="BB34" t="s">
        <v>375</v>
      </c>
      <c r="BC34" t="s">
        <v>376</v>
      </c>
    </row>
    <row r="35" spans="1:55" ht="14.25" customHeight="1" x14ac:dyDescent="0.45">
      <c r="A35" t="s">
        <v>219</v>
      </c>
      <c r="B35" t="s">
        <v>55</v>
      </c>
      <c r="C35" t="s">
        <v>208</v>
      </c>
      <c r="D35" t="s">
        <v>209</v>
      </c>
      <c r="E35" t="s">
        <v>223</v>
      </c>
      <c r="F35" t="s">
        <v>31</v>
      </c>
      <c r="G35" t="s">
        <v>359</v>
      </c>
      <c r="H35" t="s">
        <v>201</v>
      </c>
      <c r="I35" t="s">
        <v>311</v>
      </c>
      <c r="J35">
        <v>35.65</v>
      </c>
      <c r="K35">
        <v>135.2666667</v>
      </c>
      <c r="L35" t="s">
        <v>212</v>
      </c>
      <c r="M35">
        <v>1.5</v>
      </c>
      <c r="N35">
        <v>5</v>
      </c>
      <c r="O35">
        <v>2002</v>
      </c>
      <c r="P35">
        <v>2003</v>
      </c>
      <c r="Q35">
        <v>12</v>
      </c>
      <c r="R35" t="s">
        <v>203</v>
      </c>
      <c r="S35" t="s">
        <v>204</v>
      </c>
      <c r="T35" t="s">
        <v>205</v>
      </c>
      <c r="U35" t="s">
        <v>314</v>
      </c>
      <c r="V35" t="s">
        <v>214</v>
      </c>
      <c r="W35">
        <v>2.407</v>
      </c>
      <c r="X35" t="s">
        <v>202</v>
      </c>
      <c r="Y35" t="s">
        <v>222</v>
      </c>
      <c r="Z35">
        <v>0.32</v>
      </c>
      <c r="AA35">
        <v>0.77024000000000004</v>
      </c>
      <c r="AB35" t="s">
        <v>202</v>
      </c>
      <c r="AC35">
        <v>1.831</v>
      </c>
      <c r="AE35" t="s">
        <v>222</v>
      </c>
      <c r="AG35">
        <f>AC35*Z35</f>
        <v>0.58592</v>
      </c>
      <c r="AW35">
        <f t="shared" si="0"/>
        <v>0.58592</v>
      </c>
      <c r="AX35" s="50">
        <f t="shared" si="2"/>
        <v>0.76069796427087655</v>
      </c>
      <c r="AZ35" t="s">
        <v>206</v>
      </c>
      <c r="BB35" t="s">
        <v>312</v>
      </c>
      <c r="BC35" t="s">
        <v>313</v>
      </c>
    </row>
  </sheetData>
  <sortState xmlns:xlrd2="http://schemas.microsoft.com/office/spreadsheetml/2017/richdata2" ref="A2:BE35">
    <sortCondition descending="1" ref="D2:D35"/>
  </sortState>
  <phoneticPr fontId="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1FEFF-65DD-46F3-8F40-6284F0652666}">
  <dimension ref="A1:AE125"/>
  <sheetViews>
    <sheetView zoomScale="80" zoomScaleNormal="80" workbookViewId="0">
      <selection activeCell="D127" sqref="D127"/>
    </sheetView>
  </sheetViews>
  <sheetFormatPr defaultRowHeight="14.25" x14ac:dyDescent="0.45"/>
  <cols>
    <col min="1" max="1" width="29.265625" bestFit="1" customWidth="1"/>
    <col min="4" max="4" width="10" style="21" bestFit="1" customWidth="1"/>
    <col min="16" max="16" width="73" customWidth="1"/>
    <col min="28" max="28" width="35.73046875" customWidth="1"/>
  </cols>
  <sheetData>
    <row r="1" spans="1:31" s="4" customFormat="1" x14ac:dyDescent="0.45">
      <c r="A1" s="4" t="s">
        <v>67</v>
      </c>
      <c r="B1" s="4" t="s">
        <v>1128</v>
      </c>
      <c r="C1" s="4" t="s">
        <v>1129</v>
      </c>
      <c r="D1" s="16" t="s">
        <v>1130</v>
      </c>
      <c r="E1" s="4" t="s">
        <v>1017</v>
      </c>
      <c r="F1" s="4" t="s">
        <v>1131</v>
      </c>
      <c r="G1" s="4" t="s">
        <v>1132</v>
      </c>
      <c r="H1" s="4" t="s">
        <v>1133</v>
      </c>
      <c r="I1" s="4" t="s">
        <v>1060</v>
      </c>
      <c r="J1" s="4" t="s">
        <v>1061</v>
      </c>
      <c r="K1" s="4" t="s">
        <v>1062</v>
      </c>
      <c r="L1" s="4" t="s">
        <v>1063</v>
      </c>
      <c r="M1" s="4" t="s">
        <v>1064</v>
      </c>
      <c r="N1" s="4" t="s">
        <v>1065</v>
      </c>
      <c r="O1" s="4" t="s">
        <v>1066</v>
      </c>
      <c r="P1" s="4" t="s">
        <v>1067</v>
      </c>
      <c r="Q1" s="4" t="s">
        <v>1068</v>
      </c>
      <c r="R1" s="4" t="s">
        <v>1069</v>
      </c>
      <c r="S1" s="4" t="s">
        <v>1070</v>
      </c>
      <c r="T1" s="4" t="s">
        <v>1071</v>
      </c>
      <c r="U1" s="4" t="s">
        <v>1072</v>
      </c>
      <c r="V1" s="4" t="s">
        <v>1073</v>
      </c>
      <c r="W1" s="4" t="s">
        <v>1134</v>
      </c>
      <c r="X1" s="4" t="s">
        <v>1074</v>
      </c>
      <c r="Y1" s="4" t="s">
        <v>1016</v>
      </c>
      <c r="Z1" s="4" t="s">
        <v>1135</v>
      </c>
      <c r="AA1" s="4" t="s">
        <v>1015</v>
      </c>
      <c r="AB1" s="4" t="s">
        <v>1136</v>
      </c>
      <c r="AC1" s="4" t="s">
        <v>1137</v>
      </c>
      <c r="AD1" s="4" t="s">
        <v>1138</v>
      </c>
      <c r="AE1" s="4" t="s">
        <v>70</v>
      </c>
    </row>
    <row r="2" spans="1:31" x14ac:dyDescent="0.45">
      <c r="A2" t="s">
        <v>1176</v>
      </c>
      <c r="B2" t="s">
        <v>1139</v>
      </c>
      <c r="C2" t="s">
        <v>208</v>
      </c>
      <c r="D2" s="21">
        <v>3.2099999999999997E-2</v>
      </c>
      <c r="F2">
        <v>21.6</v>
      </c>
      <c r="J2" t="s">
        <v>1075</v>
      </c>
      <c r="M2">
        <v>2.1</v>
      </c>
      <c r="P2" t="s">
        <v>1076</v>
      </c>
      <c r="Q2" t="s">
        <v>1077</v>
      </c>
      <c r="AC2">
        <v>48.854444000000001</v>
      </c>
      <c r="AD2">
        <v>-125.11</v>
      </c>
    </row>
    <row r="3" spans="1:31" x14ac:dyDescent="0.45">
      <c r="A3" t="s">
        <v>1177</v>
      </c>
      <c r="B3" t="s">
        <v>1139</v>
      </c>
      <c r="C3" t="s">
        <v>208</v>
      </c>
      <c r="D3" s="21">
        <v>2.9499999999999998E-2</v>
      </c>
      <c r="F3">
        <v>23.5</v>
      </c>
      <c r="J3" t="s">
        <v>1075</v>
      </c>
      <c r="M3">
        <v>1</v>
      </c>
      <c r="P3" t="s">
        <v>1076</v>
      </c>
      <c r="Q3" t="s">
        <v>1077</v>
      </c>
      <c r="AC3">
        <v>48.854444000000001</v>
      </c>
      <c r="AD3">
        <v>-125.11</v>
      </c>
    </row>
    <row r="4" spans="1:31" x14ac:dyDescent="0.45">
      <c r="A4" t="s">
        <v>60</v>
      </c>
      <c r="B4" t="s">
        <v>1139</v>
      </c>
      <c r="C4" t="s">
        <v>208</v>
      </c>
      <c r="D4" s="21">
        <v>4.07E-2</v>
      </c>
      <c r="F4">
        <v>17</v>
      </c>
      <c r="G4" t="s">
        <v>1140</v>
      </c>
      <c r="H4" t="s">
        <v>1099</v>
      </c>
      <c r="I4" t="s">
        <v>1100</v>
      </c>
      <c r="J4" t="s">
        <v>1075</v>
      </c>
      <c r="K4">
        <v>15</v>
      </c>
      <c r="L4" t="s">
        <v>1085</v>
      </c>
      <c r="N4">
        <v>584</v>
      </c>
      <c r="O4" t="s">
        <v>1101</v>
      </c>
      <c r="P4" t="s">
        <v>1102</v>
      </c>
      <c r="Q4" t="s">
        <v>1094</v>
      </c>
      <c r="S4">
        <v>2.98E-2</v>
      </c>
      <c r="T4">
        <v>5.0700000000000002E-2</v>
      </c>
      <c r="U4">
        <v>4.9000000000000004</v>
      </c>
      <c r="V4">
        <v>15.7</v>
      </c>
      <c r="W4">
        <v>0.91</v>
      </c>
      <c r="X4">
        <v>35</v>
      </c>
      <c r="AB4" t="s">
        <v>1147</v>
      </c>
      <c r="AC4">
        <v>55.667332999999999</v>
      </c>
      <c r="AD4">
        <v>11.791499999999999</v>
      </c>
      <c r="AE4" t="s">
        <v>1160</v>
      </c>
    </row>
    <row r="5" spans="1:31" x14ac:dyDescent="0.45">
      <c r="A5" t="s">
        <v>228</v>
      </c>
      <c r="B5" t="s">
        <v>1139</v>
      </c>
      <c r="C5" t="s">
        <v>208</v>
      </c>
      <c r="D5" s="21">
        <v>2.7000000000000001E-3</v>
      </c>
      <c r="F5">
        <v>256.7</v>
      </c>
      <c r="G5" t="s">
        <v>1140</v>
      </c>
      <c r="H5" t="s">
        <v>1078</v>
      </c>
      <c r="I5" t="s">
        <v>1103</v>
      </c>
      <c r="J5" t="s">
        <v>1075</v>
      </c>
      <c r="K5">
        <v>-2.4</v>
      </c>
      <c r="L5" t="s">
        <v>1093</v>
      </c>
      <c r="M5">
        <v>3</v>
      </c>
      <c r="N5">
        <v>360</v>
      </c>
      <c r="O5" t="s">
        <v>1080</v>
      </c>
      <c r="P5" t="s">
        <v>1104</v>
      </c>
      <c r="Q5" t="s">
        <v>1105</v>
      </c>
      <c r="R5">
        <v>191.3</v>
      </c>
      <c r="S5">
        <v>1.2999999999999999E-3</v>
      </c>
      <c r="T5">
        <v>4.1999999999999997E-3</v>
      </c>
      <c r="W5">
        <v>0.84399999999999997</v>
      </c>
      <c r="X5">
        <v>10</v>
      </c>
      <c r="AB5" t="s">
        <v>1151</v>
      </c>
      <c r="AC5">
        <v>-60.7</v>
      </c>
      <c r="AD5">
        <v>-45.6</v>
      </c>
    </row>
    <row r="6" spans="1:31" x14ac:dyDescent="0.45">
      <c r="A6" t="s">
        <v>228</v>
      </c>
      <c r="B6" t="s">
        <v>1139</v>
      </c>
      <c r="C6" t="s">
        <v>208</v>
      </c>
      <c r="D6" s="21">
        <v>3.09E-2</v>
      </c>
      <c r="F6">
        <v>22.4</v>
      </c>
      <c r="G6" t="s">
        <v>1148</v>
      </c>
      <c r="H6" t="s">
        <v>1078</v>
      </c>
      <c r="I6" t="s">
        <v>1103</v>
      </c>
      <c r="J6" t="s">
        <v>1075</v>
      </c>
      <c r="K6">
        <v>-2.4</v>
      </c>
      <c r="L6" t="s">
        <v>1093</v>
      </c>
      <c r="M6">
        <v>2.5</v>
      </c>
      <c r="N6">
        <v>84</v>
      </c>
      <c r="O6" t="s">
        <v>1080</v>
      </c>
      <c r="P6" t="s">
        <v>1104</v>
      </c>
      <c r="Q6" t="s">
        <v>1088</v>
      </c>
      <c r="S6">
        <v>2.3199999999999998E-2</v>
      </c>
      <c r="T6">
        <v>3.8699999999999998E-2</v>
      </c>
      <c r="W6">
        <v>0.93400000000000005</v>
      </c>
      <c r="X6">
        <v>8</v>
      </c>
      <c r="AB6" t="s">
        <v>1151</v>
      </c>
      <c r="AC6">
        <v>-60.7</v>
      </c>
      <c r="AD6">
        <v>-45.6</v>
      </c>
    </row>
    <row r="7" spans="1:31" x14ac:dyDescent="0.45">
      <c r="A7" t="s">
        <v>60</v>
      </c>
      <c r="B7" t="s">
        <v>1139</v>
      </c>
      <c r="C7" t="s">
        <v>208</v>
      </c>
      <c r="D7" s="21">
        <v>5.79E-2</v>
      </c>
      <c r="F7">
        <v>12</v>
      </c>
      <c r="G7" t="s">
        <v>1142</v>
      </c>
      <c r="H7" t="s">
        <v>1078</v>
      </c>
      <c r="I7" t="s">
        <v>1103</v>
      </c>
      <c r="J7" t="s">
        <v>1084</v>
      </c>
      <c r="K7">
        <v>20</v>
      </c>
      <c r="L7" t="s">
        <v>1093</v>
      </c>
      <c r="M7">
        <v>1.8</v>
      </c>
      <c r="N7">
        <v>60</v>
      </c>
      <c r="O7" t="s">
        <v>1106</v>
      </c>
      <c r="P7" t="s">
        <v>1107</v>
      </c>
      <c r="Q7" t="s">
        <v>1088</v>
      </c>
      <c r="S7">
        <v>1.8800000000000001E-2</v>
      </c>
      <c r="T7">
        <v>9.7000000000000003E-2</v>
      </c>
      <c r="W7">
        <v>0.94299999999999995</v>
      </c>
      <c r="X7">
        <v>3</v>
      </c>
      <c r="AB7" t="s">
        <v>1143</v>
      </c>
      <c r="AC7">
        <v>41.56376745</v>
      </c>
      <c r="AD7">
        <v>-70.520820610000001</v>
      </c>
      <c r="AE7" t="s">
        <v>1187</v>
      </c>
    </row>
    <row r="8" spans="1:31" x14ac:dyDescent="0.45">
      <c r="A8" t="s">
        <v>60</v>
      </c>
      <c r="B8" t="s">
        <v>1139</v>
      </c>
      <c r="C8" t="s">
        <v>208</v>
      </c>
      <c r="D8" s="21">
        <v>8.7999999999999995E-2</v>
      </c>
      <c r="F8">
        <v>7.9</v>
      </c>
      <c r="G8" t="s">
        <v>1142</v>
      </c>
      <c r="H8" t="s">
        <v>1078</v>
      </c>
      <c r="I8" t="s">
        <v>1103</v>
      </c>
      <c r="J8" t="s">
        <v>1084</v>
      </c>
      <c r="K8">
        <v>21</v>
      </c>
      <c r="L8" t="s">
        <v>1093</v>
      </c>
      <c r="N8">
        <v>32</v>
      </c>
      <c r="O8" t="s">
        <v>1086</v>
      </c>
      <c r="P8" t="s">
        <v>1108</v>
      </c>
      <c r="Q8" t="s">
        <v>1109</v>
      </c>
      <c r="R8" t="s">
        <v>1082</v>
      </c>
      <c r="AB8" t="s">
        <v>1143</v>
      </c>
      <c r="AC8">
        <v>41.665500000000002</v>
      </c>
      <c r="AD8">
        <v>-71.441417000000001</v>
      </c>
      <c r="AE8" t="s">
        <v>1188</v>
      </c>
    </row>
    <row r="9" spans="1:31" x14ac:dyDescent="0.45">
      <c r="A9" t="s">
        <v>1170</v>
      </c>
      <c r="B9" t="s">
        <v>1139</v>
      </c>
      <c r="C9" t="s">
        <v>208</v>
      </c>
      <c r="D9" s="21">
        <v>2.3199999999999998E-2</v>
      </c>
      <c r="F9">
        <v>29.9</v>
      </c>
      <c r="G9" t="s">
        <v>1140</v>
      </c>
      <c r="H9" t="s">
        <v>1078</v>
      </c>
      <c r="I9" t="s">
        <v>1126</v>
      </c>
      <c r="J9" t="s">
        <v>1075</v>
      </c>
      <c r="K9" t="s">
        <v>1093</v>
      </c>
      <c r="L9" t="s">
        <v>1093</v>
      </c>
      <c r="N9">
        <v>170</v>
      </c>
      <c r="O9" t="s">
        <v>1086</v>
      </c>
      <c r="P9" t="s">
        <v>1127</v>
      </c>
      <c r="Q9" t="s">
        <v>1124</v>
      </c>
      <c r="R9">
        <v>16</v>
      </c>
      <c r="S9">
        <v>1.15E-2</v>
      </c>
      <c r="T9">
        <v>3.49E-2</v>
      </c>
      <c r="U9">
        <v>7.2</v>
      </c>
      <c r="V9">
        <v>26.1</v>
      </c>
      <c r="W9">
        <v>0.996</v>
      </c>
      <c r="X9">
        <v>4</v>
      </c>
      <c r="AB9" t="s">
        <v>1171</v>
      </c>
      <c r="AC9">
        <v>48.709383000000003</v>
      </c>
      <c r="AD9">
        <v>-3.953433</v>
      </c>
      <c r="AE9" t="s">
        <v>1160</v>
      </c>
    </row>
    <row r="10" spans="1:31" x14ac:dyDescent="0.45">
      <c r="A10" t="s">
        <v>1172</v>
      </c>
      <c r="B10" t="s">
        <v>1139</v>
      </c>
      <c r="C10" t="s">
        <v>208</v>
      </c>
      <c r="D10" s="21">
        <v>3.6400000000000002E-2</v>
      </c>
      <c r="F10">
        <v>19</v>
      </c>
      <c r="G10" t="s">
        <v>1140</v>
      </c>
      <c r="H10" t="s">
        <v>1078</v>
      </c>
      <c r="I10" t="s">
        <v>1126</v>
      </c>
      <c r="J10" t="s">
        <v>1075</v>
      </c>
      <c r="K10" t="s">
        <v>1093</v>
      </c>
      <c r="L10" t="s">
        <v>1093</v>
      </c>
      <c r="N10">
        <v>146</v>
      </c>
      <c r="O10" t="s">
        <v>1086</v>
      </c>
      <c r="P10" t="s">
        <v>1127</v>
      </c>
      <c r="Q10" t="s">
        <v>1119</v>
      </c>
      <c r="S10">
        <v>2.1499999999999998E-2</v>
      </c>
      <c r="T10">
        <v>5.1299999999999998E-2</v>
      </c>
      <c r="W10">
        <v>0.96899999999999997</v>
      </c>
      <c r="X10">
        <v>4</v>
      </c>
      <c r="AB10" t="s">
        <v>1171</v>
      </c>
      <c r="AC10">
        <v>48.709383000000003</v>
      </c>
      <c r="AD10">
        <v>-3.953433</v>
      </c>
      <c r="AE10" t="s">
        <v>1160</v>
      </c>
    </row>
    <row r="11" spans="1:31" x14ac:dyDescent="0.45">
      <c r="A11" t="s">
        <v>28</v>
      </c>
      <c r="B11" t="s">
        <v>1139</v>
      </c>
      <c r="C11" t="s">
        <v>208</v>
      </c>
      <c r="D11" s="21">
        <v>4.9930700000000005E-4</v>
      </c>
      <c r="E11">
        <v>5.0402779999999996E-3</v>
      </c>
      <c r="G11" t="s">
        <v>1140</v>
      </c>
      <c r="H11" t="s">
        <v>1078</v>
      </c>
      <c r="I11" t="s">
        <v>1103</v>
      </c>
      <c r="L11" t="s">
        <v>1093</v>
      </c>
      <c r="P11" t="s">
        <v>1181</v>
      </c>
      <c r="Q11" t="s">
        <v>1109</v>
      </c>
      <c r="S11">
        <v>-3.9491149999999996E-3</v>
      </c>
      <c r="T11">
        <v>1.1368906999999999E-2</v>
      </c>
      <c r="Y11" t="s">
        <v>1037</v>
      </c>
      <c r="Z11" t="s">
        <v>1036</v>
      </c>
      <c r="AA11">
        <v>29</v>
      </c>
      <c r="AB11" t="s">
        <v>1379</v>
      </c>
      <c r="AC11">
        <v>59.48115</v>
      </c>
      <c r="AD11">
        <v>-151.52243329999999</v>
      </c>
    </row>
    <row r="12" spans="1:31" x14ac:dyDescent="0.45">
      <c r="A12" t="s">
        <v>28</v>
      </c>
      <c r="B12" t="s">
        <v>1139</v>
      </c>
      <c r="C12" t="s">
        <v>208</v>
      </c>
      <c r="D12" s="21">
        <v>3.6178360000000001E-3</v>
      </c>
      <c r="E12">
        <v>1.2794913999999999E-2</v>
      </c>
      <c r="G12" t="s">
        <v>1140</v>
      </c>
      <c r="H12" t="s">
        <v>1078</v>
      </c>
      <c r="I12" t="s">
        <v>1103</v>
      </c>
      <c r="L12" t="s">
        <v>1093</v>
      </c>
      <c r="P12" t="s">
        <v>1181</v>
      </c>
      <c r="Q12" t="s">
        <v>1109</v>
      </c>
      <c r="S12">
        <v>-4.899746E-3</v>
      </c>
      <c r="T12">
        <v>3.1239743E-2</v>
      </c>
      <c r="Y12" t="s">
        <v>1037</v>
      </c>
      <c r="Z12" t="s">
        <v>1038</v>
      </c>
      <c r="AA12">
        <v>31</v>
      </c>
      <c r="AB12" t="s">
        <v>1379</v>
      </c>
      <c r="AC12">
        <v>59.507216999999997</v>
      </c>
      <c r="AD12">
        <v>-151.54918599999999</v>
      </c>
    </row>
    <row r="13" spans="1:31" x14ac:dyDescent="0.45">
      <c r="A13" t="s">
        <v>28</v>
      </c>
      <c r="B13" t="s">
        <v>1139</v>
      </c>
      <c r="C13" t="s">
        <v>208</v>
      </c>
      <c r="D13" s="21">
        <v>1.4257575E-2</v>
      </c>
      <c r="E13">
        <v>1.5205873E-2</v>
      </c>
      <c r="G13" t="s">
        <v>1140</v>
      </c>
      <c r="H13" t="s">
        <v>1078</v>
      </c>
      <c r="I13" t="s">
        <v>1103</v>
      </c>
      <c r="L13" t="s">
        <v>1093</v>
      </c>
      <c r="P13" t="s">
        <v>1181</v>
      </c>
      <c r="Q13" t="s">
        <v>1109</v>
      </c>
      <c r="S13">
        <v>-1.5368070000000001E-3</v>
      </c>
      <c r="T13">
        <v>3.1698086E-2</v>
      </c>
      <c r="Y13" t="s">
        <v>1037</v>
      </c>
      <c r="Z13" t="s">
        <v>1039</v>
      </c>
      <c r="AA13">
        <v>33</v>
      </c>
      <c r="AB13" t="s">
        <v>1379</v>
      </c>
      <c r="AC13">
        <v>59.468433330000003</v>
      </c>
      <c r="AD13">
        <v>-151.53776669999999</v>
      </c>
    </row>
    <row r="14" spans="1:31" x14ac:dyDescent="0.45">
      <c r="A14" t="s">
        <v>292</v>
      </c>
      <c r="B14" t="s">
        <v>1139</v>
      </c>
      <c r="C14" t="s">
        <v>208</v>
      </c>
      <c r="D14" s="21">
        <v>2.0770322000000001E-2</v>
      </c>
      <c r="E14">
        <v>3.8058219999999999E-3</v>
      </c>
      <c r="G14" t="s">
        <v>1140</v>
      </c>
      <c r="H14" t="s">
        <v>1078</v>
      </c>
      <c r="I14" t="s">
        <v>1103</v>
      </c>
      <c r="O14" t="s">
        <v>1190</v>
      </c>
      <c r="P14" t="s">
        <v>1181</v>
      </c>
      <c r="Q14" t="s">
        <v>1109</v>
      </c>
      <c r="S14">
        <v>1.6616071999999999E-2</v>
      </c>
      <c r="T14">
        <v>2.4088793000000001E-2</v>
      </c>
      <c r="Y14" t="s">
        <v>1019</v>
      </c>
      <c r="Z14">
        <v>1</v>
      </c>
      <c r="AA14">
        <v>2</v>
      </c>
      <c r="AB14" t="s">
        <v>1019</v>
      </c>
      <c r="AC14">
        <v>70.358400000000003</v>
      </c>
      <c r="AD14">
        <v>-147.951483</v>
      </c>
    </row>
    <row r="15" spans="1:31" x14ac:dyDescent="0.45">
      <c r="A15" t="s">
        <v>292</v>
      </c>
      <c r="B15" t="s">
        <v>1139</v>
      </c>
      <c r="C15" t="s">
        <v>208</v>
      </c>
      <c r="D15" s="21">
        <v>2.5389043E-2</v>
      </c>
      <c r="E15">
        <v>1.2659711000000001E-2</v>
      </c>
      <c r="G15" t="s">
        <v>1140</v>
      </c>
      <c r="H15" t="s">
        <v>1078</v>
      </c>
      <c r="I15" t="s">
        <v>1103</v>
      </c>
      <c r="O15" t="s">
        <v>1190</v>
      </c>
      <c r="P15" t="s">
        <v>1181</v>
      </c>
      <c r="Q15" t="s">
        <v>1109</v>
      </c>
      <c r="S15">
        <v>1.5876950000000001E-2</v>
      </c>
      <c r="T15">
        <v>3.9758016E-2</v>
      </c>
      <c r="Y15" t="s">
        <v>1019</v>
      </c>
      <c r="Z15">
        <v>2</v>
      </c>
      <c r="AA15">
        <v>5</v>
      </c>
      <c r="AB15" t="s">
        <v>1019</v>
      </c>
      <c r="AC15">
        <v>70.358467000000005</v>
      </c>
      <c r="AD15">
        <v>-147.95233300000001</v>
      </c>
    </row>
    <row r="16" spans="1:31" x14ac:dyDescent="0.45">
      <c r="A16" t="s">
        <v>292</v>
      </c>
      <c r="B16" t="s">
        <v>1139</v>
      </c>
      <c r="C16" t="s">
        <v>208</v>
      </c>
      <c r="D16" s="21">
        <v>3.1671236999999998E-2</v>
      </c>
      <c r="E16">
        <v>1.1145405000000001E-2</v>
      </c>
      <c r="G16" t="s">
        <v>1140</v>
      </c>
      <c r="H16" t="s">
        <v>1078</v>
      </c>
      <c r="I16" t="s">
        <v>1103</v>
      </c>
      <c r="O16" t="s">
        <v>1190</v>
      </c>
      <c r="P16" t="s">
        <v>1181</v>
      </c>
      <c r="Q16" t="s">
        <v>1109</v>
      </c>
      <c r="S16">
        <v>2.0692576000000001E-2</v>
      </c>
      <c r="T16">
        <v>4.2976219000000003E-2</v>
      </c>
      <c r="Y16" t="s">
        <v>1019</v>
      </c>
      <c r="Z16">
        <v>3</v>
      </c>
      <c r="AA16">
        <v>8</v>
      </c>
      <c r="AB16" t="s">
        <v>1019</v>
      </c>
      <c r="AC16">
        <v>70.358649999999997</v>
      </c>
      <c r="AD16">
        <v>-147.95301699999999</v>
      </c>
    </row>
    <row r="17" spans="1:30" x14ac:dyDescent="0.45">
      <c r="A17" t="s">
        <v>28</v>
      </c>
      <c r="B17" t="s">
        <v>1139</v>
      </c>
      <c r="C17" t="s">
        <v>208</v>
      </c>
      <c r="D17" s="21">
        <v>1.1244639999999999E-3</v>
      </c>
      <c r="E17">
        <v>9.2559399999999996E-4</v>
      </c>
      <c r="G17" t="s">
        <v>1140</v>
      </c>
      <c r="H17" t="s">
        <v>1078</v>
      </c>
      <c r="I17" t="s">
        <v>1103</v>
      </c>
      <c r="L17" t="s">
        <v>1093</v>
      </c>
      <c r="P17" t="s">
        <v>1181</v>
      </c>
      <c r="Q17" t="s">
        <v>1109</v>
      </c>
      <c r="S17">
        <v>-5.7089700000000001E-4</v>
      </c>
      <c r="T17">
        <v>2.5081629999999999E-3</v>
      </c>
      <c r="Y17" t="s">
        <v>1034</v>
      </c>
      <c r="Z17" t="s">
        <v>1033</v>
      </c>
      <c r="AA17">
        <v>25</v>
      </c>
      <c r="AB17" t="s">
        <v>1149</v>
      </c>
      <c r="AC17">
        <v>48.74803</v>
      </c>
      <c r="AD17">
        <v>-123.43338300000001</v>
      </c>
    </row>
    <row r="18" spans="1:30" x14ac:dyDescent="0.45">
      <c r="A18" t="s">
        <v>28</v>
      </c>
      <c r="B18" t="s">
        <v>1139</v>
      </c>
      <c r="C18" t="s">
        <v>208</v>
      </c>
      <c r="D18" s="21">
        <v>9.3035319999999998E-3</v>
      </c>
      <c r="E18">
        <v>1.7583207999999999E-2</v>
      </c>
      <c r="G18" t="s">
        <v>1140</v>
      </c>
      <c r="H18" t="s">
        <v>1078</v>
      </c>
      <c r="I18" t="s">
        <v>1103</v>
      </c>
      <c r="L18" t="s">
        <v>1093</v>
      </c>
      <c r="P18" t="s">
        <v>1181</v>
      </c>
      <c r="Q18" t="s">
        <v>1109</v>
      </c>
      <c r="S18">
        <v>-1.706768E-3</v>
      </c>
      <c r="T18">
        <v>5.2201382999999997E-2</v>
      </c>
      <c r="Y18" t="s">
        <v>1034</v>
      </c>
      <c r="Z18" t="s">
        <v>1044</v>
      </c>
      <c r="AA18">
        <v>42</v>
      </c>
      <c r="AB18" t="s">
        <v>1149</v>
      </c>
      <c r="AC18">
        <v>48.732317000000002</v>
      </c>
      <c r="AD18">
        <v>-123.3764</v>
      </c>
    </row>
    <row r="19" spans="1:30" x14ac:dyDescent="0.45">
      <c r="A19" t="s">
        <v>28</v>
      </c>
      <c r="B19" t="s">
        <v>1139</v>
      </c>
      <c r="C19" t="s">
        <v>208</v>
      </c>
      <c r="D19" s="21">
        <v>9.3305049999999994E-3</v>
      </c>
      <c r="E19">
        <v>1.5705535E-2</v>
      </c>
      <c r="G19" t="s">
        <v>1140</v>
      </c>
      <c r="H19" t="s">
        <v>1078</v>
      </c>
      <c r="I19" t="s">
        <v>1103</v>
      </c>
      <c r="L19" t="s">
        <v>1093</v>
      </c>
      <c r="P19" t="s">
        <v>1181</v>
      </c>
      <c r="Q19" t="s">
        <v>1109</v>
      </c>
      <c r="S19" s="20">
        <v>4.1399999999999997E-5</v>
      </c>
      <c r="T19">
        <v>4.7654116000000003E-2</v>
      </c>
      <c r="Y19" t="s">
        <v>1034</v>
      </c>
      <c r="Z19" t="s">
        <v>1050</v>
      </c>
      <c r="AA19">
        <v>53</v>
      </c>
      <c r="AB19" t="s">
        <v>1149</v>
      </c>
      <c r="AC19">
        <v>48.750549999999997</v>
      </c>
      <c r="AD19">
        <v>-123.405433</v>
      </c>
    </row>
    <row r="20" spans="1:30" x14ac:dyDescent="0.45">
      <c r="A20" t="s">
        <v>282</v>
      </c>
      <c r="B20" t="s">
        <v>1139</v>
      </c>
      <c r="C20" t="s">
        <v>208</v>
      </c>
      <c r="D20" s="21">
        <v>5.46176E-4</v>
      </c>
      <c r="E20">
        <v>7.03643E-4</v>
      </c>
      <c r="G20" t="s">
        <v>1140</v>
      </c>
      <c r="H20" t="s">
        <v>1078</v>
      </c>
      <c r="I20" t="s">
        <v>1103</v>
      </c>
      <c r="O20" t="s">
        <v>1190</v>
      </c>
      <c r="P20" t="s">
        <v>1181</v>
      </c>
      <c r="Q20" t="s">
        <v>1109</v>
      </c>
      <c r="S20">
        <v>0</v>
      </c>
      <c r="T20">
        <v>1.9754870000000002E-3</v>
      </c>
      <c r="Y20" t="s">
        <v>1025</v>
      </c>
      <c r="Z20" t="s">
        <v>1024</v>
      </c>
      <c r="AA20">
        <v>13</v>
      </c>
      <c r="AB20" t="s">
        <v>1378</v>
      </c>
      <c r="AC20">
        <v>50.354718200000001</v>
      </c>
      <c r="AD20">
        <v>-4.1496006000000003</v>
      </c>
    </row>
    <row r="21" spans="1:30" x14ac:dyDescent="0.45">
      <c r="A21" t="s">
        <v>282</v>
      </c>
      <c r="B21" t="s">
        <v>1139</v>
      </c>
      <c r="C21" t="s">
        <v>208</v>
      </c>
      <c r="D21" s="21">
        <v>1.612573E-3</v>
      </c>
      <c r="E21">
        <v>2.4711239999999999E-3</v>
      </c>
      <c r="G21" t="s">
        <v>1140</v>
      </c>
      <c r="H21" t="s">
        <v>1078</v>
      </c>
      <c r="I21" t="s">
        <v>1103</v>
      </c>
      <c r="O21" t="s">
        <v>1190</v>
      </c>
      <c r="P21" t="s">
        <v>1181</v>
      </c>
      <c r="Q21" t="s">
        <v>1109</v>
      </c>
      <c r="S21">
        <v>-5.7206200000000003E-4</v>
      </c>
      <c r="T21">
        <v>6.9033699999999998E-3</v>
      </c>
      <c r="Y21" t="s">
        <v>1025</v>
      </c>
      <c r="Z21" t="s">
        <v>1026</v>
      </c>
      <c r="AA21">
        <v>16</v>
      </c>
      <c r="AB21" t="s">
        <v>1378</v>
      </c>
      <c r="AC21">
        <v>50.334150000000001</v>
      </c>
      <c r="AD21">
        <v>-4.1453832999999998</v>
      </c>
    </row>
    <row r="22" spans="1:30" x14ac:dyDescent="0.45">
      <c r="A22" t="s">
        <v>282</v>
      </c>
      <c r="B22" t="s">
        <v>1139</v>
      </c>
      <c r="C22" t="s">
        <v>208</v>
      </c>
      <c r="D22" s="21">
        <v>8.0768500000000004E-4</v>
      </c>
      <c r="E22">
        <v>4.4565550000000001E-3</v>
      </c>
      <c r="G22" t="s">
        <v>1140</v>
      </c>
      <c r="H22" t="s">
        <v>1078</v>
      </c>
      <c r="I22" t="s">
        <v>1103</v>
      </c>
      <c r="O22" t="s">
        <v>1190</v>
      </c>
      <c r="P22" t="s">
        <v>1181</v>
      </c>
      <c r="Q22" t="s">
        <v>1109</v>
      </c>
      <c r="S22">
        <v>-9.7688600000000007E-3</v>
      </c>
      <c r="T22">
        <v>4.1056779999999998E-3</v>
      </c>
      <c r="Y22" t="s">
        <v>1025</v>
      </c>
      <c r="Z22" t="s">
        <v>1045</v>
      </c>
      <c r="AA22">
        <v>43</v>
      </c>
      <c r="AB22" t="s">
        <v>1378</v>
      </c>
      <c r="AC22">
        <v>50.360819999999997</v>
      </c>
      <c r="AD22">
        <v>-4.1294170000000001</v>
      </c>
    </row>
    <row r="23" spans="1:30" x14ac:dyDescent="0.45">
      <c r="A23" t="s">
        <v>28</v>
      </c>
      <c r="B23" t="s">
        <v>1139</v>
      </c>
      <c r="C23" t="s">
        <v>208</v>
      </c>
      <c r="D23" s="21">
        <v>3.9980400000000002E-4</v>
      </c>
      <c r="E23">
        <v>7.0242700000000004E-4</v>
      </c>
      <c r="G23" t="s">
        <v>1140</v>
      </c>
      <c r="H23" t="s">
        <v>1078</v>
      </c>
      <c r="I23" t="s">
        <v>1103</v>
      </c>
      <c r="L23" t="s">
        <v>1093</v>
      </c>
      <c r="P23" t="s">
        <v>1181</v>
      </c>
      <c r="Q23" t="s">
        <v>1109</v>
      </c>
      <c r="S23">
        <v>0</v>
      </c>
      <c r="T23">
        <v>1.684949E-3</v>
      </c>
      <c r="Y23" t="s">
        <v>1025</v>
      </c>
      <c r="Z23" t="s">
        <v>1024</v>
      </c>
      <c r="AA23">
        <v>14</v>
      </c>
      <c r="AB23" t="s">
        <v>1378</v>
      </c>
      <c r="AC23">
        <v>50.354718200000001</v>
      </c>
      <c r="AD23">
        <v>-4.1496006000000003</v>
      </c>
    </row>
    <row r="24" spans="1:30" x14ac:dyDescent="0.45">
      <c r="A24" t="s">
        <v>28</v>
      </c>
      <c r="B24" t="s">
        <v>1139</v>
      </c>
      <c r="C24" t="s">
        <v>208</v>
      </c>
      <c r="D24" s="21">
        <v>2.0161150000000002E-3</v>
      </c>
      <c r="E24">
        <v>3.230616E-3</v>
      </c>
      <c r="G24" t="s">
        <v>1140</v>
      </c>
      <c r="H24" t="s">
        <v>1078</v>
      </c>
      <c r="I24" t="s">
        <v>1103</v>
      </c>
      <c r="L24" t="s">
        <v>1093</v>
      </c>
      <c r="P24" t="s">
        <v>1181</v>
      </c>
      <c r="Q24" t="s">
        <v>1109</v>
      </c>
      <c r="S24">
        <v>-1.6123900000000001E-4</v>
      </c>
      <c r="T24">
        <v>9.7944099999999999E-3</v>
      </c>
      <c r="Y24" t="s">
        <v>1025</v>
      </c>
      <c r="Z24" t="s">
        <v>1026</v>
      </c>
      <c r="AA24">
        <v>17</v>
      </c>
      <c r="AB24" t="s">
        <v>1378</v>
      </c>
      <c r="AC24">
        <v>50.334150000000001</v>
      </c>
      <c r="AD24">
        <v>-4.1453832999999998</v>
      </c>
    </row>
    <row r="25" spans="1:30" x14ac:dyDescent="0.45">
      <c r="A25" t="s">
        <v>28</v>
      </c>
      <c r="B25" t="s">
        <v>1139</v>
      </c>
      <c r="C25" t="s">
        <v>208</v>
      </c>
      <c r="D25" s="21">
        <v>1.2563489999999999E-3</v>
      </c>
      <c r="E25">
        <v>1.165183E-3</v>
      </c>
      <c r="G25" t="s">
        <v>1140</v>
      </c>
      <c r="H25" t="s">
        <v>1078</v>
      </c>
      <c r="I25" t="s">
        <v>1103</v>
      </c>
      <c r="L25" t="s">
        <v>1093</v>
      </c>
      <c r="P25" t="s">
        <v>1181</v>
      </c>
      <c r="Q25" t="s">
        <v>1109</v>
      </c>
      <c r="S25" s="20">
        <v>-7.9599999999999997E-5</v>
      </c>
      <c r="T25">
        <v>2.9655440000000001E-3</v>
      </c>
      <c r="Y25" t="s">
        <v>1025</v>
      </c>
      <c r="Z25" t="s">
        <v>1045</v>
      </c>
      <c r="AA25">
        <v>44</v>
      </c>
      <c r="AB25" t="s">
        <v>1378</v>
      </c>
      <c r="AC25">
        <v>50.360819999999997</v>
      </c>
      <c r="AD25">
        <v>-4.1294170000000001</v>
      </c>
    </row>
    <row r="26" spans="1:30" x14ac:dyDescent="0.45">
      <c r="A26" t="s">
        <v>282</v>
      </c>
      <c r="B26" t="s">
        <v>1139</v>
      </c>
      <c r="C26" t="s">
        <v>208</v>
      </c>
      <c r="D26" s="21">
        <v>1.510176E-3</v>
      </c>
      <c r="E26">
        <v>3.8060110000000002E-3</v>
      </c>
      <c r="G26" t="s">
        <v>1140</v>
      </c>
      <c r="H26" t="s">
        <v>1078</v>
      </c>
      <c r="I26" t="s">
        <v>1103</v>
      </c>
      <c r="O26" t="s">
        <v>1190</v>
      </c>
      <c r="P26" t="s">
        <v>1181</v>
      </c>
      <c r="Q26" t="s">
        <v>1109</v>
      </c>
      <c r="S26">
        <v>-9.2943099999999999E-4</v>
      </c>
      <c r="T26">
        <v>1.2634624000000001E-2</v>
      </c>
      <c r="Y26" t="s">
        <v>1047</v>
      </c>
      <c r="Z26" t="s">
        <v>1046</v>
      </c>
      <c r="AA26">
        <v>46</v>
      </c>
      <c r="AB26" t="s">
        <v>1378</v>
      </c>
      <c r="AC26">
        <v>48.708888889999997</v>
      </c>
      <c r="AD26">
        <v>-3.9269444440000001</v>
      </c>
    </row>
    <row r="27" spans="1:30" x14ac:dyDescent="0.45">
      <c r="A27" t="s">
        <v>282</v>
      </c>
      <c r="B27" t="s">
        <v>1139</v>
      </c>
      <c r="C27" t="s">
        <v>208</v>
      </c>
      <c r="D27" s="21">
        <v>9.8646099999999989E-4</v>
      </c>
      <c r="E27">
        <v>1.1901629999999999E-3</v>
      </c>
      <c r="G27" t="s">
        <v>1140</v>
      </c>
      <c r="H27" t="s">
        <v>1078</v>
      </c>
      <c r="I27" t="s">
        <v>1103</v>
      </c>
      <c r="O27" t="s">
        <v>1190</v>
      </c>
      <c r="P27" t="s">
        <v>1181</v>
      </c>
      <c r="Q27" t="s">
        <v>1109</v>
      </c>
      <c r="S27">
        <v>-2.1943099999999999E-4</v>
      </c>
      <c r="T27">
        <v>3.3444389999999998E-3</v>
      </c>
      <c r="Y27" t="s">
        <v>1047</v>
      </c>
      <c r="Z27" t="s">
        <v>1048</v>
      </c>
      <c r="AA27">
        <v>48</v>
      </c>
      <c r="AB27" t="s">
        <v>1378</v>
      </c>
      <c r="AC27">
        <v>48.709166670000002</v>
      </c>
      <c r="AD27">
        <v>-3.9533333329999998</v>
      </c>
    </row>
    <row r="28" spans="1:30" x14ac:dyDescent="0.45">
      <c r="A28" t="s">
        <v>282</v>
      </c>
      <c r="B28" t="s">
        <v>1139</v>
      </c>
      <c r="C28" t="s">
        <v>208</v>
      </c>
      <c r="D28" s="21">
        <v>2.4578909999999998E-3</v>
      </c>
      <c r="E28">
        <v>4.5809370000000002E-3</v>
      </c>
      <c r="G28" t="s">
        <v>1140</v>
      </c>
      <c r="H28" t="s">
        <v>1078</v>
      </c>
      <c r="I28" t="s">
        <v>1103</v>
      </c>
      <c r="O28" t="s">
        <v>1190</v>
      </c>
      <c r="P28" t="s">
        <v>1181</v>
      </c>
      <c r="Q28" t="s">
        <v>1109</v>
      </c>
      <c r="S28">
        <v>-2.3717500000000001E-4</v>
      </c>
      <c r="T28">
        <v>1.3623183000000001E-2</v>
      </c>
      <c r="Y28" t="s">
        <v>1047</v>
      </c>
      <c r="Z28" t="s">
        <v>1049</v>
      </c>
      <c r="AA28">
        <v>50</v>
      </c>
      <c r="AB28" t="s">
        <v>1378</v>
      </c>
      <c r="AC28">
        <v>48.732500000000002</v>
      </c>
      <c r="AD28">
        <v>-3.971388889</v>
      </c>
    </row>
    <row r="29" spans="1:30" x14ac:dyDescent="0.45">
      <c r="A29" t="s">
        <v>28</v>
      </c>
      <c r="B29" t="s">
        <v>1139</v>
      </c>
      <c r="C29" t="s">
        <v>208</v>
      </c>
      <c r="D29" s="21">
        <v>8.0703119999999996E-3</v>
      </c>
      <c r="E29">
        <v>4.4526319999999998E-3</v>
      </c>
      <c r="G29" t="s">
        <v>1140</v>
      </c>
      <c r="H29" t="s">
        <v>1078</v>
      </c>
      <c r="I29" t="s">
        <v>1103</v>
      </c>
      <c r="L29" t="s">
        <v>1093</v>
      </c>
      <c r="P29" t="s">
        <v>1181</v>
      </c>
      <c r="Q29" t="s">
        <v>1109</v>
      </c>
      <c r="S29">
        <v>3.0117719999999998E-3</v>
      </c>
      <c r="T29">
        <v>1.7696956E-2</v>
      </c>
      <c r="Y29" t="s">
        <v>1047</v>
      </c>
      <c r="Z29" t="s">
        <v>1046</v>
      </c>
      <c r="AA29">
        <v>47</v>
      </c>
      <c r="AB29" t="s">
        <v>1378</v>
      </c>
      <c r="AC29">
        <v>48.708888889999997</v>
      </c>
      <c r="AD29">
        <v>-3.9269444440000001</v>
      </c>
    </row>
    <row r="30" spans="1:30" x14ac:dyDescent="0.45">
      <c r="A30" t="s">
        <v>28</v>
      </c>
      <c r="B30" t="s">
        <v>1139</v>
      </c>
      <c r="C30" t="s">
        <v>208</v>
      </c>
      <c r="D30" s="21">
        <v>5.5067470000000002E-3</v>
      </c>
      <c r="E30">
        <v>3.4804599999999999E-3</v>
      </c>
      <c r="G30" t="s">
        <v>1140</v>
      </c>
      <c r="H30" t="s">
        <v>1078</v>
      </c>
      <c r="I30" t="s">
        <v>1103</v>
      </c>
      <c r="L30" t="s">
        <v>1093</v>
      </c>
      <c r="P30" t="s">
        <v>1181</v>
      </c>
      <c r="Q30" t="s">
        <v>1109</v>
      </c>
      <c r="S30">
        <v>7.1335799999999998E-4</v>
      </c>
      <c r="T30">
        <v>1.1829374E-2</v>
      </c>
      <c r="Y30" t="s">
        <v>1047</v>
      </c>
      <c r="Z30" t="s">
        <v>1048</v>
      </c>
      <c r="AA30">
        <v>49</v>
      </c>
      <c r="AB30" t="s">
        <v>1378</v>
      </c>
      <c r="AC30">
        <v>48.709166670000002</v>
      </c>
      <c r="AD30">
        <v>-3.9533333329999998</v>
      </c>
    </row>
    <row r="31" spans="1:30" x14ac:dyDescent="0.45">
      <c r="A31" t="s">
        <v>28</v>
      </c>
      <c r="B31" t="s">
        <v>1139</v>
      </c>
      <c r="C31" t="s">
        <v>208</v>
      </c>
      <c r="D31" s="21">
        <v>5.1515390000000001E-3</v>
      </c>
      <c r="E31">
        <v>2.4120970000000002E-3</v>
      </c>
      <c r="G31" t="s">
        <v>1140</v>
      </c>
      <c r="H31" t="s">
        <v>1078</v>
      </c>
      <c r="I31" t="s">
        <v>1103</v>
      </c>
      <c r="L31" t="s">
        <v>1093</v>
      </c>
      <c r="P31" t="s">
        <v>1181</v>
      </c>
      <c r="Q31" t="s">
        <v>1109</v>
      </c>
      <c r="S31">
        <v>2.1379900000000002E-3</v>
      </c>
      <c r="T31">
        <v>9.1788809999999998E-3</v>
      </c>
      <c r="Y31" t="s">
        <v>1047</v>
      </c>
      <c r="Z31" t="s">
        <v>1049</v>
      </c>
      <c r="AA31">
        <v>51</v>
      </c>
      <c r="AB31" t="s">
        <v>1378</v>
      </c>
      <c r="AC31">
        <v>48.732500000000002</v>
      </c>
      <c r="AD31">
        <v>-3.971388889</v>
      </c>
    </row>
    <row r="32" spans="1:30" x14ac:dyDescent="0.45">
      <c r="A32" t="s">
        <v>282</v>
      </c>
      <c r="B32" t="s">
        <v>1139</v>
      </c>
      <c r="C32" t="s">
        <v>208</v>
      </c>
      <c r="D32" s="21">
        <v>-1.1457629999999999E-3</v>
      </c>
      <c r="E32">
        <v>2.1612950000000001E-3</v>
      </c>
      <c r="G32" t="s">
        <v>1140</v>
      </c>
      <c r="H32" t="s">
        <v>1078</v>
      </c>
      <c r="I32" t="s">
        <v>1103</v>
      </c>
      <c r="O32" t="s">
        <v>1190</v>
      </c>
      <c r="P32" t="s">
        <v>1181</v>
      </c>
      <c r="Q32" t="s">
        <v>1109</v>
      </c>
      <c r="S32">
        <v>-2.6508790000000001E-3</v>
      </c>
      <c r="T32">
        <v>3.6349360000000001E-3</v>
      </c>
      <c r="Y32" t="s">
        <v>1030</v>
      </c>
      <c r="Z32" t="s">
        <v>1029</v>
      </c>
      <c r="AA32">
        <v>21</v>
      </c>
      <c r="AB32" t="s">
        <v>1169</v>
      </c>
      <c r="AC32">
        <v>69.609385799999998</v>
      </c>
      <c r="AD32">
        <v>17.908038699999999</v>
      </c>
    </row>
    <row r="33" spans="1:30" x14ac:dyDescent="0.45">
      <c r="A33" t="s">
        <v>282</v>
      </c>
      <c r="B33" t="s">
        <v>1139</v>
      </c>
      <c r="C33" t="s">
        <v>208</v>
      </c>
      <c r="D33" s="21">
        <v>-5.6802270000000004E-3</v>
      </c>
      <c r="E33">
        <v>2.7944580000000001E-3</v>
      </c>
      <c r="G33" t="s">
        <v>1140</v>
      </c>
      <c r="H33" t="s">
        <v>1078</v>
      </c>
      <c r="I33" t="s">
        <v>1103</v>
      </c>
      <c r="O33" t="s">
        <v>1190</v>
      </c>
      <c r="P33" t="s">
        <v>1181</v>
      </c>
      <c r="Q33" t="s">
        <v>1109</v>
      </c>
      <c r="S33">
        <v>-1.1270687999999999E-2</v>
      </c>
      <c r="T33">
        <v>-3.5864790000000001E-3</v>
      </c>
      <c r="Y33" t="s">
        <v>1030</v>
      </c>
      <c r="Z33" t="s">
        <v>1041</v>
      </c>
      <c r="AA33">
        <v>35</v>
      </c>
      <c r="AB33" t="s">
        <v>1169</v>
      </c>
      <c r="AC33">
        <v>69.612607699999998</v>
      </c>
      <c r="AD33">
        <v>17.9170117</v>
      </c>
    </row>
    <row r="34" spans="1:30" x14ac:dyDescent="0.45">
      <c r="A34" t="s">
        <v>282</v>
      </c>
      <c r="B34" t="s">
        <v>1139</v>
      </c>
      <c r="C34" t="s">
        <v>208</v>
      </c>
      <c r="D34" s="21">
        <v>-3.6667330000000001E-3</v>
      </c>
      <c r="E34">
        <v>2.549904E-3</v>
      </c>
      <c r="G34" t="s">
        <v>1140</v>
      </c>
      <c r="H34" t="s">
        <v>1078</v>
      </c>
      <c r="I34" t="s">
        <v>1103</v>
      </c>
      <c r="O34" t="s">
        <v>1190</v>
      </c>
      <c r="P34" t="s">
        <v>1181</v>
      </c>
      <c r="Q34" t="s">
        <v>1109</v>
      </c>
      <c r="S34">
        <v>-6.9721729999999999E-3</v>
      </c>
      <c r="T34">
        <v>1.5792219999999999E-3</v>
      </c>
      <c r="Y34" t="s">
        <v>1030</v>
      </c>
      <c r="Z34" t="s">
        <v>1042</v>
      </c>
      <c r="AA34">
        <v>37</v>
      </c>
      <c r="AB34" t="s">
        <v>1169</v>
      </c>
      <c r="AC34">
        <v>69.630679999999998</v>
      </c>
      <c r="AD34">
        <v>17.9441898</v>
      </c>
    </row>
    <row r="35" spans="1:30" x14ac:dyDescent="0.45">
      <c r="A35" t="s">
        <v>28</v>
      </c>
      <c r="B35" t="s">
        <v>1139</v>
      </c>
      <c r="C35" t="s">
        <v>208</v>
      </c>
      <c r="D35" s="21">
        <v>5.4877479999999998E-3</v>
      </c>
      <c r="E35">
        <v>4.1957890000000001E-3</v>
      </c>
      <c r="G35" t="s">
        <v>1140</v>
      </c>
      <c r="H35" t="s">
        <v>1078</v>
      </c>
      <c r="I35" t="s">
        <v>1103</v>
      </c>
      <c r="L35" t="s">
        <v>1093</v>
      </c>
      <c r="P35" t="s">
        <v>1181</v>
      </c>
      <c r="Q35" t="s">
        <v>1109</v>
      </c>
      <c r="S35">
        <v>1.131384E-3</v>
      </c>
      <c r="T35">
        <v>1.1740359000000001E-2</v>
      </c>
      <c r="Y35" t="s">
        <v>1030</v>
      </c>
      <c r="Z35" t="s">
        <v>1029</v>
      </c>
      <c r="AA35">
        <v>22</v>
      </c>
      <c r="AB35" t="s">
        <v>1169</v>
      </c>
      <c r="AC35">
        <v>69.609385799999998</v>
      </c>
      <c r="AD35">
        <v>17.908038699999999</v>
      </c>
    </row>
    <row r="36" spans="1:30" x14ac:dyDescent="0.45">
      <c r="A36" t="s">
        <v>28</v>
      </c>
      <c r="B36" t="s">
        <v>1139</v>
      </c>
      <c r="C36" t="s">
        <v>208</v>
      </c>
      <c r="D36" s="21">
        <v>3.3347889999999999E-3</v>
      </c>
      <c r="E36">
        <v>7.8950619999999996E-3</v>
      </c>
      <c r="G36" t="s">
        <v>1140</v>
      </c>
      <c r="H36" t="s">
        <v>1078</v>
      </c>
      <c r="I36" t="s">
        <v>1103</v>
      </c>
      <c r="L36" t="s">
        <v>1093</v>
      </c>
      <c r="P36" t="s">
        <v>1181</v>
      </c>
      <c r="Q36" t="s">
        <v>1109</v>
      </c>
      <c r="S36">
        <v>-1.3068310000000001E-3</v>
      </c>
      <c r="T36">
        <v>1.9382099E-2</v>
      </c>
      <c r="Y36" t="s">
        <v>1030</v>
      </c>
      <c r="Z36" t="s">
        <v>1041</v>
      </c>
      <c r="AA36">
        <v>36</v>
      </c>
      <c r="AB36" t="s">
        <v>1169</v>
      </c>
      <c r="AC36">
        <v>69.612607699999998</v>
      </c>
      <c r="AD36">
        <v>17.9170117</v>
      </c>
    </row>
    <row r="37" spans="1:30" x14ac:dyDescent="0.45">
      <c r="A37" t="s">
        <v>28</v>
      </c>
      <c r="B37" t="s">
        <v>1139</v>
      </c>
      <c r="C37" t="s">
        <v>208</v>
      </c>
      <c r="D37" s="21">
        <v>2.5210089999999998E-3</v>
      </c>
      <c r="E37">
        <v>3.6059759999999999E-3</v>
      </c>
      <c r="G37" t="s">
        <v>1140</v>
      </c>
      <c r="H37" t="s">
        <v>1078</v>
      </c>
      <c r="I37" t="s">
        <v>1103</v>
      </c>
      <c r="L37" t="s">
        <v>1093</v>
      </c>
      <c r="P37" t="s">
        <v>1181</v>
      </c>
      <c r="Q37" t="s">
        <v>1109</v>
      </c>
      <c r="S37">
        <v>-2.8160540000000001E-3</v>
      </c>
      <c r="T37">
        <v>8.5810130000000002E-3</v>
      </c>
      <c r="Y37" t="s">
        <v>1030</v>
      </c>
      <c r="Z37" t="s">
        <v>1042</v>
      </c>
      <c r="AA37">
        <v>38</v>
      </c>
      <c r="AB37" t="s">
        <v>1169</v>
      </c>
      <c r="AC37">
        <v>69.630679999999998</v>
      </c>
      <c r="AD37">
        <v>17.9441898</v>
      </c>
    </row>
    <row r="38" spans="1:30" x14ac:dyDescent="0.45">
      <c r="A38" t="s">
        <v>28</v>
      </c>
      <c r="B38" t="s">
        <v>1139</v>
      </c>
      <c r="C38" t="s">
        <v>208</v>
      </c>
      <c r="D38" s="21">
        <v>3.5888158000000003E-2</v>
      </c>
      <c r="E38">
        <v>2.4094089999999999E-2</v>
      </c>
      <c r="G38" t="s">
        <v>1140</v>
      </c>
      <c r="H38" t="s">
        <v>1078</v>
      </c>
      <c r="I38" t="s">
        <v>1103</v>
      </c>
      <c r="L38" t="s">
        <v>1093</v>
      </c>
      <c r="P38" t="s">
        <v>1181</v>
      </c>
      <c r="Q38" t="s">
        <v>1109</v>
      </c>
      <c r="S38">
        <v>2.7221110000000001E-3</v>
      </c>
      <c r="T38">
        <v>5.5354952999999998E-2</v>
      </c>
      <c r="Y38" t="s">
        <v>1021</v>
      </c>
      <c r="Z38" t="s">
        <v>1020</v>
      </c>
      <c r="AA38">
        <v>10</v>
      </c>
      <c r="AB38" t="s">
        <v>1145</v>
      </c>
      <c r="AC38">
        <v>42.536983329999998</v>
      </c>
      <c r="AD38">
        <v>-70.792483329999996</v>
      </c>
    </row>
    <row r="39" spans="1:30" x14ac:dyDescent="0.45">
      <c r="A39" t="s">
        <v>28</v>
      </c>
      <c r="B39" t="s">
        <v>1139</v>
      </c>
      <c r="C39" t="s">
        <v>208</v>
      </c>
      <c r="D39" s="21">
        <v>4.3730792999999997E-2</v>
      </c>
      <c r="E39">
        <v>1.9591279E-2</v>
      </c>
      <c r="G39" t="s">
        <v>1140</v>
      </c>
      <c r="H39" t="s">
        <v>1078</v>
      </c>
      <c r="I39" t="s">
        <v>1103</v>
      </c>
      <c r="L39" t="s">
        <v>1093</v>
      </c>
      <c r="P39" t="s">
        <v>1181</v>
      </c>
      <c r="Q39" t="s">
        <v>1109</v>
      </c>
      <c r="S39">
        <v>6.6091070000000003E-3</v>
      </c>
      <c r="T39">
        <v>5.5354952999999998E-2</v>
      </c>
      <c r="Y39" t="s">
        <v>1021</v>
      </c>
      <c r="Z39" t="s">
        <v>1022</v>
      </c>
      <c r="AA39">
        <v>11</v>
      </c>
      <c r="AB39" t="s">
        <v>1145</v>
      </c>
      <c r="AC39">
        <v>42.534133330000003</v>
      </c>
      <c r="AD39">
        <v>-70.794033330000005</v>
      </c>
    </row>
    <row r="40" spans="1:30" x14ac:dyDescent="0.45">
      <c r="A40" t="s">
        <v>28</v>
      </c>
      <c r="B40" t="s">
        <v>1139</v>
      </c>
      <c r="C40" t="s">
        <v>208</v>
      </c>
      <c r="D40" s="21">
        <v>2.8741999000000001E-2</v>
      </c>
      <c r="E40">
        <v>2.8684670999999998E-2</v>
      </c>
      <c r="G40" t="s">
        <v>1140</v>
      </c>
      <c r="H40" t="s">
        <v>1078</v>
      </c>
      <c r="I40" t="s">
        <v>1103</v>
      </c>
      <c r="L40" t="s">
        <v>1093</v>
      </c>
      <c r="P40" t="s">
        <v>1181</v>
      </c>
      <c r="Q40" t="s">
        <v>1109</v>
      </c>
      <c r="S40">
        <v>-2.5198460000000001E-3</v>
      </c>
      <c r="T40">
        <v>5.5354952999999998E-2</v>
      </c>
      <c r="Y40" t="s">
        <v>1021</v>
      </c>
      <c r="Z40" t="s">
        <v>1023</v>
      </c>
      <c r="AA40">
        <v>12</v>
      </c>
      <c r="AB40" t="s">
        <v>1145</v>
      </c>
      <c r="AC40">
        <v>42.53553333</v>
      </c>
      <c r="AD40">
        <v>-70.794449999999998</v>
      </c>
    </row>
    <row r="41" spans="1:30" x14ac:dyDescent="0.45">
      <c r="A41" t="s">
        <v>25</v>
      </c>
      <c r="B41" t="s">
        <v>1139</v>
      </c>
      <c r="C41" t="s">
        <v>208</v>
      </c>
      <c r="D41" s="21">
        <v>1.6860182000000001E-2</v>
      </c>
      <c r="E41">
        <v>2.7395427999999999E-2</v>
      </c>
      <c r="G41" t="s">
        <v>1140</v>
      </c>
      <c r="H41" t="s">
        <v>1078</v>
      </c>
      <c r="I41" t="s">
        <v>1103</v>
      </c>
      <c r="O41" t="s">
        <v>1190</v>
      </c>
      <c r="P41" t="s">
        <v>1181</v>
      </c>
      <c r="Q41" t="s">
        <v>1109</v>
      </c>
      <c r="S41">
        <v>1.481221E-3</v>
      </c>
      <c r="T41">
        <v>5.7832919000000003E-2</v>
      </c>
      <c r="Y41" t="s">
        <v>272</v>
      </c>
      <c r="Z41" t="s">
        <v>1043</v>
      </c>
      <c r="AA41">
        <v>39</v>
      </c>
      <c r="AB41" t="s">
        <v>1376</v>
      </c>
      <c r="AC41">
        <v>44.527200000000001</v>
      </c>
      <c r="AD41">
        <v>-63.952300000000001</v>
      </c>
    </row>
    <row r="42" spans="1:30" x14ac:dyDescent="0.45">
      <c r="A42" t="s">
        <v>25</v>
      </c>
      <c r="B42" t="s">
        <v>1139</v>
      </c>
      <c r="C42" t="s">
        <v>208</v>
      </c>
      <c r="D42" s="21">
        <v>1.3000939E-2</v>
      </c>
      <c r="E42">
        <v>1.5860211999999999E-2</v>
      </c>
      <c r="G42" t="s">
        <v>1140</v>
      </c>
      <c r="H42" t="s">
        <v>1078</v>
      </c>
      <c r="I42" t="s">
        <v>1103</v>
      </c>
      <c r="O42" t="s">
        <v>1190</v>
      </c>
      <c r="P42" t="s">
        <v>1181</v>
      </c>
      <c r="Q42" t="s">
        <v>1109</v>
      </c>
      <c r="S42">
        <v>-1.8367700000000001E-4</v>
      </c>
      <c r="T42">
        <v>3.5844160999999999E-2</v>
      </c>
      <c r="Y42" t="s">
        <v>272</v>
      </c>
      <c r="Z42" t="s">
        <v>390</v>
      </c>
      <c r="AA42">
        <v>60</v>
      </c>
      <c r="AB42" t="s">
        <v>1376</v>
      </c>
      <c r="AC42">
        <v>44.461971900000002</v>
      </c>
      <c r="AD42">
        <v>-63.709746000000003</v>
      </c>
    </row>
    <row r="43" spans="1:30" x14ac:dyDescent="0.45">
      <c r="A43" t="s">
        <v>25</v>
      </c>
      <c r="B43" t="s">
        <v>1139</v>
      </c>
      <c r="C43" t="s">
        <v>208</v>
      </c>
      <c r="D43" s="21">
        <v>2.0626572999999999E-2</v>
      </c>
      <c r="E43">
        <v>1.6006045E-2</v>
      </c>
      <c r="G43" t="s">
        <v>1140</v>
      </c>
      <c r="H43" t="s">
        <v>1078</v>
      </c>
      <c r="I43" t="s">
        <v>1103</v>
      </c>
      <c r="O43" t="s">
        <v>1190</v>
      </c>
      <c r="P43" t="s">
        <v>1181</v>
      </c>
      <c r="Q43" t="s">
        <v>1109</v>
      </c>
      <c r="S43">
        <v>8.7324199999999999E-4</v>
      </c>
      <c r="T43">
        <v>3.6034418999999998E-2</v>
      </c>
      <c r="Y43" t="s">
        <v>272</v>
      </c>
      <c r="Z43" t="s">
        <v>278</v>
      </c>
      <c r="AA43">
        <v>70</v>
      </c>
      <c r="AB43" t="s">
        <v>1376</v>
      </c>
      <c r="AC43">
        <v>44.5562921</v>
      </c>
      <c r="AD43">
        <v>-64.067049900000001</v>
      </c>
    </row>
    <row r="44" spans="1:30" x14ac:dyDescent="0.45">
      <c r="A44" t="s">
        <v>28</v>
      </c>
      <c r="B44" t="s">
        <v>1139</v>
      </c>
      <c r="C44" t="s">
        <v>208</v>
      </c>
      <c r="D44" s="21">
        <v>1.6857720000000001E-3</v>
      </c>
      <c r="E44">
        <v>1.5368230000000001E-3</v>
      </c>
      <c r="G44" t="s">
        <v>1140</v>
      </c>
      <c r="H44" t="s">
        <v>1078</v>
      </c>
      <c r="I44" t="s">
        <v>1103</v>
      </c>
      <c r="L44" t="s">
        <v>1093</v>
      </c>
      <c r="P44" t="s">
        <v>1181</v>
      </c>
      <c r="Q44" t="s">
        <v>1109</v>
      </c>
      <c r="S44">
        <v>4.0996400000000002E-4</v>
      </c>
      <c r="T44">
        <v>3.9164109999999999E-3</v>
      </c>
      <c r="Y44" t="s">
        <v>272</v>
      </c>
      <c r="Z44" t="s">
        <v>1043</v>
      </c>
      <c r="AA44">
        <v>40</v>
      </c>
      <c r="AB44" t="s">
        <v>1376</v>
      </c>
      <c r="AC44">
        <v>44.527200000000001</v>
      </c>
      <c r="AD44">
        <v>-63.952300000000001</v>
      </c>
    </row>
    <row r="45" spans="1:30" x14ac:dyDescent="0.45">
      <c r="A45" t="s">
        <v>28</v>
      </c>
      <c r="B45" t="s">
        <v>1139</v>
      </c>
      <c r="C45" t="s">
        <v>208</v>
      </c>
      <c r="D45" s="21">
        <v>2.2268499999999998E-3</v>
      </c>
      <c r="E45">
        <v>2.8072919999999999E-3</v>
      </c>
      <c r="G45" t="s">
        <v>1140</v>
      </c>
      <c r="H45" t="s">
        <v>1078</v>
      </c>
      <c r="I45" t="s">
        <v>1103</v>
      </c>
      <c r="L45" t="s">
        <v>1093</v>
      </c>
      <c r="P45" t="s">
        <v>1181</v>
      </c>
      <c r="Q45" t="s">
        <v>1109</v>
      </c>
      <c r="S45">
        <v>3.0236199999999998E-4</v>
      </c>
      <c r="T45">
        <v>7.4944529999999999E-3</v>
      </c>
      <c r="Y45" t="s">
        <v>272</v>
      </c>
      <c r="Z45" t="s">
        <v>390</v>
      </c>
      <c r="AA45">
        <v>61</v>
      </c>
      <c r="AB45" t="s">
        <v>1376</v>
      </c>
      <c r="AC45">
        <v>44.461971900000002</v>
      </c>
      <c r="AD45">
        <v>-63.709746000000003</v>
      </c>
    </row>
    <row r="46" spans="1:30" x14ac:dyDescent="0.45">
      <c r="A46" t="s">
        <v>28</v>
      </c>
      <c r="B46" t="s">
        <v>1139</v>
      </c>
      <c r="C46" t="s">
        <v>208</v>
      </c>
      <c r="D46" s="21">
        <v>3.2268029999999999E-3</v>
      </c>
      <c r="E46">
        <v>3.6180129999999998E-3</v>
      </c>
      <c r="G46" t="s">
        <v>1140</v>
      </c>
      <c r="H46" t="s">
        <v>1078</v>
      </c>
      <c r="I46" t="s">
        <v>1103</v>
      </c>
      <c r="L46" t="s">
        <v>1093</v>
      </c>
      <c r="P46" t="s">
        <v>1181</v>
      </c>
      <c r="Q46" t="s">
        <v>1109</v>
      </c>
      <c r="S46">
        <v>6.5151E-4</v>
      </c>
      <c r="T46">
        <v>1.1657819999999999E-2</v>
      </c>
      <c r="Y46" t="s">
        <v>272</v>
      </c>
      <c r="Z46" t="s">
        <v>278</v>
      </c>
      <c r="AA46">
        <v>71</v>
      </c>
      <c r="AB46" t="s">
        <v>1376</v>
      </c>
      <c r="AC46">
        <v>44.5562921</v>
      </c>
      <c r="AD46">
        <v>-64.067049900000001</v>
      </c>
    </row>
    <row r="47" spans="1:30" x14ac:dyDescent="0.45">
      <c r="A47" t="s">
        <v>282</v>
      </c>
      <c r="B47" t="s">
        <v>1139</v>
      </c>
      <c r="C47" t="s">
        <v>208</v>
      </c>
      <c r="D47" s="21">
        <v>9.4553159999999997E-2</v>
      </c>
      <c r="E47">
        <v>3.2419839999999998E-3</v>
      </c>
      <c r="G47" t="s">
        <v>1140</v>
      </c>
      <c r="H47" t="s">
        <v>1078</v>
      </c>
      <c r="I47" t="s">
        <v>1103</v>
      </c>
      <c r="O47" t="s">
        <v>1190</v>
      </c>
      <c r="P47" t="s">
        <v>1181</v>
      </c>
      <c r="Q47" t="s">
        <v>1109</v>
      </c>
      <c r="S47">
        <v>8.9033428999999997E-2</v>
      </c>
      <c r="T47">
        <v>9.8335473000000007E-2</v>
      </c>
      <c r="Y47" t="s">
        <v>1018</v>
      </c>
      <c r="Z47">
        <v>1</v>
      </c>
      <c r="AA47">
        <v>1</v>
      </c>
      <c r="AB47" t="s">
        <v>1377</v>
      </c>
      <c r="AC47">
        <v>41.177383329999998</v>
      </c>
      <c r="AD47">
        <v>-8.7054166669999997</v>
      </c>
    </row>
    <row r="48" spans="1:30" x14ac:dyDescent="0.45">
      <c r="A48" t="s">
        <v>282</v>
      </c>
      <c r="B48" t="s">
        <v>1139</v>
      </c>
      <c r="C48" t="s">
        <v>208</v>
      </c>
      <c r="D48" s="21">
        <v>9.4397714999999993E-2</v>
      </c>
      <c r="E48">
        <v>3.986687E-3</v>
      </c>
      <c r="G48" t="s">
        <v>1140</v>
      </c>
      <c r="H48" t="s">
        <v>1078</v>
      </c>
      <c r="I48" t="s">
        <v>1103</v>
      </c>
      <c r="O48" t="s">
        <v>1190</v>
      </c>
      <c r="P48" t="s">
        <v>1181</v>
      </c>
      <c r="Q48" t="s">
        <v>1109</v>
      </c>
      <c r="S48">
        <v>8.8368114999999997E-2</v>
      </c>
      <c r="T48">
        <v>0.101489301</v>
      </c>
      <c r="Y48" t="s">
        <v>1018</v>
      </c>
      <c r="Z48">
        <v>2</v>
      </c>
      <c r="AA48">
        <v>4</v>
      </c>
      <c r="AB48" t="s">
        <v>1377</v>
      </c>
      <c r="AC48">
        <v>41.176250000000003</v>
      </c>
      <c r="AD48">
        <v>-8.7026833329999995</v>
      </c>
    </row>
    <row r="49" spans="1:30" x14ac:dyDescent="0.45">
      <c r="A49" t="s">
        <v>282</v>
      </c>
      <c r="B49" t="s">
        <v>1139</v>
      </c>
      <c r="C49" t="s">
        <v>208</v>
      </c>
      <c r="D49" s="21">
        <v>9.4195719999999997E-2</v>
      </c>
      <c r="E49">
        <v>4.5792539999999996E-3</v>
      </c>
      <c r="G49" t="s">
        <v>1140</v>
      </c>
      <c r="H49" t="s">
        <v>1078</v>
      </c>
      <c r="I49" t="s">
        <v>1103</v>
      </c>
      <c r="O49" t="s">
        <v>1190</v>
      </c>
      <c r="P49" t="s">
        <v>1181</v>
      </c>
      <c r="Q49" t="s">
        <v>1109</v>
      </c>
      <c r="S49">
        <v>8.8548053000000002E-2</v>
      </c>
      <c r="T49">
        <v>9.9295979000000006E-2</v>
      </c>
      <c r="Y49" t="s">
        <v>1018</v>
      </c>
      <c r="Z49">
        <v>3</v>
      </c>
      <c r="AA49">
        <v>7</v>
      </c>
      <c r="AB49" t="s">
        <v>1377</v>
      </c>
      <c r="AC49">
        <v>41.177149999999997</v>
      </c>
      <c r="AD49">
        <v>-8.7002849999999992</v>
      </c>
    </row>
    <row r="50" spans="1:30" x14ac:dyDescent="0.45">
      <c r="A50" t="s">
        <v>28</v>
      </c>
      <c r="B50" t="s">
        <v>1139</v>
      </c>
      <c r="C50" t="s">
        <v>208</v>
      </c>
      <c r="D50" s="21">
        <v>4.0558721999999998E-2</v>
      </c>
      <c r="E50">
        <v>2.8020466000000001E-2</v>
      </c>
      <c r="G50" t="s">
        <v>1140</v>
      </c>
      <c r="H50" t="s">
        <v>1078</v>
      </c>
      <c r="I50" t="s">
        <v>1103</v>
      </c>
      <c r="L50" t="s">
        <v>1093</v>
      </c>
      <c r="P50" t="s">
        <v>1181</v>
      </c>
      <c r="Q50" t="s">
        <v>1109</v>
      </c>
      <c r="S50">
        <v>3.7538720000000001E-3</v>
      </c>
      <c r="T50">
        <v>8.8238747000000006E-2</v>
      </c>
      <c r="Y50" t="s">
        <v>1018</v>
      </c>
      <c r="Z50">
        <v>1</v>
      </c>
      <c r="AA50">
        <v>3</v>
      </c>
      <c r="AB50" t="s">
        <v>1377</v>
      </c>
      <c r="AC50">
        <v>41.177383329999998</v>
      </c>
      <c r="AD50">
        <v>-8.7054166669999997</v>
      </c>
    </row>
    <row r="51" spans="1:30" x14ac:dyDescent="0.45">
      <c r="A51" t="s">
        <v>28</v>
      </c>
      <c r="B51" t="s">
        <v>1139</v>
      </c>
      <c r="C51" t="s">
        <v>208</v>
      </c>
      <c r="D51" s="21">
        <v>5.6633976000000003E-2</v>
      </c>
      <c r="E51">
        <v>2.9597106000000001E-2</v>
      </c>
      <c r="G51" t="s">
        <v>1140</v>
      </c>
      <c r="H51" t="s">
        <v>1078</v>
      </c>
      <c r="I51" t="s">
        <v>1103</v>
      </c>
      <c r="L51" t="s">
        <v>1093</v>
      </c>
      <c r="P51" t="s">
        <v>1181</v>
      </c>
      <c r="Q51" t="s">
        <v>1109</v>
      </c>
      <c r="S51">
        <v>1.2188231000000001E-2</v>
      </c>
      <c r="T51">
        <v>0.100250534</v>
      </c>
      <c r="Y51" t="s">
        <v>1018</v>
      </c>
      <c r="Z51">
        <v>2</v>
      </c>
      <c r="AA51">
        <v>6</v>
      </c>
      <c r="AB51" t="s">
        <v>1377</v>
      </c>
      <c r="AC51">
        <v>41.176250000000003</v>
      </c>
      <c r="AD51">
        <v>-8.7026833329999995</v>
      </c>
    </row>
    <row r="52" spans="1:30" x14ac:dyDescent="0.45">
      <c r="A52" t="s">
        <v>28</v>
      </c>
      <c r="B52" t="s">
        <v>1139</v>
      </c>
      <c r="C52" t="s">
        <v>208</v>
      </c>
      <c r="D52" s="21">
        <v>8.5459732999999996E-2</v>
      </c>
      <c r="E52">
        <v>1.3964022E-2</v>
      </c>
      <c r="G52" t="s">
        <v>1140</v>
      </c>
      <c r="H52" t="s">
        <v>1078</v>
      </c>
      <c r="I52" t="s">
        <v>1103</v>
      </c>
      <c r="L52" t="s">
        <v>1093</v>
      </c>
      <c r="P52" t="s">
        <v>1181</v>
      </c>
      <c r="Q52" t="s">
        <v>1109</v>
      </c>
      <c r="S52">
        <v>6.2252995999999998E-2</v>
      </c>
      <c r="T52">
        <v>9.7186043999999999E-2</v>
      </c>
      <c r="Y52" t="s">
        <v>1018</v>
      </c>
      <c r="Z52">
        <v>3</v>
      </c>
      <c r="AA52">
        <v>9</v>
      </c>
      <c r="AB52" t="s">
        <v>1377</v>
      </c>
      <c r="AC52">
        <v>41.177149999999997</v>
      </c>
      <c r="AD52">
        <v>-8.7002849999999992</v>
      </c>
    </row>
    <row r="53" spans="1:30" x14ac:dyDescent="0.45">
      <c r="A53" t="s">
        <v>28</v>
      </c>
      <c r="B53" t="s">
        <v>1139</v>
      </c>
      <c r="C53" t="s">
        <v>208</v>
      </c>
      <c r="D53" s="21">
        <v>6.4444495000000004E-2</v>
      </c>
      <c r="E53">
        <v>4.6789850000000001E-3</v>
      </c>
      <c r="G53" t="s">
        <v>1140</v>
      </c>
      <c r="H53" t="s">
        <v>1078</v>
      </c>
      <c r="I53" t="s">
        <v>1103</v>
      </c>
      <c r="L53" t="s">
        <v>1093</v>
      </c>
      <c r="P53" t="s">
        <v>1181</v>
      </c>
      <c r="Q53" t="s">
        <v>1109</v>
      </c>
      <c r="S53">
        <v>6.0133511000000001E-2</v>
      </c>
      <c r="T53">
        <v>7.0179882999999998E-2</v>
      </c>
      <c r="Y53" t="s">
        <v>1032</v>
      </c>
      <c r="Z53" t="s">
        <v>1031</v>
      </c>
      <c r="AA53">
        <v>23</v>
      </c>
      <c r="AB53" t="s">
        <v>1143</v>
      </c>
      <c r="AC53">
        <v>41.477318699999998</v>
      </c>
      <c r="AD53">
        <v>-71.392764099999994</v>
      </c>
    </row>
    <row r="54" spans="1:30" x14ac:dyDescent="0.45">
      <c r="A54" t="s">
        <v>28</v>
      </c>
      <c r="B54" t="s">
        <v>1139</v>
      </c>
      <c r="C54" t="s">
        <v>208</v>
      </c>
      <c r="D54" s="21">
        <v>4.1096156000000002E-2</v>
      </c>
      <c r="E54">
        <v>1.2794282000000001E-2</v>
      </c>
      <c r="G54" t="s">
        <v>1140</v>
      </c>
      <c r="H54" t="s">
        <v>1078</v>
      </c>
      <c r="I54" t="s">
        <v>1103</v>
      </c>
      <c r="L54" t="s">
        <v>1093</v>
      </c>
      <c r="P54" t="s">
        <v>1181</v>
      </c>
      <c r="Q54" t="s">
        <v>1109</v>
      </c>
      <c r="S54">
        <v>2.4919449E-2</v>
      </c>
      <c r="T54">
        <v>6.5789068000000006E-2</v>
      </c>
      <c r="Y54" t="s">
        <v>1032</v>
      </c>
      <c r="Z54" t="s">
        <v>1040</v>
      </c>
      <c r="AA54">
        <v>34</v>
      </c>
      <c r="AB54" t="s">
        <v>1143</v>
      </c>
      <c r="AC54">
        <v>41.452936999999999</v>
      </c>
      <c r="AD54">
        <v>-71.344635100000005</v>
      </c>
    </row>
    <row r="55" spans="1:30" x14ac:dyDescent="0.45">
      <c r="A55" t="s">
        <v>282</v>
      </c>
      <c r="B55" t="s">
        <v>1139</v>
      </c>
      <c r="C55" t="s">
        <v>208</v>
      </c>
      <c r="D55" s="21">
        <v>9.2899279999999994E-3</v>
      </c>
      <c r="E55">
        <v>9.4977629999999993E-3</v>
      </c>
      <c r="G55" t="s">
        <v>1140</v>
      </c>
      <c r="H55" t="s">
        <v>1078</v>
      </c>
      <c r="I55" t="s">
        <v>1103</v>
      </c>
      <c r="O55" t="s">
        <v>1190</v>
      </c>
      <c r="P55" t="s">
        <v>1181</v>
      </c>
      <c r="Q55" t="s">
        <v>1109</v>
      </c>
      <c r="S55">
        <v>6.2277199999999995E-4</v>
      </c>
      <c r="T55">
        <v>2.7077335000000001E-2</v>
      </c>
      <c r="Y55" t="s">
        <v>1052</v>
      </c>
      <c r="Z55" t="s">
        <v>1051</v>
      </c>
      <c r="AA55">
        <v>54</v>
      </c>
      <c r="AB55" t="s">
        <v>1162</v>
      </c>
      <c r="AC55">
        <v>58.416998800000002</v>
      </c>
      <c r="AD55">
        <v>8.7625794999999993</v>
      </c>
    </row>
    <row r="56" spans="1:30" x14ac:dyDescent="0.45">
      <c r="A56" t="s">
        <v>282</v>
      </c>
      <c r="B56" t="s">
        <v>1139</v>
      </c>
      <c r="C56" t="s">
        <v>208</v>
      </c>
      <c r="D56" s="21">
        <v>4.6295049999999999E-3</v>
      </c>
      <c r="E56">
        <v>3.6206300000000001E-3</v>
      </c>
      <c r="G56" t="s">
        <v>1140</v>
      </c>
      <c r="H56" t="s">
        <v>1078</v>
      </c>
      <c r="I56" t="s">
        <v>1103</v>
      </c>
      <c r="O56" t="s">
        <v>1190</v>
      </c>
      <c r="P56" t="s">
        <v>1181</v>
      </c>
      <c r="Q56" t="s">
        <v>1109</v>
      </c>
      <c r="S56">
        <v>1.6820499999999999E-4</v>
      </c>
      <c r="T56">
        <v>1.1254797E-2</v>
      </c>
      <c r="Y56" t="s">
        <v>1052</v>
      </c>
      <c r="Z56" t="s">
        <v>1053</v>
      </c>
      <c r="AA56">
        <v>56</v>
      </c>
      <c r="AB56" t="s">
        <v>1162</v>
      </c>
      <c r="AC56">
        <v>58.395959900000001</v>
      </c>
      <c r="AD56">
        <v>8.7395128</v>
      </c>
    </row>
    <row r="57" spans="1:30" x14ac:dyDescent="0.45">
      <c r="A57" t="s">
        <v>282</v>
      </c>
      <c r="B57" t="s">
        <v>1139</v>
      </c>
      <c r="C57" t="s">
        <v>208</v>
      </c>
      <c r="D57" s="21">
        <v>6.8097460000000002E-3</v>
      </c>
      <c r="E57">
        <v>7.8690389999999995E-3</v>
      </c>
      <c r="G57" t="s">
        <v>1140</v>
      </c>
      <c r="H57" t="s">
        <v>1078</v>
      </c>
      <c r="I57" t="s">
        <v>1103</v>
      </c>
      <c r="O57" t="s">
        <v>1190</v>
      </c>
      <c r="P57" t="s">
        <v>1181</v>
      </c>
      <c r="Q57" t="s">
        <v>1109</v>
      </c>
      <c r="S57">
        <v>5.6798799999999996E-4</v>
      </c>
      <c r="T57">
        <v>2.2511428E-2</v>
      </c>
      <c r="Y57" t="s">
        <v>1052</v>
      </c>
      <c r="Z57" t="s">
        <v>1054</v>
      </c>
      <c r="AA57">
        <v>58</v>
      </c>
      <c r="AB57" t="s">
        <v>1162</v>
      </c>
      <c r="AC57">
        <v>58.502813099999997</v>
      </c>
      <c r="AD57">
        <v>8.8880681999999993</v>
      </c>
    </row>
    <row r="58" spans="1:30" x14ac:dyDescent="0.45">
      <c r="A58" t="s">
        <v>28</v>
      </c>
      <c r="B58" t="s">
        <v>1139</v>
      </c>
      <c r="C58" t="s">
        <v>208</v>
      </c>
      <c r="D58" s="21">
        <v>9.4998760000000008E-3</v>
      </c>
      <c r="E58">
        <v>5.8430089999999997E-3</v>
      </c>
      <c r="G58" t="s">
        <v>1140</v>
      </c>
      <c r="H58" t="s">
        <v>1078</v>
      </c>
      <c r="I58" t="s">
        <v>1103</v>
      </c>
      <c r="L58" t="s">
        <v>1093</v>
      </c>
      <c r="P58" t="s">
        <v>1181</v>
      </c>
      <c r="Q58" t="s">
        <v>1109</v>
      </c>
      <c r="S58">
        <v>2.5832519999999999E-3</v>
      </c>
      <c r="T58">
        <v>1.7973515999999998E-2</v>
      </c>
      <c r="Y58" t="s">
        <v>1052</v>
      </c>
      <c r="Z58" t="s">
        <v>1051</v>
      </c>
      <c r="AA58">
        <v>55</v>
      </c>
      <c r="AB58" t="s">
        <v>1162</v>
      </c>
      <c r="AC58">
        <v>58.416998800000002</v>
      </c>
      <c r="AD58">
        <v>8.7625794999999993</v>
      </c>
    </row>
    <row r="59" spans="1:30" x14ac:dyDescent="0.45">
      <c r="A59" t="s">
        <v>28</v>
      </c>
      <c r="B59" t="s">
        <v>1139</v>
      </c>
      <c r="C59" t="s">
        <v>208</v>
      </c>
      <c r="D59" s="21">
        <v>1.3390460999999999E-2</v>
      </c>
      <c r="E59">
        <v>8.7327570000000007E-3</v>
      </c>
      <c r="G59" t="s">
        <v>1140</v>
      </c>
      <c r="H59" t="s">
        <v>1078</v>
      </c>
      <c r="I59" t="s">
        <v>1103</v>
      </c>
      <c r="L59" t="s">
        <v>1093</v>
      </c>
      <c r="P59" t="s">
        <v>1181</v>
      </c>
      <c r="Q59" t="s">
        <v>1109</v>
      </c>
      <c r="S59">
        <v>3.6072169999999998E-3</v>
      </c>
      <c r="T59">
        <v>2.8601232000000001E-2</v>
      </c>
      <c r="Y59" t="s">
        <v>1052</v>
      </c>
      <c r="Z59" t="s">
        <v>1053</v>
      </c>
      <c r="AA59">
        <v>57</v>
      </c>
      <c r="AB59" t="s">
        <v>1162</v>
      </c>
      <c r="AC59">
        <v>58.395959900000001</v>
      </c>
      <c r="AD59">
        <v>8.7395128</v>
      </c>
    </row>
    <row r="60" spans="1:30" x14ac:dyDescent="0.45">
      <c r="A60" t="s">
        <v>28</v>
      </c>
      <c r="B60" t="s">
        <v>1139</v>
      </c>
      <c r="C60" t="s">
        <v>208</v>
      </c>
      <c r="D60" s="21">
        <v>4.0512880000000001E-3</v>
      </c>
      <c r="E60">
        <v>3.1314440000000002E-3</v>
      </c>
      <c r="G60" t="s">
        <v>1140</v>
      </c>
      <c r="H60" t="s">
        <v>1078</v>
      </c>
      <c r="I60" t="s">
        <v>1103</v>
      </c>
      <c r="L60" t="s">
        <v>1093</v>
      </c>
      <c r="P60" t="s">
        <v>1181</v>
      </c>
      <c r="Q60" t="s">
        <v>1109</v>
      </c>
      <c r="S60">
        <v>2.04322E-4</v>
      </c>
      <c r="T60">
        <v>9.1840370000000008E-3</v>
      </c>
      <c r="Y60" t="s">
        <v>1052</v>
      </c>
      <c r="Z60" t="s">
        <v>1054</v>
      </c>
      <c r="AA60">
        <v>59</v>
      </c>
      <c r="AB60" t="s">
        <v>1162</v>
      </c>
      <c r="AC60">
        <v>58.502813099999997</v>
      </c>
      <c r="AD60">
        <v>8.8880681999999993</v>
      </c>
    </row>
    <row r="61" spans="1:30" x14ac:dyDescent="0.45">
      <c r="A61" t="s">
        <v>28</v>
      </c>
      <c r="B61" t="s">
        <v>1139</v>
      </c>
      <c r="C61" t="s">
        <v>208</v>
      </c>
      <c r="D61" s="21">
        <v>3.3266599000000001E-2</v>
      </c>
      <c r="E61">
        <v>3.4681627999999999E-2</v>
      </c>
      <c r="G61" t="s">
        <v>1140</v>
      </c>
      <c r="H61" t="s">
        <v>1078</v>
      </c>
      <c r="I61" t="s">
        <v>1103</v>
      </c>
      <c r="L61" t="s">
        <v>1093</v>
      </c>
      <c r="P61" t="s">
        <v>1181</v>
      </c>
      <c r="Q61" t="s">
        <v>1109</v>
      </c>
      <c r="S61">
        <v>1.1205919999999999E-3</v>
      </c>
      <c r="T61">
        <v>9.0801538000000001E-2</v>
      </c>
      <c r="Y61" t="s">
        <v>1056</v>
      </c>
      <c r="Z61" t="s">
        <v>1055</v>
      </c>
      <c r="AA61">
        <v>63</v>
      </c>
      <c r="AB61" t="s">
        <v>1380</v>
      </c>
      <c r="AC61">
        <v>47.7</v>
      </c>
      <c r="AD61">
        <v>-70.400000000000006</v>
      </c>
    </row>
    <row r="62" spans="1:30" x14ac:dyDescent="0.45">
      <c r="A62" t="s">
        <v>28</v>
      </c>
      <c r="B62" t="s">
        <v>1139</v>
      </c>
      <c r="C62" t="s">
        <v>208</v>
      </c>
      <c r="D62" s="21">
        <v>1.5907808999999998E-2</v>
      </c>
      <c r="E62">
        <v>2.0359766000000001E-2</v>
      </c>
      <c r="G62" t="s">
        <v>1140</v>
      </c>
      <c r="H62" t="s">
        <v>1078</v>
      </c>
      <c r="I62" t="s">
        <v>1103</v>
      </c>
      <c r="L62" t="s">
        <v>1093</v>
      </c>
      <c r="P62" t="s">
        <v>1181</v>
      </c>
      <c r="Q62" t="s">
        <v>1109</v>
      </c>
      <c r="S62">
        <v>1.511281E-3</v>
      </c>
      <c r="T62">
        <v>3.0304338E-2</v>
      </c>
      <c r="Y62" t="s">
        <v>1056</v>
      </c>
      <c r="Z62" t="s">
        <v>1057</v>
      </c>
      <c r="AA62">
        <v>65</v>
      </c>
      <c r="AB62" t="s">
        <v>1380</v>
      </c>
      <c r="AC62">
        <v>47.7</v>
      </c>
      <c r="AD62">
        <v>-70.400000000000006</v>
      </c>
    </row>
    <row r="63" spans="1:30" x14ac:dyDescent="0.45">
      <c r="A63" t="s">
        <v>28</v>
      </c>
      <c r="B63" t="s">
        <v>1139</v>
      </c>
      <c r="C63" t="s">
        <v>208</v>
      </c>
      <c r="D63" s="21">
        <v>2.3387294999999999E-2</v>
      </c>
      <c r="E63">
        <v>5.837676E-3</v>
      </c>
      <c r="G63" t="s">
        <v>1140</v>
      </c>
      <c r="H63" t="s">
        <v>1078</v>
      </c>
      <c r="I63" t="s">
        <v>1103</v>
      </c>
      <c r="L63" t="s">
        <v>1093</v>
      </c>
      <c r="P63" t="s">
        <v>1181</v>
      </c>
      <c r="Q63" t="s">
        <v>1109</v>
      </c>
      <c r="S63">
        <v>1.6301282E-2</v>
      </c>
      <c r="T63">
        <v>2.9369923999999999E-2</v>
      </c>
      <c r="Y63" t="s">
        <v>1056</v>
      </c>
      <c r="Z63" t="s">
        <v>1058</v>
      </c>
      <c r="AA63">
        <v>67</v>
      </c>
      <c r="AB63" t="s">
        <v>1380</v>
      </c>
      <c r="AC63">
        <v>47.7</v>
      </c>
      <c r="AD63">
        <v>-70.400000000000006</v>
      </c>
    </row>
    <row r="64" spans="1:30" x14ac:dyDescent="0.45">
      <c r="A64" t="s">
        <v>282</v>
      </c>
      <c r="B64" t="s">
        <v>1139</v>
      </c>
      <c r="C64" t="s">
        <v>208</v>
      </c>
      <c r="D64" s="21">
        <v>4.0496860000000003E-3</v>
      </c>
      <c r="E64">
        <v>1.092415E-3</v>
      </c>
      <c r="G64" t="s">
        <v>1140</v>
      </c>
      <c r="H64" t="s">
        <v>1078</v>
      </c>
      <c r="I64" t="s">
        <v>1103</v>
      </c>
      <c r="O64" t="s">
        <v>1190</v>
      </c>
      <c r="P64" t="s">
        <v>1181</v>
      </c>
      <c r="Q64" t="s">
        <v>1109</v>
      </c>
      <c r="S64">
        <v>2.9570970000000001E-3</v>
      </c>
      <c r="T64">
        <v>6.1739050000000004E-3</v>
      </c>
      <c r="Y64" t="s">
        <v>1028</v>
      </c>
      <c r="Z64" t="s">
        <v>1027</v>
      </c>
      <c r="AA64">
        <v>19</v>
      </c>
      <c r="AB64" t="s">
        <v>1378</v>
      </c>
      <c r="AC64">
        <v>56.472017000000001</v>
      </c>
      <c r="AD64">
        <v>-5.4646666670000004</v>
      </c>
    </row>
    <row r="65" spans="1:30" x14ac:dyDescent="0.45">
      <c r="A65" t="s">
        <v>282</v>
      </c>
      <c r="B65" t="s">
        <v>1139</v>
      </c>
      <c r="C65" t="s">
        <v>208</v>
      </c>
      <c r="D65" s="21">
        <v>5.9815830000000004E-3</v>
      </c>
      <c r="E65">
        <v>2.613719E-3</v>
      </c>
      <c r="G65" t="s">
        <v>1140</v>
      </c>
      <c r="H65" t="s">
        <v>1078</v>
      </c>
      <c r="I65" t="s">
        <v>1103</v>
      </c>
      <c r="O65" t="s">
        <v>1190</v>
      </c>
      <c r="P65" t="s">
        <v>1181</v>
      </c>
      <c r="Q65" t="s">
        <v>1109</v>
      </c>
      <c r="S65">
        <v>1.345667E-3</v>
      </c>
      <c r="T65">
        <v>8.471503E-3</v>
      </c>
      <c r="Y65" t="s">
        <v>1028</v>
      </c>
      <c r="Z65" t="s">
        <v>1035</v>
      </c>
      <c r="AA65">
        <v>26</v>
      </c>
      <c r="AB65" t="s">
        <v>1378</v>
      </c>
      <c r="AC65">
        <v>56.525216669999999</v>
      </c>
      <c r="AD65">
        <v>-5.4609333329999998</v>
      </c>
    </row>
    <row r="66" spans="1:30" ht="15.75" customHeight="1" x14ac:dyDescent="0.45">
      <c r="A66" t="s">
        <v>282</v>
      </c>
      <c r="B66" t="s">
        <v>1139</v>
      </c>
      <c r="C66" t="s">
        <v>208</v>
      </c>
      <c r="D66" s="21">
        <v>5.1031949999999996E-3</v>
      </c>
      <c r="E66">
        <v>1.7750400000000001E-3</v>
      </c>
      <c r="G66" t="s">
        <v>1140</v>
      </c>
      <c r="H66" t="s">
        <v>1078</v>
      </c>
      <c r="I66" t="s">
        <v>1103</v>
      </c>
      <c r="O66" t="s">
        <v>1190</v>
      </c>
      <c r="P66" t="s">
        <v>1181</v>
      </c>
      <c r="Q66" t="s">
        <v>1109</v>
      </c>
      <c r="S66">
        <v>3.0907500000000002E-3</v>
      </c>
      <c r="T66">
        <v>8.480072E-3</v>
      </c>
      <c r="Y66" t="s">
        <v>1028</v>
      </c>
      <c r="Z66" t="s">
        <v>1059</v>
      </c>
      <c r="AA66">
        <v>68</v>
      </c>
      <c r="AB66" t="s">
        <v>1169</v>
      </c>
      <c r="AC66">
        <v>56.478433330000001</v>
      </c>
      <c r="AD66">
        <v>-5.5116833329999997</v>
      </c>
    </row>
    <row r="67" spans="1:30" x14ac:dyDescent="0.45">
      <c r="A67" t="s">
        <v>28</v>
      </c>
      <c r="B67" t="s">
        <v>1139</v>
      </c>
      <c r="C67" t="s">
        <v>208</v>
      </c>
      <c r="D67" s="21">
        <v>6.9360139999999999E-3</v>
      </c>
      <c r="E67">
        <v>4.8516289999999997E-3</v>
      </c>
      <c r="G67" t="s">
        <v>1140</v>
      </c>
      <c r="H67" t="s">
        <v>1078</v>
      </c>
      <c r="I67" t="s">
        <v>1103</v>
      </c>
      <c r="L67" t="s">
        <v>1093</v>
      </c>
      <c r="P67" t="s">
        <v>1181</v>
      </c>
      <c r="Q67" t="s">
        <v>1109</v>
      </c>
      <c r="S67">
        <v>1.706571E-3</v>
      </c>
      <c r="T67">
        <v>1.4571888E-2</v>
      </c>
      <c r="Y67" t="s">
        <v>1028</v>
      </c>
      <c r="Z67" t="s">
        <v>1027</v>
      </c>
      <c r="AA67">
        <v>20</v>
      </c>
      <c r="AB67" t="s">
        <v>1378</v>
      </c>
      <c r="AC67">
        <v>56.472017000000001</v>
      </c>
      <c r="AD67">
        <v>-5.4646666670000004</v>
      </c>
    </row>
    <row r="68" spans="1:30" x14ac:dyDescent="0.45">
      <c r="A68" t="s">
        <v>28</v>
      </c>
      <c r="B68" t="s">
        <v>1139</v>
      </c>
      <c r="C68" t="s">
        <v>208</v>
      </c>
      <c r="D68" s="21">
        <v>4.1591479999999997E-3</v>
      </c>
      <c r="E68">
        <v>1.923225E-3</v>
      </c>
      <c r="G68" t="s">
        <v>1140</v>
      </c>
      <c r="H68" t="s">
        <v>1078</v>
      </c>
      <c r="I68" t="s">
        <v>1103</v>
      </c>
      <c r="L68" t="s">
        <v>1093</v>
      </c>
      <c r="P68" t="s">
        <v>1181</v>
      </c>
      <c r="Q68" t="s">
        <v>1109</v>
      </c>
      <c r="S68">
        <v>2.0682859999999999E-3</v>
      </c>
      <c r="T68">
        <v>7.5804749999999997E-3</v>
      </c>
      <c r="Y68" t="s">
        <v>1028</v>
      </c>
      <c r="Z68" t="s">
        <v>1035</v>
      </c>
      <c r="AA68">
        <v>27</v>
      </c>
      <c r="AB68" t="s">
        <v>1378</v>
      </c>
      <c r="AC68">
        <v>56.525216669999999</v>
      </c>
      <c r="AD68">
        <v>-5.4609333329999998</v>
      </c>
    </row>
    <row r="69" spans="1:30" x14ac:dyDescent="0.45">
      <c r="A69" t="s">
        <v>28</v>
      </c>
      <c r="B69" t="s">
        <v>1139</v>
      </c>
      <c r="C69" t="s">
        <v>208</v>
      </c>
      <c r="D69" s="21">
        <v>7.2386610000000004E-3</v>
      </c>
      <c r="E69">
        <v>3.8289940000000001E-3</v>
      </c>
      <c r="G69" t="s">
        <v>1140</v>
      </c>
      <c r="H69" t="s">
        <v>1078</v>
      </c>
      <c r="I69" t="s">
        <v>1103</v>
      </c>
      <c r="L69" t="s">
        <v>1093</v>
      </c>
      <c r="P69" t="s">
        <v>1181</v>
      </c>
      <c r="Q69" t="s">
        <v>1109</v>
      </c>
      <c r="S69">
        <v>3.0915019999999999E-3</v>
      </c>
      <c r="T69">
        <v>1.4412832E-2</v>
      </c>
      <c r="Y69" t="s">
        <v>1028</v>
      </c>
      <c r="Z69" t="s">
        <v>1059</v>
      </c>
      <c r="AA69">
        <v>69</v>
      </c>
      <c r="AB69" t="s">
        <v>1378</v>
      </c>
      <c r="AC69">
        <v>56.478433330000001</v>
      </c>
      <c r="AD69">
        <v>-5.5116833329999997</v>
      </c>
    </row>
    <row r="70" spans="1:30" x14ac:dyDescent="0.45">
      <c r="A70" t="s">
        <v>385</v>
      </c>
      <c r="B70" t="s">
        <v>1139</v>
      </c>
      <c r="C70" t="s">
        <v>208</v>
      </c>
      <c r="D70" s="21">
        <v>2.0716245000000001E-2</v>
      </c>
      <c r="E70">
        <v>1.9924079000000001E-2</v>
      </c>
      <c r="G70" t="s">
        <v>1140</v>
      </c>
      <c r="H70" t="s">
        <v>1078</v>
      </c>
      <c r="P70" t="s">
        <v>1182</v>
      </c>
      <c r="Q70" t="s">
        <v>1088</v>
      </c>
      <c r="S70">
        <v>-8.1707680000000001E-3</v>
      </c>
      <c r="T70">
        <v>4.9105378999999998E-2</v>
      </c>
      <c r="Y70" t="s">
        <v>1037</v>
      </c>
      <c r="Z70" t="s">
        <v>1036</v>
      </c>
      <c r="AA70">
        <v>28</v>
      </c>
      <c r="AB70" t="s">
        <v>1379</v>
      </c>
      <c r="AC70">
        <v>59.48115</v>
      </c>
      <c r="AD70">
        <v>-151.52243329999999</v>
      </c>
    </row>
    <row r="71" spans="1:30" x14ac:dyDescent="0.45">
      <c r="A71" t="s">
        <v>385</v>
      </c>
      <c r="B71" t="s">
        <v>1139</v>
      </c>
      <c r="C71" t="s">
        <v>208</v>
      </c>
      <c r="D71" s="21">
        <v>3.1270816E-2</v>
      </c>
      <c r="E71">
        <v>2.5238162000000001E-2</v>
      </c>
      <c r="G71" t="s">
        <v>1140</v>
      </c>
      <c r="H71" t="s">
        <v>1078</v>
      </c>
      <c r="P71" t="s">
        <v>1182</v>
      </c>
      <c r="Q71" t="s">
        <v>1088</v>
      </c>
      <c r="S71">
        <v>-1.04237E-4</v>
      </c>
      <c r="T71">
        <v>7.8603514999999999E-2</v>
      </c>
      <c r="Y71" t="s">
        <v>1037</v>
      </c>
      <c r="Z71" t="s">
        <v>1038</v>
      </c>
      <c r="AA71">
        <v>30</v>
      </c>
      <c r="AB71" t="s">
        <v>1379</v>
      </c>
      <c r="AC71">
        <v>59.507216999999997</v>
      </c>
      <c r="AD71">
        <v>-151.54918599999999</v>
      </c>
    </row>
    <row r="72" spans="1:30" x14ac:dyDescent="0.45">
      <c r="A72" t="s">
        <v>385</v>
      </c>
      <c r="B72" t="s">
        <v>1139</v>
      </c>
      <c r="C72" t="s">
        <v>208</v>
      </c>
      <c r="D72" s="21">
        <v>2.4929652E-2</v>
      </c>
      <c r="E72">
        <v>2.6981160000000001E-2</v>
      </c>
      <c r="G72" t="s">
        <v>1140</v>
      </c>
      <c r="H72" t="s">
        <v>1078</v>
      </c>
      <c r="P72" t="s">
        <v>1182</v>
      </c>
      <c r="Q72" t="s">
        <v>1088</v>
      </c>
      <c r="S72">
        <v>-4.9803850000000004E-3</v>
      </c>
      <c r="T72">
        <v>7.7837003000000002E-2</v>
      </c>
      <c r="Y72" t="s">
        <v>1037</v>
      </c>
      <c r="Z72" t="s">
        <v>1039</v>
      </c>
      <c r="AA72">
        <v>32</v>
      </c>
      <c r="AB72" t="s">
        <v>1379</v>
      </c>
      <c r="AC72">
        <v>59.468433330000003</v>
      </c>
      <c r="AD72">
        <v>-151.53776669999999</v>
      </c>
    </row>
    <row r="73" spans="1:30" x14ac:dyDescent="0.45">
      <c r="A73" t="s">
        <v>456</v>
      </c>
      <c r="B73" t="s">
        <v>1139</v>
      </c>
      <c r="C73" t="s">
        <v>208</v>
      </c>
      <c r="D73" s="21">
        <v>9.1122782999999999E-2</v>
      </c>
      <c r="E73">
        <v>3.5796367000000003E-2</v>
      </c>
      <c r="G73" t="s">
        <v>1140</v>
      </c>
      <c r="H73" t="s">
        <v>1078</v>
      </c>
      <c r="I73" t="s">
        <v>1103</v>
      </c>
      <c r="O73" t="s">
        <v>1189</v>
      </c>
      <c r="P73" t="s">
        <v>1182</v>
      </c>
      <c r="Q73" t="s">
        <v>1088</v>
      </c>
      <c r="S73">
        <v>3.5061939999999998E-3</v>
      </c>
      <c r="T73">
        <v>0.110299073</v>
      </c>
      <c r="Y73" t="s">
        <v>1034</v>
      </c>
      <c r="Z73" t="s">
        <v>1033</v>
      </c>
      <c r="AA73">
        <v>24</v>
      </c>
      <c r="AB73" t="s">
        <v>1149</v>
      </c>
      <c r="AC73">
        <v>48.74803</v>
      </c>
      <c r="AD73">
        <v>-123.43338300000001</v>
      </c>
    </row>
    <row r="74" spans="1:30" x14ac:dyDescent="0.45">
      <c r="A74" t="s">
        <v>456</v>
      </c>
      <c r="B74" t="s">
        <v>1139</v>
      </c>
      <c r="C74" t="s">
        <v>208</v>
      </c>
      <c r="D74" s="21">
        <v>6.7097272999999999E-2</v>
      </c>
      <c r="E74">
        <v>2.6419769999999999E-2</v>
      </c>
      <c r="G74" t="s">
        <v>1140</v>
      </c>
      <c r="H74" t="s">
        <v>1078</v>
      </c>
      <c r="I74" t="s">
        <v>1103</v>
      </c>
      <c r="O74" t="s">
        <v>1189</v>
      </c>
      <c r="P74" t="s">
        <v>1182</v>
      </c>
      <c r="Q74" t="s">
        <v>1088</v>
      </c>
      <c r="S74">
        <v>4.6465395E-2</v>
      </c>
      <c r="T74">
        <v>0.104365522</v>
      </c>
      <c r="Y74" t="s">
        <v>1034</v>
      </c>
      <c r="Z74" t="s">
        <v>1044</v>
      </c>
      <c r="AA74">
        <v>41</v>
      </c>
      <c r="AB74" t="s">
        <v>1149</v>
      </c>
      <c r="AC74">
        <v>48.732317000000002</v>
      </c>
      <c r="AD74">
        <v>-123.3764</v>
      </c>
    </row>
    <row r="75" spans="1:30" x14ac:dyDescent="0.45">
      <c r="A75" t="s">
        <v>456</v>
      </c>
      <c r="B75" t="s">
        <v>1139</v>
      </c>
      <c r="C75" t="s">
        <v>208</v>
      </c>
      <c r="D75" s="21">
        <v>6.6076974999999996E-2</v>
      </c>
      <c r="E75">
        <v>2.8806739000000001E-2</v>
      </c>
      <c r="G75" t="s">
        <v>1140</v>
      </c>
      <c r="H75" t="s">
        <v>1078</v>
      </c>
      <c r="I75" t="s">
        <v>1103</v>
      </c>
      <c r="O75" t="s">
        <v>1189</v>
      </c>
      <c r="P75" t="s">
        <v>1182</v>
      </c>
      <c r="Q75" t="s">
        <v>1088</v>
      </c>
      <c r="S75">
        <v>2.8039654000000001E-2</v>
      </c>
      <c r="T75">
        <v>0.106225272</v>
      </c>
      <c r="Y75" t="s">
        <v>1034</v>
      </c>
      <c r="Z75" t="s">
        <v>1050</v>
      </c>
      <c r="AA75">
        <v>52</v>
      </c>
      <c r="AB75" t="s">
        <v>1149</v>
      </c>
      <c r="AC75">
        <v>48.750549999999997</v>
      </c>
      <c r="AD75">
        <v>-123.405433</v>
      </c>
    </row>
    <row r="76" spans="1:30" x14ac:dyDescent="0.45">
      <c r="A76" t="s">
        <v>379</v>
      </c>
      <c r="B76" t="s">
        <v>1139</v>
      </c>
      <c r="C76" t="s">
        <v>208</v>
      </c>
      <c r="D76" s="21">
        <v>5.9419399999999997E-2</v>
      </c>
      <c r="E76">
        <v>4.8534870000000001E-2</v>
      </c>
      <c r="G76" t="s">
        <v>1140</v>
      </c>
      <c r="H76" t="s">
        <v>1078</v>
      </c>
      <c r="I76" t="s">
        <v>1103</v>
      </c>
      <c r="P76" t="s">
        <v>1182</v>
      </c>
      <c r="Q76" t="s">
        <v>1088</v>
      </c>
      <c r="S76">
        <v>1.1747323E-2</v>
      </c>
      <c r="T76">
        <v>0.115667088</v>
      </c>
      <c r="Y76" t="s">
        <v>1025</v>
      </c>
      <c r="Z76" t="s">
        <v>1024</v>
      </c>
      <c r="AA76">
        <v>15</v>
      </c>
      <c r="AB76" t="s">
        <v>1378</v>
      </c>
      <c r="AC76">
        <v>50.354718200000001</v>
      </c>
      <c r="AD76">
        <v>-4.1496006000000003</v>
      </c>
    </row>
    <row r="77" spans="1:30" x14ac:dyDescent="0.45">
      <c r="A77" t="s">
        <v>379</v>
      </c>
      <c r="B77" t="s">
        <v>1139</v>
      </c>
      <c r="C77" t="s">
        <v>208</v>
      </c>
      <c r="D77" s="21">
        <v>3.4159583E-2</v>
      </c>
      <c r="E77">
        <v>1.8763510000000001E-2</v>
      </c>
      <c r="G77" t="s">
        <v>1140</v>
      </c>
      <c r="H77" t="s">
        <v>1078</v>
      </c>
      <c r="I77" t="s">
        <v>1103</v>
      </c>
      <c r="K77">
        <v>15</v>
      </c>
      <c r="P77" t="s">
        <v>1182</v>
      </c>
      <c r="Q77" t="s">
        <v>1088</v>
      </c>
      <c r="S77">
        <v>8.1852090000000006E-3</v>
      </c>
      <c r="T77">
        <v>5.1282609E-2</v>
      </c>
      <c r="Y77" t="s">
        <v>1025</v>
      </c>
      <c r="Z77" t="s">
        <v>1026</v>
      </c>
      <c r="AA77">
        <v>18</v>
      </c>
      <c r="AB77" t="s">
        <v>1378</v>
      </c>
      <c r="AC77">
        <v>50.334150000000001</v>
      </c>
      <c r="AD77">
        <v>-4.1453832999999998</v>
      </c>
    </row>
    <row r="78" spans="1:30" x14ac:dyDescent="0.45">
      <c r="A78" t="s">
        <v>379</v>
      </c>
      <c r="B78" t="s">
        <v>1139</v>
      </c>
      <c r="C78" t="s">
        <v>208</v>
      </c>
      <c r="D78" s="21">
        <v>4.9570349999999999E-2</v>
      </c>
      <c r="E78">
        <v>2.9843628000000001E-2</v>
      </c>
      <c r="G78" t="s">
        <v>1140</v>
      </c>
      <c r="H78" t="s">
        <v>1078</v>
      </c>
      <c r="I78" t="s">
        <v>1103</v>
      </c>
      <c r="P78" t="s">
        <v>1182</v>
      </c>
      <c r="Q78" t="s">
        <v>1088</v>
      </c>
      <c r="S78">
        <v>1.1686175E-2</v>
      </c>
      <c r="T78">
        <v>0.110529399</v>
      </c>
      <c r="Y78" t="s">
        <v>1025</v>
      </c>
      <c r="Z78" t="s">
        <v>1045</v>
      </c>
      <c r="AA78">
        <v>45</v>
      </c>
      <c r="AB78" t="s">
        <v>1378</v>
      </c>
      <c r="AC78">
        <v>50.360819999999997</v>
      </c>
      <c r="AD78">
        <v>-4.1294170000000001</v>
      </c>
    </row>
    <row r="79" spans="1:30" x14ac:dyDescent="0.45">
      <c r="A79" t="s">
        <v>427</v>
      </c>
      <c r="B79" t="s">
        <v>1139</v>
      </c>
      <c r="C79" t="s">
        <v>208</v>
      </c>
      <c r="D79" s="21">
        <v>4.4220333000000001E-2</v>
      </c>
      <c r="E79">
        <v>3.4521746999999998E-2</v>
      </c>
      <c r="G79" t="s">
        <v>1140</v>
      </c>
      <c r="H79" t="s">
        <v>1078</v>
      </c>
      <c r="I79" t="s">
        <v>1103</v>
      </c>
      <c r="L79" t="s">
        <v>1093</v>
      </c>
      <c r="O79" t="s">
        <v>1190</v>
      </c>
      <c r="P79" t="s">
        <v>1182</v>
      </c>
      <c r="Q79" t="s">
        <v>1088</v>
      </c>
      <c r="S79">
        <v>0</v>
      </c>
      <c r="T79">
        <v>8.9585549E-2</v>
      </c>
      <c r="Y79" t="s">
        <v>1056</v>
      </c>
      <c r="Z79" t="s">
        <v>1055</v>
      </c>
      <c r="AA79">
        <v>62</v>
      </c>
      <c r="AB79" t="s">
        <v>1183</v>
      </c>
      <c r="AC79">
        <v>47.7</v>
      </c>
      <c r="AD79">
        <v>-70.400000000000006</v>
      </c>
    </row>
    <row r="80" spans="1:30" x14ac:dyDescent="0.45">
      <c r="A80" t="s">
        <v>427</v>
      </c>
      <c r="B80" t="s">
        <v>1139</v>
      </c>
      <c r="C80" t="s">
        <v>208</v>
      </c>
      <c r="D80" s="21">
        <v>1.9764199E-2</v>
      </c>
      <c r="E80">
        <v>9.5301009999999992E-3</v>
      </c>
      <c r="G80" t="s">
        <v>1140</v>
      </c>
      <c r="H80" t="s">
        <v>1078</v>
      </c>
      <c r="I80" t="s">
        <v>1103</v>
      </c>
      <c r="L80" t="s">
        <v>1093</v>
      </c>
      <c r="O80" t="s">
        <v>1190</v>
      </c>
      <c r="P80" t="s">
        <v>1182</v>
      </c>
      <c r="Q80" t="s">
        <v>1088</v>
      </c>
      <c r="S80">
        <v>1.3591120999999999E-2</v>
      </c>
      <c r="T80">
        <v>3.0740139E-2</v>
      </c>
      <c r="Y80" t="s">
        <v>1056</v>
      </c>
      <c r="Z80" t="s">
        <v>1057</v>
      </c>
      <c r="AA80">
        <v>64</v>
      </c>
      <c r="AB80" t="s">
        <v>1183</v>
      </c>
      <c r="AC80">
        <v>47.7</v>
      </c>
      <c r="AD80">
        <v>-70.400000000000006</v>
      </c>
    </row>
    <row r="81" spans="1:31" x14ac:dyDescent="0.45">
      <c r="A81" t="s">
        <v>427</v>
      </c>
      <c r="B81" t="s">
        <v>1139</v>
      </c>
      <c r="C81" t="s">
        <v>208</v>
      </c>
      <c r="D81" s="21">
        <v>6.9781813999999998E-2</v>
      </c>
      <c r="E81">
        <v>3.5558258000000002E-2</v>
      </c>
      <c r="G81" t="s">
        <v>1140</v>
      </c>
      <c r="H81" t="s">
        <v>1078</v>
      </c>
      <c r="I81" t="s">
        <v>1103</v>
      </c>
      <c r="L81" t="s">
        <v>1093</v>
      </c>
      <c r="O81" t="s">
        <v>1190</v>
      </c>
      <c r="P81" t="s">
        <v>1182</v>
      </c>
      <c r="Q81" t="s">
        <v>1088</v>
      </c>
      <c r="S81">
        <v>1.0368728000000001E-2</v>
      </c>
      <c r="T81">
        <v>9.3088473000000005E-2</v>
      </c>
      <c r="Y81" t="s">
        <v>1056</v>
      </c>
      <c r="Z81" t="s">
        <v>1058</v>
      </c>
      <c r="AA81">
        <v>66</v>
      </c>
      <c r="AB81" t="s">
        <v>1183</v>
      </c>
      <c r="AC81">
        <v>47.7</v>
      </c>
      <c r="AD81">
        <v>-70.400000000000006</v>
      </c>
    </row>
    <row r="82" spans="1:31" x14ac:dyDescent="0.45">
      <c r="A82" t="s">
        <v>1155</v>
      </c>
      <c r="B82" t="s">
        <v>1139</v>
      </c>
      <c r="C82" t="s">
        <v>208</v>
      </c>
      <c r="D82" s="21">
        <v>0.19989999999999999</v>
      </c>
      <c r="F82">
        <v>3.5</v>
      </c>
      <c r="G82" t="s">
        <v>1140</v>
      </c>
      <c r="H82" t="s">
        <v>1078</v>
      </c>
      <c r="I82" t="s">
        <v>1089</v>
      </c>
      <c r="J82" t="s">
        <v>1084</v>
      </c>
      <c r="K82" t="s">
        <v>1090</v>
      </c>
      <c r="L82" t="s">
        <v>1079</v>
      </c>
      <c r="M82" t="s">
        <v>391</v>
      </c>
      <c r="N82">
        <v>30</v>
      </c>
      <c r="O82" t="s">
        <v>1086</v>
      </c>
      <c r="P82" t="s">
        <v>1091</v>
      </c>
      <c r="Q82" t="s">
        <v>1092</v>
      </c>
      <c r="R82">
        <v>1.7</v>
      </c>
      <c r="S82">
        <v>0.1724</v>
      </c>
      <c r="T82">
        <v>0.22739999999999999</v>
      </c>
      <c r="U82">
        <v>28.5</v>
      </c>
      <c r="V82">
        <v>32.9</v>
      </c>
      <c r="W82">
        <v>0.996</v>
      </c>
      <c r="X82">
        <v>12</v>
      </c>
      <c r="AB82" t="s">
        <v>1156</v>
      </c>
      <c r="AC82">
        <v>-34.133333</v>
      </c>
      <c r="AD82">
        <v>18.316666999999999</v>
      </c>
    </row>
    <row r="83" spans="1:31" x14ac:dyDescent="0.45">
      <c r="A83" t="s">
        <v>1157</v>
      </c>
      <c r="B83" t="s">
        <v>1139</v>
      </c>
      <c r="C83" t="s">
        <v>208</v>
      </c>
      <c r="D83" s="21">
        <v>0.36549999999999999</v>
      </c>
      <c r="F83">
        <v>1.9</v>
      </c>
      <c r="G83" t="s">
        <v>1140</v>
      </c>
      <c r="H83" t="s">
        <v>1078</v>
      </c>
      <c r="I83" t="s">
        <v>1089</v>
      </c>
      <c r="J83" t="s">
        <v>1084</v>
      </c>
      <c r="K83" t="s">
        <v>1090</v>
      </c>
      <c r="L83" t="s">
        <v>1093</v>
      </c>
      <c r="M83" t="s">
        <v>391</v>
      </c>
      <c r="N83">
        <v>30</v>
      </c>
      <c r="O83" t="s">
        <v>1086</v>
      </c>
      <c r="P83" t="s">
        <v>1091</v>
      </c>
      <c r="Q83" t="s">
        <v>1094</v>
      </c>
      <c r="S83">
        <v>0.3054</v>
      </c>
      <c r="T83">
        <v>0.42549999999999999</v>
      </c>
      <c r="U83">
        <v>14.6</v>
      </c>
      <c r="V83">
        <v>19.8</v>
      </c>
      <c r="W83">
        <v>0.98399999999999999</v>
      </c>
      <c r="X83">
        <v>13</v>
      </c>
      <c r="AB83" t="s">
        <v>1156</v>
      </c>
      <c r="AC83">
        <v>-34.133333</v>
      </c>
      <c r="AD83">
        <v>18.316666999999999</v>
      </c>
    </row>
    <row r="84" spans="1:31" x14ac:dyDescent="0.45">
      <c r="A84" t="s">
        <v>57</v>
      </c>
      <c r="B84" t="s">
        <v>1139</v>
      </c>
      <c r="C84" t="s">
        <v>208</v>
      </c>
      <c r="D84" s="21">
        <v>2.6200000000000001E-2</v>
      </c>
      <c r="F84">
        <v>26.5</v>
      </c>
      <c r="G84" t="s">
        <v>1140</v>
      </c>
      <c r="H84" t="s">
        <v>1078</v>
      </c>
      <c r="I84" t="s">
        <v>1083</v>
      </c>
      <c r="J84" t="s">
        <v>1084</v>
      </c>
      <c r="K84">
        <v>27.2</v>
      </c>
      <c r="L84" t="s">
        <v>1085</v>
      </c>
      <c r="M84" t="s">
        <v>391</v>
      </c>
      <c r="N84">
        <v>18</v>
      </c>
      <c r="O84" t="s">
        <v>1086</v>
      </c>
      <c r="P84" t="s">
        <v>1087</v>
      </c>
      <c r="Q84" t="s">
        <v>1088</v>
      </c>
      <c r="S84">
        <v>4.4999999999999997E-3</v>
      </c>
      <c r="T84">
        <v>4.7899999999999998E-2</v>
      </c>
      <c r="W84">
        <v>0.85599999999999998</v>
      </c>
      <c r="X84">
        <v>3</v>
      </c>
      <c r="AB84" t="s">
        <v>1178</v>
      </c>
      <c r="AC84">
        <v>-43.536534000000003</v>
      </c>
      <c r="AD84">
        <v>172.74954399999999</v>
      </c>
    </row>
    <row r="85" spans="1:31" x14ac:dyDescent="0.45">
      <c r="A85" t="s">
        <v>57</v>
      </c>
      <c r="B85" t="s">
        <v>1139</v>
      </c>
      <c r="C85" t="s">
        <v>208</v>
      </c>
      <c r="D85" s="21">
        <v>5.4800000000000001E-2</v>
      </c>
      <c r="F85">
        <v>12.6</v>
      </c>
      <c r="G85" t="s">
        <v>1140</v>
      </c>
      <c r="H85" t="s">
        <v>1078</v>
      </c>
      <c r="I85" t="s">
        <v>1083</v>
      </c>
      <c r="J85" t="s">
        <v>1084</v>
      </c>
      <c r="K85">
        <v>27.2</v>
      </c>
      <c r="L85" t="s">
        <v>1085</v>
      </c>
      <c r="M85" t="s">
        <v>391</v>
      </c>
      <c r="N85">
        <v>18</v>
      </c>
      <c r="O85" t="s">
        <v>1086</v>
      </c>
      <c r="P85" t="s">
        <v>1087</v>
      </c>
      <c r="Q85" t="s">
        <v>1088</v>
      </c>
      <c r="S85">
        <v>4.2200000000000001E-2</v>
      </c>
      <c r="T85">
        <v>6.3700000000000007E-2</v>
      </c>
      <c r="W85">
        <v>0.99</v>
      </c>
      <c r="X85">
        <v>3</v>
      </c>
      <c r="AB85" t="s">
        <v>1178</v>
      </c>
      <c r="AC85">
        <v>-43.536534000000003</v>
      </c>
      <c r="AD85">
        <v>172.74954399999999</v>
      </c>
    </row>
    <row r="86" spans="1:31" x14ac:dyDescent="0.45">
      <c r="A86" t="s">
        <v>57</v>
      </c>
      <c r="B86" t="s">
        <v>1139</v>
      </c>
      <c r="C86" t="s">
        <v>208</v>
      </c>
      <c r="D86" s="21">
        <v>1.89E-2</v>
      </c>
      <c r="F86">
        <v>36.700000000000003</v>
      </c>
      <c r="G86" t="s">
        <v>1140</v>
      </c>
      <c r="H86" t="s">
        <v>1078</v>
      </c>
      <c r="I86" t="s">
        <v>1083</v>
      </c>
      <c r="J86" t="s">
        <v>1084</v>
      </c>
      <c r="K86">
        <v>24</v>
      </c>
      <c r="L86" t="s">
        <v>1085</v>
      </c>
      <c r="M86" t="s">
        <v>391</v>
      </c>
      <c r="N86">
        <v>24</v>
      </c>
      <c r="O86" t="s">
        <v>1086</v>
      </c>
      <c r="P86" t="s">
        <v>1087</v>
      </c>
      <c r="Q86" t="s">
        <v>1081</v>
      </c>
      <c r="R86" t="s">
        <v>1082</v>
      </c>
      <c r="AB86" t="s">
        <v>1178</v>
      </c>
      <c r="AC86">
        <v>-43.536534000000003</v>
      </c>
      <c r="AD86">
        <v>172.74954399999999</v>
      </c>
    </row>
    <row r="87" spans="1:31" x14ac:dyDescent="0.45">
      <c r="A87" t="s">
        <v>207</v>
      </c>
      <c r="B87" t="s">
        <v>1139</v>
      </c>
      <c r="C87" t="s">
        <v>208</v>
      </c>
      <c r="D87" s="21">
        <v>5.3999999999999999E-2</v>
      </c>
      <c r="F87">
        <v>12.8</v>
      </c>
      <c r="G87" t="s">
        <v>1144</v>
      </c>
      <c r="H87" t="s">
        <v>1078</v>
      </c>
      <c r="I87" t="s">
        <v>1103</v>
      </c>
      <c r="J87" t="s">
        <v>1084</v>
      </c>
      <c r="K87" t="s">
        <v>391</v>
      </c>
      <c r="L87" t="s">
        <v>1085</v>
      </c>
      <c r="M87">
        <v>1.8</v>
      </c>
      <c r="N87">
        <v>65</v>
      </c>
      <c r="O87" t="s">
        <v>1086</v>
      </c>
      <c r="P87" t="s">
        <v>1111</v>
      </c>
      <c r="Q87" t="s">
        <v>1109</v>
      </c>
      <c r="AB87" t="s">
        <v>1145</v>
      </c>
      <c r="AC87">
        <v>43.095989000000003</v>
      </c>
      <c r="AD87">
        <v>-70.859789000000006</v>
      </c>
    </row>
    <row r="88" spans="1:31" x14ac:dyDescent="0.45">
      <c r="A88" t="s">
        <v>207</v>
      </c>
      <c r="B88" t="s">
        <v>1139</v>
      </c>
      <c r="C88" t="s">
        <v>208</v>
      </c>
      <c r="D88" s="21">
        <v>6.3E-2</v>
      </c>
      <c r="F88">
        <v>11</v>
      </c>
      <c r="G88" t="s">
        <v>1144</v>
      </c>
      <c r="H88" t="s">
        <v>1099</v>
      </c>
      <c r="I88" t="s">
        <v>1103</v>
      </c>
      <c r="J88" t="s">
        <v>1084</v>
      </c>
      <c r="K88" t="s">
        <v>391</v>
      </c>
      <c r="L88" t="s">
        <v>1085</v>
      </c>
      <c r="M88">
        <v>1.8</v>
      </c>
      <c r="N88">
        <v>43</v>
      </c>
      <c r="O88" t="s">
        <v>1086</v>
      </c>
      <c r="P88" t="s">
        <v>1111</v>
      </c>
      <c r="Q88" t="s">
        <v>1109</v>
      </c>
      <c r="AB88" t="s">
        <v>1145</v>
      </c>
      <c r="AC88">
        <v>43.095989000000003</v>
      </c>
      <c r="AD88">
        <v>-70.859789000000006</v>
      </c>
    </row>
    <row r="89" spans="1:31" x14ac:dyDescent="0.45">
      <c r="A89" t="s">
        <v>207</v>
      </c>
      <c r="B89" t="s">
        <v>1139</v>
      </c>
      <c r="C89" t="s">
        <v>208</v>
      </c>
      <c r="D89" s="21">
        <v>7.5999999999999998E-2</v>
      </c>
      <c r="F89">
        <v>9.1</v>
      </c>
      <c r="G89" t="s">
        <v>1144</v>
      </c>
      <c r="H89" t="s">
        <v>1099</v>
      </c>
      <c r="I89" t="s">
        <v>1103</v>
      </c>
      <c r="J89" t="s">
        <v>1084</v>
      </c>
      <c r="K89" t="s">
        <v>391</v>
      </c>
      <c r="L89" t="s">
        <v>1085</v>
      </c>
      <c r="M89">
        <v>2</v>
      </c>
      <c r="N89">
        <v>63</v>
      </c>
      <c r="O89" t="s">
        <v>1086</v>
      </c>
      <c r="P89" t="s">
        <v>1111</v>
      </c>
      <c r="Q89" t="s">
        <v>1109</v>
      </c>
      <c r="AB89" t="s">
        <v>1145</v>
      </c>
      <c r="AC89">
        <v>43.095989000000003</v>
      </c>
      <c r="AD89">
        <v>-70.859789000000006</v>
      </c>
    </row>
    <row r="90" spans="1:31" x14ac:dyDescent="0.45">
      <c r="A90" t="s">
        <v>60</v>
      </c>
      <c r="B90" t="s">
        <v>1139</v>
      </c>
      <c r="C90" t="s">
        <v>208</v>
      </c>
      <c r="D90" s="21">
        <v>8.3000000000000004E-2</v>
      </c>
      <c r="F90">
        <v>8.4</v>
      </c>
      <c r="G90" t="s">
        <v>1144</v>
      </c>
      <c r="H90" t="s">
        <v>1078</v>
      </c>
      <c r="I90" t="s">
        <v>1103</v>
      </c>
      <c r="J90" t="s">
        <v>1084</v>
      </c>
      <c r="K90" t="s">
        <v>391</v>
      </c>
      <c r="L90" t="s">
        <v>1085</v>
      </c>
      <c r="M90">
        <v>2</v>
      </c>
      <c r="N90">
        <v>65</v>
      </c>
      <c r="O90" t="s">
        <v>1086</v>
      </c>
      <c r="P90" t="s">
        <v>1111</v>
      </c>
      <c r="Q90" t="s">
        <v>1109</v>
      </c>
      <c r="AB90" t="s">
        <v>1145</v>
      </c>
      <c r="AC90">
        <v>43.095989000000003</v>
      </c>
      <c r="AD90">
        <v>-70.859789000000006</v>
      </c>
    </row>
    <row r="91" spans="1:31" x14ac:dyDescent="0.45">
      <c r="A91" t="s">
        <v>60</v>
      </c>
      <c r="B91" t="s">
        <v>1139</v>
      </c>
      <c r="C91" t="s">
        <v>208</v>
      </c>
      <c r="D91" s="21">
        <v>0.11</v>
      </c>
      <c r="F91">
        <v>6.3</v>
      </c>
      <c r="G91" t="s">
        <v>1144</v>
      </c>
      <c r="H91" t="s">
        <v>1099</v>
      </c>
      <c r="I91" t="s">
        <v>1103</v>
      </c>
      <c r="J91" t="s">
        <v>1084</v>
      </c>
      <c r="K91" t="s">
        <v>391</v>
      </c>
      <c r="L91" t="s">
        <v>1085</v>
      </c>
      <c r="M91">
        <v>2.2999999999999998</v>
      </c>
      <c r="N91">
        <v>43</v>
      </c>
      <c r="O91" t="s">
        <v>1086</v>
      </c>
      <c r="P91" t="s">
        <v>1111</v>
      </c>
      <c r="Q91" t="s">
        <v>1109</v>
      </c>
      <c r="AB91" t="s">
        <v>1145</v>
      </c>
      <c r="AC91">
        <v>43.095989000000003</v>
      </c>
      <c r="AD91">
        <v>-70.859789000000006</v>
      </c>
    </row>
    <row r="92" spans="1:31" x14ac:dyDescent="0.45">
      <c r="A92" t="s">
        <v>60</v>
      </c>
      <c r="B92" t="s">
        <v>1139</v>
      </c>
      <c r="C92" t="s">
        <v>208</v>
      </c>
      <c r="D92" s="21">
        <v>0.03</v>
      </c>
      <c r="F92">
        <v>23.1</v>
      </c>
      <c r="G92" t="s">
        <v>1144</v>
      </c>
      <c r="H92" t="s">
        <v>1099</v>
      </c>
      <c r="I92" t="s">
        <v>1103</v>
      </c>
      <c r="J92" t="s">
        <v>1084</v>
      </c>
      <c r="K92" t="s">
        <v>391</v>
      </c>
      <c r="L92" t="s">
        <v>1085</v>
      </c>
      <c r="M92">
        <v>2</v>
      </c>
      <c r="N92">
        <v>63</v>
      </c>
      <c r="O92" t="s">
        <v>1086</v>
      </c>
      <c r="P92" t="s">
        <v>1111</v>
      </c>
      <c r="Q92" t="s">
        <v>1109</v>
      </c>
      <c r="AB92" t="s">
        <v>1145</v>
      </c>
      <c r="AC92">
        <v>43.095989000000003</v>
      </c>
      <c r="AD92">
        <v>-70.859789000000006</v>
      </c>
    </row>
    <row r="93" spans="1:31" x14ac:dyDescent="0.45">
      <c r="A93" t="s">
        <v>60</v>
      </c>
      <c r="B93" t="s">
        <v>1139</v>
      </c>
      <c r="C93" t="s">
        <v>208</v>
      </c>
      <c r="D93" s="21">
        <v>4.4699999999999997E-2</v>
      </c>
      <c r="F93">
        <v>15.5</v>
      </c>
      <c r="G93" t="s">
        <v>1161</v>
      </c>
      <c r="H93" t="s">
        <v>1078</v>
      </c>
      <c r="I93" t="s">
        <v>1112</v>
      </c>
      <c r="J93" t="s">
        <v>1084</v>
      </c>
      <c r="K93">
        <v>21</v>
      </c>
      <c r="L93" t="s">
        <v>1085</v>
      </c>
      <c r="N93">
        <v>70</v>
      </c>
      <c r="O93" t="s">
        <v>1101</v>
      </c>
      <c r="P93" t="s">
        <v>1113</v>
      </c>
      <c r="Q93" t="s">
        <v>1094</v>
      </c>
      <c r="S93">
        <v>1.78E-2</v>
      </c>
      <c r="T93">
        <v>7.1599999999999997E-2</v>
      </c>
      <c r="U93">
        <v>47.6</v>
      </c>
      <c r="V93">
        <v>65.7</v>
      </c>
      <c r="W93">
        <v>0.96599999999999997</v>
      </c>
      <c r="X93">
        <v>6</v>
      </c>
      <c r="AB93" t="s">
        <v>1162</v>
      </c>
      <c r="AC93">
        <v>55.497997589999997</v>
      </c>
      <c r="AD93">
        <v>10.541651509999999</v>
      </c>
      <c r="AE93" t="s">
        <v>1163</v>
      </c>
    </row>
    <row r="94" spans="1:31" x14ac:dyDescent="0.45">
      <c r="A94" t="s">
        <v>1158</v>
      </c>
      <c r="B94" t="s">
        <v>1139</v>
      </c>
      <c r="C94" t="s">
        <v>208</v>
      </c>
      <c r="D94" s="21">
        <v>8.0399999999999999E-2</v>
      </c>
      <c r="F94">
        <v>8.6</v>
      </c>
      <c r="G94" t="s">
        <v>1140</v>
      </c>
      <c r="I94" t="s">
        <v>1103</v>
      </c>
      <c r="J94" t="s">
        <v>1084</v>
      </c>
      <c r="K94" t="s">
        <v>1114</v>
      </c>
      <c r="L94" t="s">
        <v>1085</v>
      </c>
      <c r="N94">
        <v>1</v>
      </c>
      <c r="O94" t="s">
        <v>1110</v>
      </c>
      <c r="P94" t="s">
        <v>1115</v>
      </c>
      <c r="Q94" t="s">
        <v>1088</v>
      </c>
      <c r="R94" t="s">
        <v>1082</v>
      </c>
      <c r="AB94" t="s">
        <v>1159</v>
      </c>
      <c r="AC94">
        <v>48.833922000000001</v>
      </c>
      <c r="AD94">
        <v>-125.21524100000001</v>
      </c>
    </row>
    <row r="95" spans="1:31" x14ac:dyDescent="0.45">
      <c r="A95" t="s">
        <v>1175</v>
      </c>
      <c r="B95" t="s">
        <v>1139</v>
      </c>
      <c r="C95" t="s">
        <v>208</v>
      </c>
      <c r="D95" s="21">
        <v>0.31</v>
      </c>
      <c r="F95">
        <v>2.2000000000000002</v>
      </c>
      <c r="I95" t="s">
        <v>1103</v>
      </c>
      <c r="J95" t="s">
        <v>1084</v>
      </c>
      <c r="K95" t="s">
        <v>1114</v>
      </c>
      <c r="L95" t="s">
        <v>1085</v>
      </c>
      <c r="N95">
        <v>1</v>
      </c>
      <c r="O95" t="s">
        <v>1110</v>
      </c>
      <c r="P95" t="s">
        <v>1115</v>
      </c>
      <c r="Q95" t="s">
        <v>1088</v>
      </c>
      <c r="R95" t="s">
        <v>1082</v>
      </c>
      <c r="AB95" t="s">
        <v>1159</v>
      </c>
      <c r="AC95">
        <v>48.833922000000001</v>
      </c>
      <c r="AD95">
        <v>-125.21524100000001</v>
      </c>
    </row>
    <row r="96" spans="1:31" x14ac:dyDescent="0.45">
      <c r="A96" t="s">
        <v>385</v>
      </c>
      <c r="B96" t="s">
        <v>1139</v>
      </c>
      <c r="C96" t="s">
        <v>208</v>
      </c>
      <c r="D96" s="21">
        <v>1.331</v>
      </c>
      <c r="F96">
        <v>0.5</v>
      </c>
      <c r="G96" t="s">
        <v>1140</v>
      </c>
      <c r="H96" t="s">
        <v>1078</v>
      </c>
      <c r="I96" t="s">
        <v>1103</v>
      </c>
      <c r="J96" t="s">
        <v>1084</v>
      </c>
      <c r="K96" t="s">
        <v>1114</v>
      </c>
      <c r="L96" t="s">
        <v>1085</v>
      </c>
      <c r="N96">
        <v>1</v>
      </c>
      <c r="O96" t="s">
        <v>1110</v>
      </c>
      <c r="P96" t="s">
        <v>1115</v>
      </c>
      <c r="Q96" t="s">
        <v>1088</v>
      </c>
      <c r="R96" t="s">
        <v>1082</v>
      </c>
      <c r="AB96" t="s">
        <v>1159</v>
      </c>
      <c r="AC96">
        <v>48.833922000000001</v>
      </c>
      <c r="AD96">
        <v>-125.21524100000001</v>
      </c>
    </row>
    <row r="97" spans="1:31" x14ac:dyDescent="0.45">
      <c r="A97" t="s">
        <v>1152</v>
      </c>
      <c r="B97" t="s">
        <v>1139</v>
      </c>
      <c r="C97" t="s">
        <v>208</v>
      </c>
      <c r="D97" s="21">
        <v>5.7999999999999996E-3</v>
      </c>
      <c r="F97">
        <v>119.5</v>
      </c>
      <c r="G97" t="s">
        <v>1140</v>
      </c>
      <c r="H97" t="s">
        <v>1078</v>
      </c>
      <c r="I97" t="s">
        <v>1097</v>
      </c>
      <c r="J97" t="s">
        <v>1084</v>
      </c>
      <c r="M97" t="s">
        <v>391</v>
      </c>
      <c r="N97">
        <v>69</v>
      </c>
      <c r="O97" t="s">
        <v>1086</v>
      </c>
      <c r="P97" t="s">
        <v>1098</v>
      </c>
      <c r="Q97" t="s">
        <v>1088</v>
      </c>
      <c r="R97" t="s">
        <v>1082</v>
      </c>
      <c r="AB97" t="s">
        <v>1141</v>
      </c>
      <c r="AC97">
        <v>-62.154041999999997</v>
      </c>
      <c r="AD97">
        <v>-58.460377999999999</v>
      </c>
    </row>
    <row r="98" spans="1:31" x14ac:dyDescent="0.45">
      <c r="A98" t="s">
        <v>1153</v>
      </c>
      <c r="B98" t="s">
        <v>1139</v>
      </c>
      <c r="C98" t="s">
        <v>208</v>
      </c>
      <c r="D98" s="21">
        <v>2.5600000000000001E-2</v>
      </c>
      <c r="F98">
        <v>27.1</v>
      </c>
      <c r="G98" t="s">
        <v>1140</v>
      </c>
      <c r="H98" t="s">
        <v>1078</v>
      </c>
      <c r="I98" t="s">
        <v>1097</v>
      </c>
      <c r="J98" t="s">
        <v>1084</v>
      </c>
      <c r="M98" t="s">
        <v>391</v>
      </c>
      <c r="N98">
        <v>30</v>
      </c>
      <c r="O98" t="s">
        <v>1086</v>
      </c>
      <c r="P98" t="s">
        <v>1098</v>
      </c>
      <c r="Q98" t="s">
        <v>1088</v>
      </c>
      <c r="R98" t="s">
        <v>1082</v>
      </c>
      <c r="AB98" t="s">
        <v>1141</v>
      </c>
      <c r="AC98">
        <v>-62.154041999999997</v>
      </c>
      <c r="AD98">
        <v>-58.460377999999999</v>
      </c>
    </row>
    <row r="99" spans="1:31" x14ac:dyDescent="0.45">
      <c r="A99" t="s">
        <v>1154</v>
      </c>
      <c r="B99" t="s">
        <v>1139</v>
      </c>
      <c r="C99" t="s">
        <v>208</v>
      </c>
      <c r="D99" s="21">
        <v>7.1000000000000004E-3</v>
      </c>
      <c r="F99">
        <v>97.6</v>
      </c>
      <c r="G99" t="s">
        <v>1140</v>
      </c>
      <c r="H99" t="s">
        <v>1078</v>
      </c>
      <c r="I99" t="s">
        <v>1097</v>
      </c>
      <c r="J99" t="s">
        <v>1084</v>
      </c>
      <c r="M99" t="s">
        <v>391</v>
      </c>
      <c r="N99">
        <v>58</v>
      </c>
      <c r="O99" t="s">
        <v>1086</v>
      </c>
      <c r="P99" t="s">
        <v>1098</v>
      </c>
      <c r="Q99" t="s">
        <v>1088</v>
      </c>
      <c r="R99" t="s">
        <v>1082</v>
      </c>
      <c r="AB99" t="s">
        <v>1141</v>
      </c>
      <c r="AC99">
        <v>-62.154041999999997</v>
      </c>
      <c r="AD99">
        <v>-58.460377999999999</v>
      </c>
    </row>
    <row r="100" spans="1:31" x14ac:dyDescent="0.45">
      <c r="A100" t="s">
        <v>1164</v>
      </c>
      <c r="B100" t="s">
        <v>1139</v>
      </c>
      <c r="C100" t="s">
        <v>208</v>
      </c>
      <c r="D100" s="21">
        <v>1.89E-2</v>
      </c>
      <c r="F100">
        <v>36.700000000000003</v>
      </c>
      <c r="G100" t="s">
        <v>1140</v>
      </c>
      <c r="H100" t="s">
        <v>1078</v>
      </c>
      <c r="I100" t="s">
        <v>1097</v>
      </c>
      <c r="J100" t="s">
        <v>1084</v>
      </c>
      <c r="M100" t="s">
        <v>391</v>
      </c>
      <c r="N100">
        <v>58</v>
      </c>
      <c r="O100" t="s">
        <v>1086</v>
      </c>
      <c r="P100" t="s">
        <v>1098</v>
      </c>
      <c r="Q100" t="s">
        <v>1088</v>
      </c>
      <c r="R100" t="s">
        <v>1082</v>
      </c>
      <c r="AB100" t="s">
        <v>1141</v>
      </c>
      <c r="AC100">
        <v>-62.154041999999997</v>
      </c>
      <c r="AD100">
        <v>-58.460377999999999</v>
      </c>
    </row>
    <row r="101" spans="1:31" x14ac:dyDescent="0.45">
      <c r="A101" t="s">
        <v>60</v>
      </c>
      <c r="B101" t="s">
        <v>1139</v>
      </c>
      <c r="C101" t="s">
        <v>208</v>
      </c>
      <c r="D101" s="21">
        <v>1.83E-2</v>
      </c>
      <c r="F101">
        <v>37.9</v>
      </c>
      <c r="G101" t="s">
        <v>1140</v>
      </c>
      <c r="H101" t="s">
        <v>1099</v>
      </c>
      <c r="I101" t="s">
        <v>1100</v>
      </c>
      <c r="J101" t="s">
        <v>1075</v>
      </c>
      <c r="K101">
        <v>15</v>
      </c>
      <c r="L101" t="s">
        <v>1085</v>
      </c>
      <c r="N101">
        <v>345</v>
      </c>
      <c r="O101" t="s">
        <v>1101</v>
      </c>
      <c r="P101" t="s">
        <v>1116</v>
      </c>
      <c r="Q101" t="s">
        <v>1088</v>
      </c>
      <c r="S101">
        <v>1.38E-2</v>
      </c>
      <c r="T101">
        <v>2.29E-2</v>
      </c>
      <c r="W101">
        <v>0.88600000000000001</v>
      </c>
      <c r="X101">
        <v>30</v>
      </c>
    </row>
    <row r="102" spans="1:31" x14ac:dyDescent="0.45">
      <c r="A102" t="s">
        <v>262</v>
      </c>
      <c r="B102" t="s">
        <v>1139</v>
      </c>
      <c r="C102" t="s">
        <v>208</v>
      </c>
      <c r="D102" s="21">
        <v>1.95E-2</v>
      </c>
      <c r="F102">
        <v>35.5</v>
      </c>
      <c r="G102" t="s">
        <v>1140</v>
      </c>
      <c r="H102" t="s">
        <v>1099</v>
      </c>
      <c r="I102" t="s">
        <v>1100</v>
      </c>
      <c r="J102" t="s">
        <v>1075</v>
      </c>
      <c r="K102">
        <v>15</v>
      </c>
      <c r="L102" t="s">
        <v>1085</v>
      </c>
      <c r="N102">
        <v>420</v>
      </c>
      <c r="O102" t="s">
        <v>1101</v>
      </c>
      <c r="P102" t="s">
        <v>1117</v>
      </c>
      <c r="Q102" t="s">
        <v>1094</v>
      </c>
      <c r="S102">
        <v>1.1999999999999999E-3</v>
      </c>
      <c r="T102">
        <v>3.7900000000000003E-2</v>
      </c>
      <c r="U102">
        <v>61.5</v>
      </c>
      <c r="V102">
        <v>74.8</v>
      </c>
      <c r="W102">
        <v>0.88900000000000001</v>
      </c>
      <c r="X102">
        <v>7</v>
      </c>
      <c r="AB102" t="s">
        <v>1162</v>
      </c>
      <c r="AC102">
        <v>55.615000000000002</v>
      </c>
      <c r="AD102">
        <v>10.611667000000001</v>
      </c>
      <c r="AE102" t="s">
        <v>1163</v>
      </c>
    </row>
    <row r="103" spans="1:31" ht="15.4" customHeight="1" x14ac:dyDescent="0.45">
      <c r="A103" t="s">
        <v>17</v>
      </c>
      <c r="B103" t="s">
        <v>1139</v>
      </c>
      <c r="C103" t="s">
        <v>208</v>
      </c>
      <c r="D103" s="21">
        <v>1.72E-2</v>
      </c>
      <c r="F103">
        <v>40.299999999999997</v>
      </c>
      <c r="G103" t="s">
        <v>1140</v>
      </c>
      <c r="H103" t="s">
        <v>1099</v>
      </c>
      <c r="I103" t="s">
        <v>1100</v>
      </c>
      <c r="J103" t="s">
        <v>1075</v>
      </c>
      <c r="L103" t="s">
        <v>1085</v>
      </c>
      <c r="N103">
        <v>420</v>
      </c>
      <c r="O103" t="s">
        <v>1101</v>
      </c>
      <c r="P103" t="s">
        <v>1117</v>
      </c>
      <c r="Q103" t="s">
        <v>1088</v>
      </c>
      <c r="S103">
        <v>9.1999999999999998E-3</v>
      </c>
      <c r="T103">
        <v>2.5100000000000001E-2</v>
      </c>
      <c r="W103">
        <v>0.95099999999999996</v>
      </c>
      <c r="X103">
        <v>6</v>
      </c>
      <c r="AB103" t="s">
        <v>1162</v>
      </c>
      <c r="AC103">
        <v>55.615000000000002</v>
      </c>
      <c r="AD103">
        <v>10.611667000000001</v>
      </c>
      <c r="AE103" t="s">
        <v>1163</v>
      </c>
    </row>
    <row r="104" spans="1:31" ht="17.25" customHeight="1" x14ac:dyDescent="0.45">
      <c r="A104" t="s">
        <v>1168</v>
      </c>
      <c r="B104" t="s">
        <v>1139</v>
      </c>
      <c r="C104" t="s">
        <v>208</v>
      </c>
      <c r="D104" s="21">
        <v>3.4299999999999997E-2</v>
      </c>
      <c r="F104">
        <v>20.2</v>
      </c>
      <c r="G104" t="s">
        <v>1140</v>
      </c>
      <c r="H104" t="s">
        <v>1099</v>
      </c>
      <c r="I104" t="s">
        <v>1100</v>
      </c>
      <c r="J104" t="s">
        <v>1075</v>
      </c>
      <c r="K104">
        <v>4</v>
      </c>
      <c r="L104" t="s">
        <v>1085</v>
      </c>
      <c r="N104">
        <v>282</v>
      </c>
      <c r="O104" t="s">
        <v>1101</v>
      </c>
      <c r="P104" t="s">
        <v>1118</v>
      </c>
      <c r="Q104" t="s">
        <v>1094</v>
      </c>
      <c r="S104">
        <v>7.4999999999999997E-3</v>
      </c>
      <c r="T104">
        <v>6.1100000000000002E-2</v>
      </c>
      <c r="U104">
        <v>21.5</v>
      </c>
      <c r="V104">
        <v>32.200000000000003</v>
      </c>
      <c r="W104">
        <v>0.90300000000000002</v>
      </c>
      <c r="X104">
        <v>7</v>
      </c>
      <c r="AB104" t="s">
        <v>1169</v>
      </c>
      <c r="AC104">
        <v>69.599999999999994</v>
      </c>
      <c r="AD104">
        <v>18</v>
      </c>
    </row>
    <row r="105" spans="1:31" x14ac:dyDescent="0.45">
      <c r="A105" t="s">
        <v>1168</v>
      </c>
      <c r="B105" t="s">
        <v>1139</v>
      </c>
      <c r="C105" t="s">
        <v>208</v>
      </c>
      <c r="D105" s="21">
        <v>1.18E-2</v>
      </c>
      <c r="F105">
        <v>58.7</v>
      </c>
      <c r="G105" t="s">
        <v>1140</v>
      </c>
      <c r="H105" t="s">
        <v>1078</v>
      </c>
      <c r="I105" t="s">
        <v>1100</v>
      </c>
      <c r="J105" t="s">
        <v>1075</v>
      </c>
      <c r="K105">
        <v>4</v>
      </c>
      <c r="L105" t="s">
        <v>1085</v>
      </c>
      <c r="N105">
        <v>282</v>
      </c>
      <c r="O105" t="s">
        <v>1101</v>
      </c>
      <c r="P105" t="s">
        <v>1118</v>
      </c>
      <c r="Q105" t="s">
        <v>1088</v>
      </c>
      <c r="S105">
        <v>4.0000000000000001E-3</v>
      </c>
      <c r="T105">
        <v>1.95E-2</v>
      </c>
      <c r="W105">
        <v>0.94499999999999995</v>
      </c>
      <c r="X105">
        <v>7</v>
      </c>
      <c r="AB105" t="s">
        <v>1169</v>
      </c>
      <c r="AC105">
        <v>69.599999999999994</v>
      </c>
      <c r="AD105">
        <v>18</v>
      </c>
    </row>
    <row r="106" spans="1:31" x14ac:dyDescent="0.45">
      <c r="A106" t="s">
        <v>1168</v>
      </c>
      <c r="B106" t="s">
        <v>1139</v>
      </c>
      <c r="C106" t="s">
        <v>208</v>
      </c>
      <c r="D106" s="21">
        <v>3.8100000000000002E-2</v>
      </c>
      <c r="F106">
        <v>18.2</v>
      </c>
      <c r="G106" t="s">
        <v>1140</v>
      </c>
      <c r="H106" t="s">
        <v>1099</v>
      </c>
      <c r="I106" t="s">
        <v>1100</v>
      </c>
      <c r="J106" t="s">
        <v>1075</v>
      </c>
      <c r="K106">
        <v>10</v>
      </c>
      <c r="L106" t="s">
        <v>1085</v>
      </c>
      <c r="N106">
        <v>282</v>
      </c>
      <c r="O106" t="s">
        <v>1101</v>
      </c>
      <c r="P106" t="s">
        <v>1118</v>
      </c>
      <c r="Q106" t="s">
        <v>1094</v>
      </c>
      <c r="S106">
        <v>1.83E-2</v>
      </c>
      <c r="T106">
        <v>5.8000000000000003E-2</v>
      </c>
      <c r="U106">
        <v>20.100000000000001</v>
      </c>
      <c r="V106">
        <v>26.6</v>
      </c>
      <c r="W106">
        <v>0.95499999999999996</v>
      </c>
      <c r="X106">
        <v>7</v>
      </c>
      <c r="AB106" t="s">
        <v>1169</v>
      </c>
      <c r="AC106">
        <v>69.599999999999994</v>
      </c>
      <c r="AD106">
        <v>18</v>
      </c>
    </row>
    <row r="107" spans="1:31" x14ac:dyDescent="0.45">
      <c r="A107" t="s">
        <v>1168</v>
      </c>
      <c r="B107" t="s">
        <v>1139</v>
      </c>
      <c r="C107" t="s">
        <v>208</v>
      </c>
      <c r="D107" s="21">
        <v>9.4000000000000004E-3</v>
      </c>
      <c r="F107">
        <v>73.7</v>
      </c>
      <c r="G107" t="s">
        <v>1140</v>
      </c>
      <c r="H107" t="s">
        <v>1078</v>
      </c>
      <c r="I107" t="s">
        <v>1100</v>
      </c>
      <c r="J107" t="s">
        <v>1075</v>
      </c>
      <c r="K107">
        <v>10</v>
      </c>
      <c r="L107" t="s">
        <v>1085</v>
      </c>
      <c r="N107">
        <v>282</v>
      </c>
      <c r="O107" t="s">
        <v>1101</v>
      </c>
      <c r="P107" t="s">
        <v>1118</v>
      </c>
      <c r="Q107" t="s">
        <v>1088</v>
      </c>
      <c r="S107">
        <v>3.0999999999999999E-3</v>
      </c>
      <c r="T107">
        <v>1.5599999999999999E-2</v>
      </c>
      <c r="W107">
        <v>0.95499999999999996</v>
      </c>
      <c r="X107">
        <v>7</v>
      </c>
      <c r="AB107" t="s">
        <v>1169</v>
      </c>
      <c r="AC107">
        <v>69.599999999999994</v>
      </c>
      <c r="AD107">
        <v>18</v>
      </c>
    </row>
    <row r="108" spans="1:31" x14ac:dyDescent="0.45">
      <c r="A108" t="s">
        <v>1173</v>
      </c>
      <c r="B108" t="s">
        <v>1139</v>
      </c>
      <c r="C108" t="s">
        <v>208</v>
      </c>
      <c r="D108" s="21">
        <v>2.9100000000000001E-2</v>
      </c>
      <c r="F108">
        <v>23.8</v>
      </c>
      <c r="G108" t="s">
        <v>1140</v>
      </c>
      <c r="H108" t="s">
        <v>1099</v>
      </c>
      <c r="I108" t="s">
        <v>1100</v>
      </c>
      <c r="J108" t="s">
        <v>1075</v>
      </c>
      <c r="K108">
        <v>4</v>
      </c>
      <c r="L108" t="s">
        <v>1085</v>
      </c>
      <c r="N108">
        <v>310</v>
      </c>
      <c r="O108" t="s">
        <v>1101</v>
      </c>
      <c r="P108" t="s">
        <v>1118</v>
      </c>
      <c r="Q108" t="s">
        <v>1094</v>
      </c>
      <c r="S108">
        <v>4.0000000000000002E-4</v>
      </c>
      <c r="T108">
        <v>5.7799999999999997E-2</v>
      </c>
      <c r="U108">
        <v>18.8</v>
      </c>
      <c r="V108">
        <v>39.6</v>
      </c>
      <c r="W108">
        <v>0.84199999999999997</v>
      </c>
      <c r="X108">
        <v>8</v>
      </c>
      <c r="AB108" t="s">
        <v>1169</v>
      </c>
      <c r="AC108">
        <v>69.599999999999994</v>
      </c>
      <c r="AD108">
        <v>18</v>
      </c>
    </row>
    <row r="109" spans="1:31" x14ac:dyDescent="0.45">
      <c r="A109" t="s">
        <v>1173</v>
      </c>
      <c r="B109" t="s">
        <v>1139</v>
      </c>
      <c r="C109" t="s">
        <v>208</v>
      </c>
      <c r="D109" s="21">
        <v>1.2999999999999999E-2</v>
      </c>
      <c r="F109">
        <v>53.3</v>
      </c>
      <c r="G109" t="s">
        <v>1140</v>
      </c>
      <c r="H109" t="s">
        <v>1078</v>
      </c>
      <c r="I109" t="s">
        <v>1100</v>
      </c>
      <c r="J109" t="s">
        <v>1075</v>
      </c>
      <c r="K109">
        <v>4</v>
      </c>
      <c r="L109" t="s">
        <v>1085</v>
      </c>
      <c r="N109">
        <v>310</v>
      </c>
      <c r="O109" t="s">
        <v>1101</v>
      </c>
      <c r="P109" t="s">
        <v>1118</v>
      </c>
      <c r="Q109" t="s">
        <v>1094</v>
      </c>
      <c r="S109">
        <v>4.7000000000000002E-3</v>
      </c>
      <c r="T109">
        <v>2.12E-2</v>
      </c>
      <c r="U109">
        <v>0.9</v>
      </c>
      <c r="V109">
        <v>27.6</v>
      </c>
      <c r="W109">
        <v>0.93500000000000005</v>
      </c>
      <c r="X109">
        <v>8</v>
      </c>
      <c r="AB109" t="s">
        <v>1169</v>
      </c>
      <c r="AC109">
        <v>69.599999999999994</v>
      </c>
      <c r="AD109">
        <v>18</v>
      </c>
    </row>
    <row r="110" spans="1:31" x14ac:dyDescent="0.45">
      <c r="A110" t="s">
        <v>1173</v>
      </c>
      <c r="B110" t="s">
        <v>1139</v>
      </c>
      <c r="C110" t="s">
        <v>208</v>
      </c>
      <c r="D110" s="21">
        <v>3.6900000000000002E-2</v>
      </c>
      <c r="F110">
        <v>18.8</v>
      </c>
      <c r="G110" t="s">
        <v>1140</v>
      </c>
      <c r="H110" t="s">
        <v>1099</v>
      </c>
      <c r="I110" t="s">
        <v>1100</v>
      </c>
      <c r="J110" t="s">
        <v>1075</v>
      </c>
      <c r="K110">
        <v>10</v>
      </c>
      <c r="L110" t="s">
        <v>1085</v>
      </c>
      <c r="N110">
        <v>310</v>
      </c>
      <c r="O110" t="s">
        <v>1101</v>
      </c>
      <c r="P110" t="s">
        <v>1118</v>
      </c>
      <c r="Q110" t="s">
        <v>1094</v>
      </c>
      <c r="S110">
        <v>1.24E-2</v>
      </c>
      <c r="T110">
        <v>6.1400000000000003E-2</v>
      </c>
      <c r="U110">
        <v>20</v>
      </c>
      <c r="V110">
        <v>34.5</v>
      </c>
      <c r="W110">
        <v>0.92300000000000004</v>
      </c>
      <c r="X110">
        <v>8</v>
      </c>
      <c r="AB110" t="s">
        <v>1169</v>
      </c>
      <c r="AC110">
        <v>69.599999999999994</v>
      </c>
      <c r="AD110">
        <v>18</v>
      </c>
    </row>
    <row r="111" spans="1:31" x14ac:dyDescent="0.45">
      <c r="A111" t="s">
        <v>1173</v>
      </c>
      <c r="B111" t="s">
        <v>1139</v>
      </c>
      <c r="C111" t="s">
        <v>208</v>
      </c>
      <c r="D111" s="21">
        <v>1.7999999999999999E-2</v>
      </c>
      <c r="F111">
        <v>38.5</v>
      </c>
      <c r="G111" t="s">
        <v>1140</v>
      </c>
      <c r="H111" t="s">
        <v>1078</v>
      </c>
      <c r="I111" t="s">
        <v>1100</v>
      </c>
      <c r="J111" t="s">
        <v>1075</v>
      </c>
      <c r="K111">
        <v>10</v>
      </c>
      <c r="L111" t="s">
        <v>1085</v>
      </c>
      <c r="N111">
        <v>310</v>
      </c>
      <c r="O111" t="s">
        <v>1101</v>
      </c>
      <c r="P111" t="s">
        <v>1118</v>
      </c>
      <c r="Q111" t="s">
        <v>1094</v>
      </c>
      <c r="S111">
        <v>6.0000000000000001E-3</v>
      </c>
      <c r="T111">
        <v>2.9899999999999999E-2</v>
      </c>
      <c r="U111">
        <v>2</v>
      </c>
      <c r="V111">
        <v>25.6</v>
      </c>
      <c r="W111">
        <v>0.92100000000000004</v>
      </c>
      <c r="X111">
        <v>8</v>
      </c>
      <c r="AB111" t="s">
        <v>1169</v>
      </c>
      <c r="AC111">
        <v>69.599999999999994</v>
      </c>
      <c r="AD111">
        <v>18</v>
      </c>
    </row>
    <row r="112" spans="1:31" x14ac:dyDescent="0.45">
      <c r="A112" t="s">
        <v>1180</v>
      </c>
      <c r="B112" t="s">
        <v>1139</v>
      </c>
      <c r="C112" t="s">
        <v>208</v>
      </c>
      <c r="D112" s="21">
        <v>3.5200000000000002E-2</v>
      </c>
      <c r="F112">
        <v>19.7</v>
      </c>
      <c r="G112" t="s">
        <v>1140</v>
      </c>
      <c r="H112" t="s">
        <v>1078</v>
      </c>
      <c r="I112" t="s">
        <v>1122</v>
      </c>
      <c r="J112" t="s">
        <v>1075</v>
      </c>
      <c r="L112" t="s">
        <v>1093</v>
      </c>
      <c r="N112">
        <v>150</v>
      </c>
      <c r="O112" t="s">
        <v>1080</v>
      </c>
      <c r="P112" t="s">
        <v>1123</v>
      </c>
      <c r="Q112" t="s">
        <v>1120</v>
      </c>
      <c r="S112">
        <v>0</v>
      </c>
      <c r="T112">
        <v>8.2500000000000004E-2</v>
      </c>
      <c r="U112">
        <v>70.2</v>
      </c>
      <c r="V112">
        <v>84.9</v>
      </c>
      <c r="W112">
        <v>0.90100000000000002</v>
      </c>
      <c r="X112">
        <v>4</v>
      </c>
      <c r="AB112" t="s">
        <v>1146</v>
      </c>
      <c r="AC112">
        <v>27.638273999999999</v>
      </c>
      <c r="AD112">
        <v>-80.368899999999996</v>
      </c>
    </row>
    <row r="113" spans="1:30" x14ac:dyDescent="0.45">
      <c r="A113" t="s">
        <v>836</v>
      </c>
      <c r="B113" t="s">
        <v>1139</v>
      </c>
      <c r="C113" t="s">
        <v>208</v>
      </c>
      <c r="D113" s="21">
        <v>0.25690000000000002</v>
      </c>
      <c r="F113">
        <v>2.7</v>
      </c>
      <c r="G113" t="s">
        <v>1140</v>
      </c>
      <c r="H113" t="s">
        <v>1078</v>
      </c>
      <c r="I113" t="s">
        <v>1103</v>
      </c>
      <c r="J113" t="s">
        <v>1075</v>
      </c>
      <c r="L113" t="s">
        <v>1093</v>
      </c>
      <c r="N113">
        <v>28</v>
      </c>
      <c r="O113" t="s">
        <v>1086</v>
      </c>
      <c r="P113" t="s">
        <v>1125</v>
      </c>
      <c r="Q113" t="s">
        <v>1120</v>
      </c>
      <c r="S113">
        <v>4.4999999999999997E-3</v>
      </c>
      <c r="T113">
        <v>0.50929999999999997</v>
      </c>
      <c r="U113">
        <v>41.7</v>
      </c>
      <c r="V113">
        <v>57.9</v>
      </c>
      <c r="W113">
        <v>0.99199999999999999</v>
      </c>
      <c r="X113">
        <v>2</v>
      </c>
      <c r="AB113" t="s">
        <v>1179</v>
      </c>
      <c r="AC113">
        <v>15.416993</v>
      </c>
      <c r="AD113">
        <v>73.856207999999995</v>
      </c>
    </row>
    <row r="114" spans="1:30" x14ac:dyDescent="0.45">
      <c r="A114" t="s">
        <v>384</v>
      </c>
      <c r="B114" t="s">
        <v>1139</v>
      </c>
      <c r="C114" t="s">
        <v>208</v>
      </c>
      <c r="D114" s="21">
        <v>1.78E-2</v>
      </c>
      <c r="F114">
        <v>38.9</v>
      </c>
      <c r="G114" t="s">
        <v>1148</v>
      </c>
      <c r="H114" t="s">
        <v>1078</v>
      </c>
      <c r="I114" t="s">
        <v>1103</v>
      </c>
      <c r="J114" t="s">
        <v>1075</v>
      </c>
      <c r="K114">
        <v>13.4</v>
      </c>
      <c r="L114" t="s">
        <v>1093</v>
      </c>
      <c r="M114" t="s">
        <v>391</v>
      </c>
      <c r="N114">
        <v>8</v>
      </c>
      <c r="O114" t="s">
        <v>1086</v>
      </c>
      <c r="P114" t="s">
        <v>1121</v>
      </c>
      <c r="Q114" t="s">
        <v>1119</v>
      </c>
      <c r="S114">
        <v>0</v>
      </c>
      <c r="T114">
        <v>7.8600000000000003E-2</v>
      </c>
      <c r="W114">
        <v>0.93200000000000005</v>
      </c>
      <c r="X114">
        <v>1</v>
      </c>
      <c r="AB114" t="s">
        <v>1149</v>
      </c>
      <c r="AC114">
        <v>49.133333</v>
      </c>
      <c r="AD114">
        <v>-123.683333</v>
      </c>
    </row>
    <row r="115" spans="1:30" x14ac:dyDescent="0.45">
      <c r="A115" t="s">
        <v>1174</v>
      </c>
      <c r="B115" t="s">
        <v>1139</v>
      </c>
      <c r="C115" t="s">
        <v>208</v>
      </c>
      <c r="D115" s="21">
        <v>1.66E-2</v>
      </c>
      <c r="F115">
        <v>41.8</v>
      </c>
      <c r="G115" t="s">
        <v>1148</v>
      </c>
      <c r="H115" t="s">
        <v>1078</v>
      </c>
      <c r="I115" t="s">
        <v>1103</v>
      </c>
      <c r="J115" t="s">
        <v>1075</v>
      </c>
      <c r="K115">
        <v>13.4</v>
      </c>
      <c r="L115" t="s">
        <v>1093</v>
      </c>
      <c r="M115" t="s">
        <v>391</v>
      </c>
      <c r="N115">
        <v>8</v>
      </c>
      <c r="O115" t="s">
        <v>1086</v>
      </c>
      <c r="P115" t="s">
        <v>1121</v>
      </c>
      <c r="Q115" t="s">
        <v>1119</v>
      </c>
      <c r="S115">
        <v>3.8999999999999998E-3</v>
      </c>
      <c r="T115">
        <v>2.9399999999999999E-2</v>
      </c>
      <c r="W115">
        <v>0.94099999999999995</v>
      </c>
      <c r="X115">
        <v>2</v>
      </c>
      <c r="AB115" t="s">
        <v>1149</v>
      </c>
      <c r="AC115">
        <v>49.133333</v>
      </c>
      <c r="AD115">
        <v>-123.683333</v>
      </c>
    </row>
    <row r="116" spans="1:30" x14ac:dyDescent="0.45">
      <c r="A116" t="s">
        <v>1863</v>
      </c>
      <c r="B116" t="s">
        <v>1139</v>
      </c>
      <c r="C116" t="s">
        <v>208</v>
      </c>
      <c r="D116" s="21">
        <v>2.9899999999999999E-2</v>
      </c>
      <c r="F116">
        <v>23.2</v>
      </c>
      <c r="G116" t="s">
        <v>1148</v>
      </c>
      <c r="H116" t="s">
        <v>1078</v>
      </c>
      <c r="I116" t="s">
        <v>1103</v>
      </c>
      <c r="J116" t="s">
        <v>1075</v>
      </c>
      <c r="K116">
        <v>13.4</v>
      </c>
      <c r="L116" t="s">
        <v>1093</v>
      </c>
      <c r="M116" t="s">
        <v>391</v>
      </c>
      <c r="N116">
        <v>8</v>
      </c>
      <c r="O116" t="s">
        <v>1086</v>
      </c>
      <c r="P116" t="s">
        <v>1121</v>
      </c>
      <c r="Q116" t="s">
        <v>1119</v>
      </c>
      <c r="S116">
        <v>8.8999999999999999E-3</v>
      </c>
      <c r="T116">
        <v>5.0900000000000001E-2</v>
      </c>
      <c r="W116">
        <v>0.95399999999999996</v>
      </c>
      <c r="X116">
        <v>2</v>
      </c>
      <c r="AB116" t="s">
        <v>1149</v>
      </c>
      <c r="AC116">
        <v>49.133333</v>
      </c>
      <c r="AD116">
        <v>-123.683333</v>
      </c>
    </row>
    <row r="117" spans="1:30" x14ac:dyDescent="0.45">
      <c r="A117" t="s">
        <v>1864</v>
      </c>
      <c r="B117" t="s">
        <v>1139</v>
      </c>
      <c r="C117" t="s">
        <v>208</v>
      </c>
      <c r="D117" s="21">
        <v>2.8000000000000001E-2</v>
      </c>
      <c r="F117">
        <v>24.8</v>
      </c>
      <c r="G117" t="s">
        <v>1148</v>
      </c>
      <c r="H117" t="s">
        <v>1078</v>
      </c>
      <c r="I117" t="s">
        <v>1103</v>
      </c>
      <c r="J117" t="s">
        <v>1075</v>
      </c>
      <c r="K117">
        <v>13.4</v>
      </c>
      <c r="L117" t="s">
        <v>1093</v>
      </c>
      <c r="M117" t="s">
        <v>391</v>
      </c>
      <c r="N117">
        <v>8</v>
      </c>
      <c r="O117" t="s">
        <v>1086</v>
      </c>
      <c r="P117" t="s">
        <v>1121</v>
      </c>
      <c r="Q117" t="s">
        <v>1119</v>
      </c>
      <c r="S117">
        <v>7.1000000000000004E-3</v>
      </c>
      <c r="T117">
        <v>4.8899999999999999E-2</v>
      </c>
      <c r="W117">
        <v>0.94699999999999995</v>
      </c>
      <c r="X117">
        <v>2</v>
      </c>
      <c r="AB117" t="s">
        <v>1149</v>
      </c>
      <c r="AC117">
        <v>49.133333</v>
      </c>
      <c r="AD117">
        <v>-123.683333</v>
      </c>
    </row>
    <row r="118" spans="1:30" x14ac:dyDescent="0.45">
      <c r="A118" t="s">
        <v>1150</v>
      </c>
      <c r="B118" t="s">
        <v>1139</v>
      </c>
      <c r="C118" t="s">
        <v>208</v>
      </c>
      <c r="D118" s="21">
        <v>5.9999999999999995E-4</v>
      </c>
      <c r="F118">
        <v>1155.2</v>
      </c>
      <c r="G118" t="s">
        <v>1140</v>
      </c>
      <c r="H118" t="s">
        <v>1078</v>
      </c>
      <c r="I118" t="s">
        <v>1095</v>
      </c>
      <c r="J118" t="s">
        <v>1075</v>
      </c>
      <c r="L118" t="s">
        <v>1093</v>
      </c>
      <c r="M118" t="s">
        <v>391</v>
      </c>
      <c r="N118">
        <v>35</v>
      </c>
      <c r="O118" t="s">
        <v>1086</v>
      </c>
      <c r="P118" t="s">
        <v>1096</v>
      </c>
      <c r="Q118" t="s">
        <v>1088</v>
      </c>
      <c r="S118">
        <v>5.0000000000000001E-4</v>
      </c>
      <c r="T118">
        <v>8.0000000000000004E-4</v>
      </c>
      <c r="W118">
        <v>0.96899999999999997</v>
      </c>
      <c r="X118">
        <v>6</v>
      </c>
      <c r="AB118" t="s">
        <v>1141</v>
      </c>
      <c r="AC118">
        <v>-62.15977341</v>
      </c>
      <c r="AD118">
        <v>-58.388514499999999</v>
      </c>
    </row>
    <row r="119" spans="1:30" x14ac:dyDescent="0.45">
      <c r="A119" t="s">
        <v>1150</v>
      </c>
      <c r="B119" t="s">
        <v>1139</v>
      </c>
      <c r="C119" t="s">
        <v>208</v>
      </c>
      <c r="D119" s="21">
        <v>1.0500000000000001E-2</v>
      </c>
      <c r="F119">
        <v>66</v>
      </c>
      <c r="G119" t="s">
        <v>1140</v>
      </c>
      <c r="H119" t="s">
        <v>1078</v>
      </c>
      <c r="I119" t="s">
        <v>1097</v>
      </c>
      <c r="J119" t="s">
        <v>1084</v>
      </c>
      <c r="M119" t="s">
        <v>391</v>
      </c>
      <c r="N119">
        <v>35</v>
      </c>
      <c r="O119" t="s">
        <v>1086</v>
      </c>
      <c r="P119" t="s">
        <v>1096</v>
      </c>
      <c r="Q119" t="s">
        <v>1088</v>
      </c>
      <c r="S119">
        <v>1.04E-2</v>
      </c>
      <c r="T119">
        <v>1.06E-2</v>
      </c>
      <c r="W119">
        <v>0.999</v>
      </c>
      <c r="X119">
        <v>6</v>
      </c>
      <c r="AB119" t="s">
        <v>1141</v>
      </c>
      <c r="AC119">
        <v>-62.15977341</v>
      </c>
      <c r="AD119">
        <v>-58.388514499999999</v>
      </c>
    </row>
    <row r="120" spans="1:30" x14ac:dyDescent="0.45">
      <c r="A120" t="s">
        <v>1165</v>
      </c>
      <c r="B120" t="s">
        <v>1139</v>
      </c>
      <c r="C120" t="s">
        <v>208</v>
      </c>
      <c r="D120" s="21">
        <v>4.4999999999999997E-3</v>
      </c>
      <c r="F120">
        <v>154</v>
      </c>
      <c r="G120" t="s">
        <v>1140</v>
      </c>
      <c r="H120" t="s">
        <v>1078</v>
      </c>
      <c r="I120" t="s">
        <v>1095</v>
      </c>
      <c r="J120" t="s">
        <v>1075</v>
      </c>
      <c r="L120" t="s">
        <v>1093</v>
      </c>
      <c r="M120" t="s">
        <v>391</v>
      </c>
      <c r="N120">
        <v>92</v>
      </c>
      <c r="O120" t="s">
        <v>1086</v>
      </c>
      <c r="P120" t="s">
        <v>1096</v>
      </c>
      <c r="Q120" t="s">
        <v>1088</v>
      </c>
      <c r="S120">
        <v>4.4000000000000003E-3</v>
      </c>
      <c r="T120">
        <v>4.4999999999999997E-3</v>
      </c>
      <c r="W120">
        <v>0.999</v>
      </c>
      <c r="X120">
        <v>5</v>
      </c>
      <c r="AB120" t="s">
        <v>1141</v>
      </c>
      <c r="AC120">
        <v>-62.15977341</v>
      </c>
      <c r="AD120">
        <v>-58.388514499999999</v>
      </c>
    </row>
    <row r="121" spans="1:30" x14ac:dyDescent="0.45">
      <c r="A121" t="s">
        <v>1165</v>
      </c>
      <c r="B121" t="s">
        <v>1139</v>
      </c>
      <c r="C121" t="s">
        <v>208</v>
      </c>
      <c r="D121" s="21">
        <v>1.1599999999999999E-2</v>
      </c>
      <c r="F121">
        <v>59.8</v>
      </c>
      <c r="G121" t="s">
        <v>1140</v>
      </c>
      <c r="H121" t="s">
        <v>1078</v>
      </c>
      <c r="I121" t="s">
        <v>1097</v>
      </c>
      <c r="J121" t="s">
        <v>1084</v>
      </c>
      <c r="L121" t="s">
        <v>1093</v>
      </c>
      <c r="M121" t="s">
        <v>391</v>
      </c>
      <c r="N121">
        <v>92</v>
      </c>
      <c r="O121" t="s">
        <v>1086</v>
      </c>
      <c r="P121" t="s">
        <v>1096</v>
      </c>
      <c r="Q121" t="s">
        <v>1088</v>
      </c>
      <c r="S121">
        <v>1.15E-2</v>
      </c>
      <c r="T121">
        <v>1.17E-2</v>
      </c>
      <c r="W121">
        <v>0.999</v>
      </c>
      <c r="X121">
        <v>8</v>
      </c>
      <c r="AB121" t="s">
        <v>1141</v>
      </c>
      <c r="AC121">
        <v>-62.15977341</v>
      </c>
      <c r="AD121">
        <v>-58.388514499999999</v>
      </c>
    </row>
    <row r="122" spans="1:30" x14ac:dyDescent="0.45">
      <c r="A122" t="s">
        <v>1166</v>
      </c>
      <c r="B122" t="s">
        <v>1139</v>
      </c>
      <c r="C122" t="s">
        <v>208</v>
      </c>
      <c r="D122" s="21">
        <v>2.3999999999999998E-3</v>
      </c>
      <c r="F122">
        <v>288.8</v>
      </c>
      <c r="G122" t="s">
        <v>1140</v>
      </c>
      <c r="H122" t="s">
        <v>1078</v>
      </c>
      <c r="I122" t="s">
        <v>1095</v>
      </c>
      <c r="J122" t="s">
        <v>1075</v>
      </c>
      <c r="L122" t="s">
        <v>1093</v>
      </c>
      <c r="M122" t="s">
        <v>391</v>
      </c>
      <c r="N122">
        <v>35</v>
      </c>
      <c r="O122" t="s">
        <v>1086</v>
      </c>
      <c r="P122" t="s">
        <v>1096</v>
      </c>
      <c r="Q122" t="s">
        <v>1088</v>
      </c>
      <c r="S122">
        <v>2.2000000000000001E-3</v>
      </c>
      <c r="T122">
        <v>2.5999999999999999E-3</v>
      </c>
      <c r="W122">
        <v>0.995</v>
      </c>
      <c r="X122">
        <v>6</v>
      </c>
      <c r="AB122" t="s">
        <v>1141</v>
      </c>
      <c r="AC122">
        <v>-62.15977341</v>
      </c>
      <c r="AD122">
        <v>-58.388514499999999</v>
      </c>
    </row>
    <row r="123" spans="1:30" x14ac:dyDescent="0.45">
      <c r="A123" t="s">
        <v>1166</v>
      </c>
      <c r="B123" t="s">
        <v>1139</v>
      </c>
      <c r="C123" t="s">
        <v>208</v>
      </c>
      <c r="D123" s="21">
        <v>2.64E-2</v>
      </c>
      <c r="F123">
        <v>26.3</v>
      </c>
      <c r="G123" t="s">
        <v>1140</v>
      </c>
      <c r="H123" t="s">
        <v>1078</v>
      </c>
      <c r="I123" t="s">
        <v>1097</v>
      </c>
      <c r="J123" t="s">
        <v>1084</v>
      </c>
      <c r="L123" t="s">
        <v>1093</v>
      </c>
      <c r="M123" t="s">
        <v>391</v>
      </c>
      <c r="N123">
        <v>35</v>
      </c>
      <c r="O123" t="s">
        <v>1086</v>
      </c>
      <c r="P123" t="s">
        <v>1096</v>
      </c>
      <c r="Q123" t="s">
        <v>1088</v>
      </c>
      <c r="S123">
        <v>2.6200000000000001E-2</v>
      </c>
      <c r="T123">
        <v>2.6700000000000002E-2</v>
      </c>
      <c r="W123">
        <v>0.999</v>
      </c>
      <c r="X123">
        <v>6</v>
      </c>
      <c r="AB123" t="s">
        <v>1141</v>
      </c>
      <c r="AC123">
        <v>-62.15977341</v>
      </c>
      <c r="AD123">
        <v>-58.388514499999999</v>
      </c>
    </row>
    <row r="124" spans="1:30" x14ac:dyDescent="0.45">
      <c r="A124" t="s">
        <v>1167</v>
      </c>
      <c r="B124" t="s">
        <v>1139</v>
      </c>
      <c r="C124" t="s">
        <v>208</v>
      </c>
      <c r="D124" s="21">
        <v>1.4E-3</v>
      </c>
      <c r="F124">
        <v>495.1</v>
      </c>
      <c r="G124" t="s">
        <v>1140</v>
      </c>
      <c r="H124" t="s">
        <v>1078</v>
      </c>
      <c r="I124" t="s">
        <v>1095</v>
      </c>
      <c r="J124" t="s">
        <v>1075</v>
      </c>
      <c r="L124" t="s">
        <v>1093</v>
      </c>
      <c r="M124" t="s">
        <v>391</v>
      </c>
      <c r="N124">
        <v>52</v>
      </c>
      <c r="O124" t="s">
        <v>1086</v>
      </c>
      <c r="P124" t="s">
        <v>1096</v>
      </c>
      <c r="Q124" t="s">
        <v>1088</v>
      </c>
      <c r="S124">
        <v>1.1999999999999999E-3</v>
      </c>
      <c r="T124">
        <v>1.5E-3</v>
      </c>
      <c r="W124">
        <v>0.99199999999999999</v>
      </c>
      <c r="X124">
        <v>7</v>
      </c>
      <c r="AB124" t="s">
        <v>1141</v>
      </c>
      <c r="AC124">
        <v>-62.15977341</v>
      </c>
      <c r="AD124">
        <v>-58.388514499999999</v>
      </c>
    </row>
    <row r="125" spans="1:30" x14ac:dyDescent="0.45">
      <c r="A125" t="s">
        <v>1167</v>
      </c>
      <c r="B125" t="s">
        <v>1139</v>
      </c>
      <c r="C125" t="s">
        <v>208</v>
      </c>
      <c r="D125" s="21">
        <v>2.9700000000000001E-2</v>
      </c>
      <c r="F125">
        <v>23.3</v>
      </c>
      <c r="G125" t="s">
        <v>1140</v>
      </c>
      <c r="H125" t="s">
        <v>1078</v>
      </c>
      <c r="I125" t="s">
        <v>1097</v>
      </c>
      <c r="J125" t="s">
        <v>1084</v>
      </c>
      <c r="L125" t="s">
        <v>1093</v>
      </c>
      <c r="M125" t="s">
        <v>391</v>
      </c>
      <c r="N125">
        <v>52</v>
      </c>
      <c r="O125" t="s">
        <v>1086</v>
      </c>
      <c r="P125" t="s">
        <v>1096</v>
      </c>
      <c r="Q125" t="s">
        <v>1088</v>
      </c>
      <c r="S125">
        <v>2.9399999999999999E-2</v>
      </c>
      <c r="T125">
        <v>0.03</v>
      </c>
      <c r="W125">
        <v>0.999</v>
      </c>
      <c r="X125">
        <v>6</v>
      </c>
      <c r="AB125" t="s">
        <v>1141</v>
      </c>
      <c r="AC125">
        <v>-62.15977341</v>
      </c>
      <c r="AD125">
        <v>-58.388514499999999</v>
      </c>
    </row>
  </sheetData>
  <sortState xmlns:xlrd2="http://schemas.microsoft.com/office/spreadsheetml/2017/richdata2" ref="A2:AE125">
    <sortCondition ref="P2:P125"/>
    <sortCondition ref="Y2:Y12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B7885-037F-41F4-A72E-10B2D5DE6808}">
  <dimension ref="A1:O12"/>
  <sheetViews>
    <sheetView workbookViewId="0">
      <selection activeCell="B10" sqref="B10"/>
    </sheetView>
  </sheetViews>
  <sheetFormatPr defaultRowHeight="14.25" x14ac:dyDescent="0.45"/>
  <cols>
    <col min="1" max="1" width="19.3984375" bestFit="1" customWidth="1"/>
    <col min="2" max="2" width="26.3984375" bestFit="1" customWidth="1"/>
    <col min="3" max="3" width="13" bestFit="1" customWidth="1"/>
    <col min="4" max="4" width="11.73046875" bestFit="1" customWidth="1"/>
    <col min="5" max="5" width="4.73046875" bestFit="1" customWidth="1"/>
    <col min="6" max="6" width="8.59765625" bestFit="1" customWidth="1"/>
    <col min="7" max="7" width="8.86328125" bestFit="1" customWidth="1"/>
    <col min="8" max="8" width="18.86328125" bestFit="1" customWidth="1"/>
    <col min="9" max="9" width="17.3984375" bestFit="1" customWidth="1"/>
    <col min="10" max="10" width="17.73046875" bestFit="1" customWidth="1"/>
    <col min="11" max="11" width="11.265625" bestFit="1" customWidth="1"/>
    <col min="12" max="12" width="11.59765625" bestFit="1" customWidth="1"/>
    <col min="13" max="13" width="24.59765625" bestFit="1" customWidth="1"/>
    <col min="14" max="14" width="24" bestFit="1" customWidth="1"/>
    <col min="15" max="15" width="40.265625" bestFit="1" customWidth="1"/>
  </cols>
  <sheetData>
    <row r="1" spans="1:15" s="4" customFormat="1" x14ac:dyDescent="0.45">
      <c r="A1" s="4" t="s">
        <v>0</v>
      </c>
      <c r="B1" s="4" t="s">
        <v>1</v>
      </c>
      <c r="C1" s="4" t="s">
        <v>2</v>
      </c>
      <c r="D1" s="4" t="s">
        <v>34</v>
      </c>
      <c r="E1" s="4" t="s">
        <v>4</v>
      </c>
      <c r="F1" s="4" t="s">
        <v>35</v>
      </c>
      <c r="G1" s="4" t="s">
        <v>36</v>
      </c>
      <c r="H1" s="4" t="s">
        <v>37</v>
      </c>
      <c r="I1" s="4" t="s">
        <v>38</v>
      </c>
      <c r="J1" s="4" t="s">
        <v>39</v>
      </c>
      <c r="K1" s="4" t="s">
        <v>40</v>
      </c>
      <c r="L1" s="4" t="s">
        <v>41</v>
      </c>
      <c r="M1" s="4" t="s">
        <v>7</v>
      </c>
      <c r="N1" s="4" t="s">
        <v>8</v>
      </c>
      <c r="O1" s="4" t="s">
        <v>42</v>
      </c>
    </row>
    <row r="2" spans="1:15" x14ac:dyDescent="0.45">
      <c r="A2" s="5" t="s">
        <v>207</v>
      </c>
      <c r="B2" t="s">
        <v>43</v>
      </c>
      <c r="C2" t="s">
        <v>44</v>
      </c>
      <c r="D2">
        <f>45*7</f>
        <v>315</v>
      </c>
      <c r="N2" t="s">
        <v>45</v>
      </c>
      <c r="O2" s="13" t="s">
        <v>125</v>
      </c>
    </row>
    <row r="3" spans="1:15" x14ac:dyDescent="0.45">
      <c r="A3" s="5" t="s">
        <v>60</v>
      </c>
      <c r="B3" t="s">
        <v>43</v>
      </c>
      <c r="C3" t="s">
        <v>44</v>
      </c>
      <c r="D3">
        <f>15*7</f>
        <v>105</v>
      </c>
      <c r="N3" t="s">
        <v>45</v>
      </c>
      <c r="O3" s="13" t="s">
        <v>125</v>
      </c>
    </row>
    <row r="4" spans="1:15" x14ac:dyDescent="0.45">
      <c r="A4" t="s">
        <v>46</v>
      </c>
      <c r="B4" t="s">
        <v>47</v>
      </c>
      <c r="C4" t="s">
        <v>48</v>
      </c>
      <c r="D4">
        <v>40</v>
      </c>
      <c r="F4">
        <v>20</v>
      </c>
      <c r="G4">
        <v>65</v>
      </c>
      <c r="N4" t="s">
        <v>49</v>
      </c>
      <c r="O4" t="s">
        <v>126</v>
      </c>
    </row>
    <row r="5" spans="1:15" x14ac:dyDescent="0.45">
      <c r="A5" t="s">
        <v>50</v>
      </c>
      <c r="B5" t="s">
        <v>51</v>
      </c>
      <c r="C5" t="s">
        <v>44</v>
      </c>
      <c r="D5">
        <v>14</v>
      </c>
      <c r="F5">
        <v>7</v>
      </c>
      <c r="G5">
        <f>8*7</f>
        <v>56</v>
      </c>
      <c r="N5" t="s">
        <v>52</v>
      </c>
      <c r="O5" t="s">
        <v>53</v>
      </c>
    </row>
    <row r="6" spans="1:15" x14ac:dyDescent="0.45">
      <c r="A6" t="s">
        <v>54</v>
      </c>
      <c r="B6" t="s">
        <v>51</v>
      </c>
      <c r="C6" t="s">
        <v>44</v>
      </c>
      <c r="D6">
        <v>14</v>
      </c>
      <c r="F6">
        <v>7</v>
      </c>
      <c r="G6">
        <f>11*7</f>
        <v>77</v>
      </c>
      <c r="N6" t="s">
        <v>52</v>
      </c>
      <c r="O6" t="s">
        <v>53</v>
      </c>
    </row>
    <row r="7" spans="1:15" x14ac:dyDescent="0.45">
      <c r="A7" t="s">
        <v>55</v>
      </c>
      <c r="B7" t="s">
        <v>51</v>
      </c>
      <c r="C7" t="s">
        <v>44</v>
      </c>
      <c r="D7">
        <v>14</v>
      </c>
      <c r="F7">
        <v>7</v>
      </c>
      <c r="G7">
        <f>9*7</f>
        <v>63</v>
      </c>
      <c r="N7" t="s">
        <v>52</v>
      </c>
      <c r="O7" t="s">
        <v>53</v>
      </c>
    </row>
    <row r="8" spans="1:15" x14ac:dyDescent="0.45">
      <c r="A8" t="s">
        <v>56</v>
      </c>
      <c r="B8" t="s">
        <v>51</v>
      </c>
      <c r="C8" t="s">
        <v>44</v>
      </c>
      <c r="D8">
        <v>14</v>
      </c>
      <c r="F8">
        <v>7</v>
      </c>
      <c r="G8">
        <f>14*7</f>
        <v>98</v>
      </c>
      <c r="N8" t="s">
        <v>52</v>
      </c>
      <c r="O8" t="s">
        <v>53</v>
      </c>
    </row>
    <row r="9" spans="1:15" x14ac:dyDescent="0.45">
      <c r="A9" t="s">
        <v>57</v>
      </c>
      <c r="B9" t="s">
        <v>58</v>
      </c>
      <c r="C9" t="s">
        <v>48</v>
      </c>
      <c r="D9">
        <v>38</v>
      </c>
      <c r="E9">
        <v>22</v>
      </c>
      <c r="F9">
        <v>0</v>
      </c>
      <c r="G9">
        <v>109</v>
      </c>
      <c r="N9" t="s">
        <v>59</v>
      </c>
      <c r="O9" t="s">
        <v>122</v>
      </c>
    </row>
    <row r="10" spans="1:15" x14ac:dyDescent="0.45">
      <c r="A10" t="s">
        <v>60</v>
      </c>
      <c r="B10" t="s">
        <v>61</v>
      </c>
      <c r="C10" t="s">
        <v>44</v>
      </c>
      <c r="D10">
        <v>54</v>
      </c>
      <c r="E10">
        <v>20</v>
      </c>
      <c r="F10">
        <v>12</v>
      </c>
      <c r="G10">
        <v>96</v>
      </c>
      <c r="I10">
        <f>0.17*24</f>
        <v>4.08</v>
      </c>
      <c r="J10">
        <f>1.28*24</f>
        <v>30.72</v>
      </c>
      <c r="M10" t="s">
        <v>62</v>
      </c>
      <c r="N10" t="s">
        <v>63</v>
      </c>
      <c r="O10" t="s">
        <v>123</v>
      </c>
    </row>
    <row r="11" spans="1:15" x14ac:dyDescent="0.45">
      <c r="A11" t="s">
        <v>57</v>
      </c>
      <c r="B11" t="s">
        <v>64</v>
      </c>
      <c r="C11" t="s">
        <v>48</v>
      </c>
      <c r="D11">
        <v>6.7</v>
      </c>
      <c r="E11">
        <v>3.2</v>
      </c>
      <c r="F11">
        <v>1.9</v>
      </c>
      <c r="G11">
        <v>17.5</v>
      </c>
      <c r="H11">
        <v>17</v>
      </c>
      <c r="K11">
        <v>37</v>
      </c>
      <c r="L11">
        <v>553</v>
      </c>
      <c r="M11" t="s">
        <v>127</v>
      </c>
      <c r="N11" t="s">
        <v>65</v>
      </c>
      <c r="O11" t="s">
        <v>123</v>
      </c>
    </row>
    <row r="12" spans="1:15" x14ac:dyDescent="0.45">
      <c r="A12" t="s">
        <v>46</v>
      </c>
      <c r="B12" t="s">
        <v>61</v>
      </c>
      <c r="C12" t="s">
        <v>44</v>
      </c>
      <c r="D12">
        <v>91</v>
      </c>
      <c r="E12">
        <v>62</v>
      </c>
      <c r="F12">
        <v>35</v>
      </c>
      <c r="G12">
        <v>203</v>
      </c>
      <c r="N12" t="s">
        <v>66</v>
      </c>
      <c r="O12" t="s">
        <v>124</v>
      </c>
    </row>
  </sheetData>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vt:lpstr>
      <vt:lpstr>metadata</vt:lpstr>
      <vt:lpstr>EEZ export</vt:lpstr>
      <vt:lpstr>Ecoregion export and sequestrat</vt:lpstr>
      <vt:lpstr>Sinking species</vt:lpstr>
      <vt:lpstr>Floating species</vt:lpstr>
      <vt:lpstr>Percent NPP lost detritus</vt:lpstr>
      <vt:lpstr>Decomposition k</vt:lpstr>
      <vt:lpstr>Floating longevity</vt:lpstr>
      <vt:lpstr>Sinking speeds</vt:lpstr>
      <vt:lpstr>Vesicle collapse</vt:lpstr>
      <vt:lpstr>Benthic transport currents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Smale</dc:creator>
  <cp:keywords/>
  <dc:description/>
  <cp:lastModifiedBy>Filbee-Dexter, Karen</cp:lastModifiedBy>
  <cp:revision/>
  <dcterms:created xsi:type="dcterms:W3CDTF">2020-09-03T09:26:39Z</dcterms:created>
  <dcterms:modified xsi:type="dcterms:W3CDTF">2024-03-29T07:06:29Z</dcterms:modified>
  <cp:category/>
  <cp:contentStatus/>
</cp:coreProperties>
</file>