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-80" yWindow="0" windowWidth="33600" windowHeight="20560"/>
  </bookViews>
  <sheets>
    <sheet name="Leeres Kriterienblatt" sheetId="1" r:id="rId1"/>
    <sheet name="Beispiel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3" i="1" l="1"/>
  <c r="E199" i="1"/>
  <c r="E200" i="1"/>
  <c r="E191" i="1"/>
  <c r="E86" i="1"/>
  <c r="E196" i="1"/>
  <c r="E189" i="1"/>
  <c r="E197" i="1"/>
  <c r="E190" i="1"/>
  <c r="E192" i="1"/>
  <c r="E193" i="1"/>
  <c r="E194" i="1"/>
  <c r="E195" i="1"/>
  <c r="E182" i="1"/>
  <c r="E113" i="1"/>
  <c r="E186" i="1"/>
  <c r="E185" i="1"/>
  <c r="E184" i="1"/>
  <c r="E35" i="1"/>
  <c r="E3" i="1"/>
  <c r="E166" i="1"/>
  <c r="E149" i="1"/>
  <c r="E137" i="1"/>
  <c r="E124" i="1"/>
  <c r="E106" i="1"/>
  <c r="E95" i="1"/>
  <c r="E77" i="1"/>
  <c r="E68" i="1"/>
  <c r="E59" i="1"/>
  <c r="E50" i="1"/>
  <c r="E187" i="1"/>
  <c r="E203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<sst xmlns="http://schemas.openxmlformats.org/spreadsheetml/2006/main" count="420" uniqueCount="272">
  <si>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</si>
  <si>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</si>
  <si>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</si>
  <si>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</si>
  <si>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</si>
  <si>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</si>
  <si>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</si>
  <si>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</si>
  <si>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</si>
  <si>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</si>
  <si>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</si>
  <si>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</si>
  <si>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</si>
  <si>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</si>
  <si>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</si>
  <si>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</si>
  <si>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System-Test gut dokumentiert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</si>
  <si>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</si>
  <si>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</si>
  <si>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</si>
  <si>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</si>
  <si>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</si>
  <si>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Matrix von App-Features und supporting Arch-Features. (Welches Feature der Applikation wurde mit welcher architektonischen Lösungsvariante realisiert)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</si>
  <si>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</si>
  <si>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</si>
  <si>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</si>
  <si>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</si>
  <si>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</si>
  <si>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</si>
  <si>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</si>
  <si>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</si>
  <si>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</si>
  <si>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</si>
  <si>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</si>
  <si>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</si>
  <si>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</si>
  <si>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</si>
  <si>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</si>
  <si>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</si>
  <si>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</si>
  <si>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</si>
  <si>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</si>
  <si>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</si>
  <si>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</si>
  <si>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</si>
  <si>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</si>
  <si>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</si>
  <si>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</si>
  <si>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</si>
  <si>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Alle wichtigen Arch Decisions aufgelistet (Technlogiewahl sauber dokumentiert)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</si>
  <si>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</si>
  <si>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</si>
  <si>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</si>
  <si>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</si>
  <si>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</si>
  <si>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</si>
  <si>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</si>
  <si>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</si>
  <si>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</si>
  <si>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</si>
  <si>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</si>
  <si>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Vor jeder Sitzung wird Agenda geschickt (z.B. Content auf Wiki; eMail= Link)</t>
  </si>
  <si>
    <t>Dok: Tests dokumentiert (Was, wann, wer, welche Resultate)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</si>
  <si>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</si>
  <si>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</si>
  <si>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</si>
  <si>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</si>
  <si>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</si>
  <si>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</si>
  <si>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</si>
  <si>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</si>
  <si>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</si>
  <si>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</si>
  <si>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</si>
  <si>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</si>
  <si>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</si>
  <si>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</si>
  <si>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</si>
  <si>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</si>
  <si>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</si>
  <si>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</si>
  <si>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</si>
  <si>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</si>
  <si>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</si>
  <si>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</si>
  <si>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</si>
  <si>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</si>
  <si>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</si>
  <si>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</si>
  <si>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</si>
  <si>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</si>
  <si>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</si>
  <si>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</si>
  <si>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</si>
  <si>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</si>
  <si>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G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</si>
  <si>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</si>
  <si>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</si>
  <si>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</si>
  <si>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</si>
  <si>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</si>
  <si>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</si>
  <si>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Gesammtnote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</si>
  <si>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</si>
  <si>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</si>
  <si>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</si>
  <si>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Gutes Mgmt des Auftraggebers: Erwartungen werden gemanaged: keine Überraschungen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</si>
  <si>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</si>
  <si>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</si>
  <si>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</si>
  <si>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</si>
  <si>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</si>
  <si>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</si>
  <si>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Alle aus User Stories ableitbaren NF Anforderungen dokumentiert</t>
  </si>
  <si>
    <t>Diskussion ob Accessability notwendig enthalten</t>
  </si>
  <si>
    <t>Inhaltlich korrekt; komplet; aktuell (enstpricht Code)</t>
  </si>
  <si>
    <t>Personas sind glaubwürdig und haben Referez auf Interview log; gewählte Persona(s) sind fokussiert</t>
  </si>
  <si>
    <t>UI angepasst an Persona: Können, Ziele, Situationen</t>
  </si>
  <si>
    <t>Einhaltung GUI Guidelines und Standards (dokumentiert welche genutzt wurden)</t>
  </si>
  <si>
    <t>Dokumentiert, dass UI für Iteration alle notwenidgen User Stories bzw System Features abdeckt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</si>
  <si>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</si>
  <si>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</si>
  <si>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</si>
  <si>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</si>
  <si>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</si>
  <si>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</si>
  <si>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</si>
  <si>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</si>
  <si>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</si>
  <si>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</si>
  <si>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 xml:space="preserve">Alle UC und NF Anforderungen sind testbar </t>
  </si>
  <si>
    <t>Alle User Stories (oder Use Cases "brief") dokumentiert (mit Datum: identified, started, tested, completed)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</si>
  <si>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</si>
  <si>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</si>
  <si>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Mindestens eine der Entscheidungen durch eine saubere Nutzwertanalyse (inkl Sensitivitätsanalyse) begründet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</si>
  <si>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</si>
  <si>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</si>
  <si>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</si>
  <si>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</si>
  <si>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</si>
  <si>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</si>
  <si>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>Dok: Reviews dokumentiert (auch im Team)</t>
  </si>
  <si>
    <t xml:space="preserve">Abgabe der unterschriebenen Selbstädigkeitserklärungen, Lizenzvereinbarungen und Aufgabenstellung als Teil des Pdf </t>
  </si>
  <si>
    <t xml:space="preserve">MS: Iteration 2 Feature Set (oder User stories) festgelegt (alle Features; Meeting mit Auftraggeber; Review mit Stolze) </t>
  </si>
  <si>
    <t>Com: Sitzungsprotokolle nicht mehr als 1 Arbeitstag nach Durchführung (pub auf Wiki)</t>
  </si>
  <si>
    <t>Dok: Es wird eine Liste mit offenen Tasks (mit Zuständigkeit) und abgeschlossenen Tasks (mit "Done Date") geführt</t>
  </si>
  <si>
    <t>Management Summary</t>
  </si>
  <si>
    <t>Domain Model ist korrektes UML</t>
  </si>
  <si>
    <t>Externe Wiki Seite existiert mit Link zu einem YouTube Video, existiert zum Zeitpunkt der Abgabe</t>
  </si>
  <si>
    <t>MS: Projektplan inkl. Plan für Benutzerbeobachtung (OK des Kunden) und Aufgabenteilung (mindestens 4 Milestones)
Sinnvolle Arbeitspackete pro Milestone mit soll und ist Aufwänden</t>
  </si>
  <si>
    <t>MS: Vision Dokument V0 verabschiedet mit Preliminary Personas &amp; Szenarios</t>
  </si>
  <si>
    <t>MS: Super-Set der "User Stories" (vollständiges Backlog, Sammlung von möglichen Anwendungs-Features mit Klassifizierung als Must/Should/Could) entwickelt (formelles OK Stolze, inhaltliches OK Auftraggeber)</t>
  </si>
  <si>
    <t>Dok: Es wird eine Liste mit Risiken (und aktuellen Impediments) geführt (zugreifbar) und Änderungen kommuniziert</t>
  </si>
  <si>
    <t>Dok: Sitzungsprotokolle sind vollständig mit: Autor, Datum der Erstellung, Teilnehmer, Beschlüsse, Datum des OK</t>
  </si>
  <si>
    <t>Selbständigkeit &amp; Einsatz (zB Kommunikation mit Auftraggeber)</t>
  </si>
  <si>
    <t>besprochen am</t>
  </si>
  <si>
    <t xml:space="preserve">Com: E-Mail bei Zeitüberschreitungen um +/-30% zu plan pro Woche </t>
  </si>
  <si>
    <t>Einfache Auflistung benutzter Tools ist ausreichend</t>
  </si>
  <si>
    <t>Inhaltsverzeichnis mit HTML nicht nötig, sofern gut beschriftete Ordner</t>
  </si>
  <si>
    <t>Association for Computer Machinery, acm.org</t>
  </si>
  <si>
    <t>Ist Szenarios</t>
  </si>
  <si>
    <t>Szenarios sind glaubwürdige "Future" Szenarios und haben Referenzen auf Interview log</t>
  </si>
  <si>
    <t>(optional) Alle aus User Stories ableitbaren Features dokumentiert</t>
  </si>
  <si>
    <t>gegebene Architekturentscheide</t>
  </si>
  <si>
    <t>0 als Gewichtung möglich</t>
  </si>
  <si>
    <t>gelöscht da gleich wie Punkt 2</t>
  </si>
  <si>
    <t>Installationsanleitung nur sofern HW bis dann vorhanden</t>
  </si>
  <si>
    <t>W</t>
  </si>
  <si>
    <t>Extrem gut</t>
  </si>
  <si>
    <t>Bis Ende der Arbeit war keine Surface 2 Hardware vorhanden, somit wird dieser Punkt auf 0 gesetzt.</t>
  </si>
  <si>
    <t>Scrum sauber durchgeführt, immer wieder Feedback zum Vorgehen eingefordert</t>
  </si>
  <si>
    <t>Einzelne Anfordungen sind zwar im Text beschrieben (Seite 74), kommen aber nicht im Backlog vor. Abnahme vorbildlich.</t>
  </si>
  <si>
    <t>Perfekt nach Vorgabe durchgeführt</t>
  </si>
  <si>
    <t xml:space="preserve">Verschoben </t>
  </si>
  <si>
    <t>Besonders der Vergleich nach Personen ist gelungen</t>
  </si>
  <si>
    <t>Perfekt nach Vorgabe durchgeführt (Rerdmine &amp; E-Mail, immer zur Zeit)</t>
  </si>
  <si>
    <t>Nicht eingetreten</t>
  </si>
  <si>
    <t>Sauber, mit Änderungsgeschichte (Alternative: Risikoliste nach jeder Iteration auflisten)</t>
  </si>
  <si>
    <t>Sehr sauber. Code-Reviews im Code Dokumentiert wäre besser gewesen</t>
  </si>
  <si>
    <t>Fotos von Usability Tests</t>
  </si>
  <si>
    <t>Anhang</t>
  </si>
  <si>
    <t>Bild 1</t>
  </si>
  <si>
    <t>Darstellung der Architektur ist unübersichtlich</t>
  </si>
  <si>
    <t>Abbildung 46 Reihen-Folge der Layers nicht von oben nach unten</t>
  </si>
  <si>
    <t>Wie wurden die Diagramme erstellt? (Sehen aus wie Visual Studio-Diagramme aber find das Projekt dafür nicht)</t>
  </si>
  <si>
    <t>Doppelclick auf Zoom schliesst das Fenster</t>
  </si>
  <si>
    <t xml:space="preserve">Lags aufgrund von synchronen laden der Xps files </t>
  </si>
  <si>
    <t xml:space="preserve">Inhaltsverzeichnis pro Kapitel fehlt (Hiearchen 2 und höher werden nicht dargestellt) </t>
  </si>
  <si>
    <t>Abbildung 43: Preparer:  Ein Flussdiagramm wäre sinnvoller</t>
  </si>
  <si>
    <t>ViewModels nicht im gleichen Projekt wie die Views</t>
  </si>
  <si>
    <t>ViewModel im gleichen Projekt wie die Views</t>
  </si>
  <si>
    <t>Copy aller Unit-Tests in die Doku kann mehr Unit-Tests etwas mühsam werden</t>
  </si>
  <si>
    <t>Bild 2</t>
  </si>
  <si>
    <t xml:space="preserve">Wie und was ist wirklich in diesem value objekt? </t>
  </si>
  <si>
    <t>Bild 3</t>
  </si>
  <si>
    <t>Bad Smell!</t>
  </si>
  <si>
    <t>Bild 4</t>
  </si>
  <si>
    <t>Kriterien-Liste bei einem Paper ist nicht erkenntlich, dass man es scrollen kann.</t>
  </si>
  <si>
    <t>Bild 5</t>
  </si>
  <si>
    <t>Bild 6</t>
  </si>
  <si>
    <t>Was bringts? Generisch</t>
  </si>
  <si>
    <t>Bild 7</t>
  </si>
  <si>
    <t>Beschreibung hat keine Aussage</t>
  </si>
  <si>
    <t>Bild 8</t>
  </si>
  <si>
    <t xml:space="preserve">Diese Pfeile sehen mehr nach extends als usings aus </t>
  </si>
  <si>
    <t>"SAD" zu Klassenlastig und nicht Konzepte/Lösungen beschrieben</t>
  </si>
  <si>
    <t>Bild 9</t>
  </si>
  <si>
    <t>Wenn das "eg" im Kommentar wäre, würde man es auch immer sehen. Z.B. im /// &lt;example&gt;&lt;/example&gt;</t>
  </si>
  <si>
    <t xml:space="preserve">Bild 10 </t>
  </si>
  <si>
    <t>Unklar (und ein wichtiges Feld)</t>
  </si>
  <si>
    <t>Architektur für Datenimport problematisch: Was passiert wenn Importformat ändert? Wo ist beschrieben.</t>
  </si>
  <si>
    <t>Bild 11</t>
  </si>
  <si>
    <t xml:space="preserve">Nomeklatur mangelhaft z.B. Metadata Model = ?? </t>
  </si>
  <si>
    <t>SAD: Gesamtübersicht des Programmstartes fehlt. (z.B. wie werden die Metadaten geladen /verwaltet / gesucht) z.B. mit Sequenzdiagramme</t>
  </si>
  <si>
    <t>Beschreibung von metadata.txt</t>
  </si>
  <si>
    <t>Positives</t>
  </si>
  <si>
    <t>Bild 12</t>
  </si>
  <si>
    <t>Zum Teil Probleme mit der Darstellung: z.B.:</t>
  </si>
  <si>
    <t>UnityContainer</t>
  </si>
  <si>
    <t xml:space="preserve">Test mit Mocks </t>
  </si>
  <si>
    <t xml:space="preserve">ViewModel Tests </t>
  </si>
  <si>
    <t>Bild 13</t>
  </si>
  <si>
    <t>Md5Hash = Utility-Methode oder Security-Methode aber keine Person-Methode</t>
  </si>
  <si>
    <t>Bild 14</t>
  </si>
  <si>
    <t>Die Tests Files werden nicht auf den Testserver mitkopiert -&gt; Bei den Test Settings unter Deployment angeben</t>
  </si>
  <si>
    <t>Klein/Grosschreibung bei Methoden nicht einheitlich</t>
  </si>
  <si>
    <t>Guter Aufbau der Solution</t>
  </si>
  <si>
    <t>Bild 15</t>
  </si>
  <si>
    <t>Bild 16</t>
  </si>
  <si>
    <t>Siehe Bild 15</t>
  </si>
  <si>
    <t xml:space="preserve">Möglicher Crash &amp; würde leicht zu beheben sein &amp; Reshaper Warning ist gültig in diesem Fall </t>
  </si>
  <si>
    <t>Hohe Testabdeckung</t>
  </si>
  <si>
    <t>Einsatz vieler Metrics</t>
  </si>
  <si>
    <t xml:space="preserve">Einstudiert in Scrum und eingesetzt </t>
  </si>
  <si>
    <t>Wiki Seite vorhanden, Video entsprechend Absprache auch vorhanden</t>
  </si>
  <si>
    <t>MS gut abgenommen. In anderem Kontxt hätte mehr mit echten Benutzern gearbeitet werden sollen</t>
  </si>
  <si>
    <t>Perfekt nach Vorgebe durchgeführt (Aber beachten: im Normalfall sollten Personas &amp; Szenarien auf Benutzerbeobachtugnen beruhen - ACHTUNG: Vermerken bei Personas, dass nur "hypothetisch")</t>
  </si>
  <si>
    <t>Redmine</t>
  </si>
  <si>
    <t>Hauptteil durchgehend (Anhang separat)</t>
  </si>
  <si>
    <t>Sehr wenige Fehler</t>
  </si>
  <si>
    <t>Nicht allzu schlecht (siehe Kommenare)</t>
  </si>
  <si>
    <t>nicht in der Mgmt Summary</t>
  </si>
  <si>
    <t>enthält Problemstellung und Demo. Demo auch auf Bildschirm möglich (falls Surface2 nicht vorhanden)</t>
  </si>
  <si>
    <t>nicht da??</t>
  </si>
  <si>
    <t>Sehr gut gearbeitet: Workshops etc. Etwas mehr Lit. Recherche?</t>
  </si>
  <si>
    <t>Komplexität von Project Flip 2.0 ist hoch: Touch etc. Aber kein verteiltes System.</t>
  </si>
  <si>
    <t>Gut dokumentiert, mehr war in Zeit nicht möglich (neue Technologie)</t>
  </si>
  <si>
    <t>Sehr gut ausgearbeitet. Durch Iterationen optimiert und getestet. Zeit für überarbeitung nach Usability Test unterschätzt.</t>
  </si>
  <si>
    <t xml:space="preserve">FlyWeight nicht korrekt </t>
  </si>
  <si>
    <t>Fehlt: Informationen über "Summarizing"; Prozess des Summarizing</t>
  </si>
  <si>
    <t>Nicht vorhanden (weniger schlimm)</t>
  </si>
  <si>
    <t>Vollständiges Inhaltverzeichniss vorhanden. Sinnvolle Aufteilung von Gesammtverzeichnis (3 Ebenen? + Detail)</t>
  </si>
  <si>
    <t>Nur Übersicht, ohne Detail</t>
  </si>
  <si>
    <t>Generell gut und vollstädig. Zum Teil an interessanten Stellen (Summarization) unterdokumentiert</t>
  </si>
  <si>
    <t>Visual Studio UML ok (aber zT verwirrend, wo sind die Projekte dafür?)</t>
  </si>
  <si>
    <t>3.3.4</t>
  </si>
  <si>
    <t>Kriterien Systemqualität (nach Test Stolze)</t>
  </si>
  <si>
    <t>Stabilität</t>
  </si>
  <si>
    <t xml:space="preserve">Benutztbarkeit / Usability </t>
  </si>
  <si>
    <t>Aufgabenangemessenheit</t>
  </si>
  <si>
    <t>Tests durch Screenshots dokumentiert; Gut: Mit Mocks, hohe Testabdeckung, View Models getestet ABER -&gt; Bild 1</t>
  </si>
  <si>
    <t>Doppelklick auf Lupe im reading View -&gt; Close; Lag beim laden der XPS Files; Windowsbar sollte nicht mehr da sein; Bei manchen Button-Listen ist nicht sichtbar dass Scoll-bar; manche Button-Anschriften zu lang</t>
  </si>
  <si>
    <t>Resharper ok, aber benutztes Profil beschreiben, Dokumentation mittels Screenshot -&gt; Export der Einstellugen wäre ideal; Mehtoden mal gross mal klein</t>
  </si>
  <si>
    <t>Data Layer nicht genügend dokumentiert: Funktion von metadata.txt wird nicht erklärt. Nicht nachvollziebar wie die mit mapping.txt zusammenspielt. Wie spielen Module in ProjectFlipPreparar zusammen (dynamische Sicht). Abbildung 46 Reihen-Folge der Layers nicht von oben nach unten ; Sequenzdiagram vom Start fehlt</t>
  </si>
  <si>
    <t>Findings</t>
  </si>
  <si>
    <t>Logische Struktur in Architektur Dok fehlt(?)</t>
  </si>
  <si>
    <t>Unklar: Wie funktioniert das "Aggregator" und wie kann man dies anpassen?</t>
  </si>
  <si>
    <t>Windowsbar passt nicht für Deployment auf Surface</t>
  </si>
  <si>
    <t>ACHTUNG: Debug.Assert(line != null, "line != null") sind bei Release-Build nicht mehr aktiv</t>
  </si>
  <si>
    <t>Unklar: Flyweight wirklich drin? Warum ist dies notwendig? Wurden Performance-Messungen gemacht? (Es ist nicht gedacht um die Performance zu steigern). Vermutung: Pattern nicht richtig verstanden am Ziel vorbeigeschossen.</t>
  </si>
  <si>
    <t>Bewertung Project Flip 2.0</t>
  </si>
  <si>
    <t>SA HS 2011/12 Elmer/Heidt/Treichler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</si>
</sst>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505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trike/>
      <sz val="11"/>
      <color theme="1"/>
      <name val="Calibri"/>
      <family val="2"/>
    </font>
    <font>
      <strike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505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scheme val="minor"/>
    </font>
    <font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6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7" fillId="0" borderId="0" xfId="0" quotePrefix="1" applyFont="1"/>
    <xf numFmtId="0" fontId="20" fillId="0" borderId="0" xfId="0" applyFont="1" applyAlignment="1">
      <alignment horizontal="right"/>
    </xf>
    <xf numFmtId="0" fontId="20" fillId="0" borderId="0" xfId="0" applyFont="1"/>
    <xf numFmtId="0" fontId="0" fillId="0" borderId="0" xfId="0" quotePrefix="1" applyFont="1" applyBorder="1" applyAlignment="1">
      <alignment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24" fillId="0" borderId="0" xfId="0" applyFont="1"/>
    <xf numFmtId="0" fontId="25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2" fontId="14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2" fontId="20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horizontal="right" vertical="center" wrapText="1"/>
    </xf>
    <xf numFmtId="164" fontId="29" fillId="0" borderId="0" xfId="0" applyNumberFormat="1" applyFont="1" applyBorder="1" applyAlignment="1">
      <alignment vertical="center"/>
    </xf>
    <xf numFmtId="0" fontId="28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30" fillId="2" borderId="2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 wrapText="1"/>
    </xf>
    <xf numFmtId="0" fontId="21" fillId="0" borderId="0" xfId="0" applyFont="1" applyAlignment="1">
      <alignment horizontal="right"/>
    </xf>
    <xf numFmtId="0" fontId="19" fillId="0" borderId="0" xfId="0" applyFont="1" applyAlignment="1">
      <alignment horizontal="right"/>
    </xf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121">
    <dxf>
      <border outline="0">
        <bottom style="medium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250</xdr:row>
      <xdr:rowOff>0</xdr:rowOff>
    </xdr:from>
    <xdr:to>
      <xdr:col>4</xdr:col>
      <xdr:colOff>1638300</xdr:colOff>
      <xdr:row>260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930425"/>
          <a:ext cx="11229975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1</xdr:col>
      <xdr:colOff>5219700</xdr:colOff>
      <xdr:row>276</xdr:row>
      <xdr:rowOff>171450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8064400"/>
          <a:ext cx="5705475" cy="2647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1</xdr:col>
      <xdr:colOff>6991350</xdr:colOff>
      <xdr:row>285</xdr:row>
      <xdr:rowOff>28575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1302900"/>
          <a:ext cx="7477125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1</xdr:col>
      <xdr:colOff>5705475</xdr:colOff>
      <xdr:row>287</xdr:row>
      <xdr:rowOff>152400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62445900"/>
          <a:ext cx="619125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5</xdr:col>
      <xdr:colOff>1885950</xdr:colOff>
      <xdr:row>293</xdr:row>
      <xdr:rowOff>133350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63207900"/>
          <a:ext cx="155733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4</xdr:col>
      <xdr:colOff>2247900</xdr:colOff>
      <xdr:row>301</xdr:row>
      <xdr:rowOff>104775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65112900"/>
          <a:ext cx="11839575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1</xdr:col>
      <xdr:colOff>2971800</xdr:colOff>
      <xdr:row>325</xdr:row>
      <xdr:rowOff>47625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66636900"/>
          <a:ext cx="3457575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4</xdr:col>
      <xdr:colOff>904875</xdr:colOff>
      <xdr:row>367</xdr:row>
      <xdr:rowOff>161925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71399400"/>
          <a:ext cx="10496550" cy="7400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1</xdr:col>
      <xdr:colOff>2390775</xdr:colOff>
      <xdr:row>386</xdr:row>
      <xdr:rowOff>161925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79209900"/>
          <a:ext cx="2876550" cy="3209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1</xdr:col>
      <xdr:colOff>7353300</xdr:colOff>
      <xdr:row>395</xdr:row>
      <xdr:rowOff>152400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83210400"/>
          <a:ext cx="7839075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1</xdr:col>
      <xdr:colOff>5829300</xdr:colOff>
      <xdr:row>402</xdr:row>
      <xdr:rowOff>123825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0" y="84543900"/>
          <a:ext cx="6315075" cy="885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4</xdr:col>
      <xdr:colOff>209550</xdr:colOff>
      <xdr:row>410</xdr:row>
      <xdr:rowOff>28575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0" y="86067900"/>
          <a:ext cx="9801225" cy="790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1</xdr:col>
      <xdr:colOff>2419350</xdr:colOff>
      <xdr:row>425</xdr:row>
      <xdr:rowOff>104775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0" y="90258900"/>
          <a:ext cx="2905125" cy="2390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4</xdr:col>
      <xdr:colOff>1704975</xdr:colOff>
      <xdr:row>456</xdr:row>
      <xdr:rowOff>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0" y="93306900"/>
          <a:ext cx="11296650" cy="5143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4</xdr:col>
      <xdr:colOff>857250</xdr:colOff>
      <xdr:row>480</xdr:row>
      <xdr:rowOff>66675</xdr:rowOff>
    </xdr:to>
    <xdr:pic>
      <xdr:nvPicPr>
        <xdr:cNvPr id="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0" y="99021900"/>
          <a:ext cx="10448925" cy="406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1</xdr:col>
      <xdr:colOff>4448175</xdr:colOff>
      <xdr:row>493</xdr:row>
      <xdr:rowOff>114300</xdr:rowOff>
    </xdr:to>
    <xdr:pic>
      <xdr:nvPicPr>
        <xdr:cNvPr id="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0" y="103974900"/>
          <a:ext cx="4933950" cy="1828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1</xdr:col>
      <xdr:colOff>6286500</xdr:colOff>
      <xdr:row>500</xdr:row>
      <xdr:rowOff>19050</xdr:rowOff>
    </xdr:to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0" y="106260900"/>
          <a:ext cx="6772275" cy="78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60:E66" totalsRowShown="0" headerRowDxfId="120" tableBorderDxfId="119">
  <autoFilter ref="A60:E66"/>
  <tableColumns count="5">
    <tableColumn id="1" name="#" dataDxfId="118"/>
    <tableColumn id="2" name="Beschreibung" dataDxfId="117"/>
    <tableColumn id="5" name="G" dataDxfId="116"/>
    <tableColumn id="3" name="N" dataDxfId="115"/>
    <tableColumn id="4" name="Kommentar" dataDxfId="1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F34" totalsRowCount="1" headerRowDxfId="51" dataDxfId="49" headerRowBorderDxfId="50" tableBorderDxfId="48">
  <autoFilter ref="A4:F33"/>
  <tableColumns count="6">
    <tableColumn id="1" name="#" dataDxfId="47" totalsRowDxfId="13"/>
    <tableColumn id="2" name="Beschreibung" dataDxfId="46" totalsRowDxfId="12"/>
    <tableColumn id="6" name="G" dataDxfId="45" totalsRowDxfId="11"/>
    <tableColumn id="3" name="N" dataDxfId="44" totalsRowDxfId="10"/>
    <tableColumn id="4" name="Kommentar" dataDxfId="43" totalsRowDxfId="9"/>
    <tableColumn id="5" name="besprochen am" dataDxfId="42" totalsRow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7:E93" totalsRowShown="0" headerRowDxfId="41" headerRowBorderDxfId="40" tableBorderDxfId="39">
  <autoFilter ref="A87:E93"/>
  <tableColumns count="5">
    <tableColumn id="1" name="#" dataDxfId="38"/>
    <tableColumn id="2" name="Beschreibung" dataDxfId="37"/>
    <tableColumn id="5" name="G" dataDxfId="36"/>
    <tableColumn id="3" name="N" dataDxfId="35"/>
    <tableColumn id="4" name="Kommentar" dataDxfId="3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8:E83" totalsRowShown="0" headerRowDxfId="33" headerRowBorderDxfId="32" tableBorderDxfId="31">
  <autoFilter ref="A78:E83"/>
  <tableColumns count="5">
    <tableColumn id="1" name="#" dataDxfId="30"/>
    <tableColumn id="2" name="Beschreibung" dataDxfId="29"/>
    <tableColumn id="5" name="G" dataDxfId="28"/>
    <tableColumn id="3" name="N" dataDxfId="27"/>
    <tableColumn id="4" name="Kommentar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8:E146" totalsRowShown="0" headerRowDxfId="25">
  <autoFilter ref="A138:E146"/>
  <tableColumns count="5">
    <tableColumn id="1" name="#" dataDxfId="24"/>
    <tableColumn id="2" name="Beschreibung" dataDxfId="23"/>
    <tableColumn id="5" name="G" dataDxfId="22"/>
    <tableColumn id="3" name="N" dataDxfId="21"/>
    <tableColumn id="4" name="Kommentar" dataDxf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5:E135" totalsRowShown="0" headerRowDxfId="19">
  <autoFilter ref="A125:E135"/>
  <tableColumns count="5">
    <tableColumn id="1" name="#" dataDxfId="18"/>
    <tableColumn id="2" name="Beschreibung" dataDxfId="17"/>
    <tableColumn id="5" name="G" dataDxfId="16"/>
    <tableColumn id="3" name="N" dataDxfId="15"/>
    <tableColumn id="4" name="Kommentar" dataDxfId="1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Table152" displayName="Table152" ref="A174:E177" totalsRowShown="0" headerRowDxfId="2" headerRowBorderDxfId="0" tableBorderDxfId="1">
  <autoFilter ref="A174:E177"/>
  <tableColumns count="5">
    <tableColumn id="1" name="#" dataDxfId="7"/>
    <tableColumn id="2" name="Beschreibung" dataDxfId="6"/>
    <tableColumn id="5" name="G" dataDxfId="5"/>
    <tableColumn id="3" name="N" dataDxfId="4"/>
    <tableColumn id="4" name="Kommentar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8" totalsRowShown="0" headerRowDxfId="113" headerRowBorderDxfId="112" tableBorderDxfId="111">
  <autoFilter ref="A36:E48"/>
  <tableColumns count="5">
    <tableColumn id="1" name="#" dataDxfId="110"/>
    <tableColumn id="2" name="Beschreibung" dataDxfId="109"/>
    <tableColumn id="5" name="G" dataDxfId="108"/>
    <tableColumn id="3" name="N" dataDxfId="107"/>
    <tableColumn id="4" name="Kommentar" data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6:E104" totalsRowShown="0" headerRowDxfId="105" headerRowBorderDxfId="104" tableBorderDxfId="103">
  <autoFilter ref="A96:E104"/>
  <tableColumns count="5">
    <tableColumn id="1" name="#" dataDxfId="102"/>
    <tableColumn id="2" name="Beschreibung" dataDxfId="101"/>
    <tableColumn id="5" name="G" dataDxfId="100"/>
    <tableColumn id="3" name="N" dataDxfId="99"/>
    <tableColumn id="4" name="Kommentar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7:E111" totalsRowShown="0" headerRowDxfId="97" headerRowBorderDxfId="96" tableBorderDxfId="95">
  <autoFilter ref="A107:E111"/>
  <tableColumns count="5">
    <tableColumn id="1" name="#" dataDxfId="94"/>
    <tableColumn id="2" name="Beschreibung" dataDxfId="93"/>
    <tableColumn id="5" name="G" dataDxfId="92"/>
    <tableColumn id="3" name="N" dataDxfId="91"/>
    <tableColumn id="4" name="Kommentar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4:E122" totalsRowShown="0" headerRowDxfId="89" headerRowBorderDxfId="88" tableBorderDxfId="87">
  <autoFilter ref="A114:E122"/>
  <tableColumns count="5">
    <tableColumn id="1" name="#" dataDxfId="86"/>
    <tableColumn id="2" name="Beschreibung" dataDxfId="85"/>
    <tableColumn id="5" name="G" dataDxfId="84"/>
    <tableColumn id="3" name="N" dataDxfId="83"/>
    <tableColumn id="4" name="Kommentar" dataDxfId="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50:E164" totalsRowShown="0" headerRowDxfId="81">
  <autoFilter ref="A150:E164"/>
  <tableColumns count="5">
    <tableColumn id="1" name="#" dataDxfId="80"/>
    <tableColumn id="2" name="Beschreibung" dataDxfId="79"/>
    <tableColumn id="5" name="G" dataDxfId="78"/>
    <tableColumn id="3" name="N" dataDxfId="77"/>
    <tableColumn id="4" name="Kommentar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9:E74" totalsRowShown="0" headerRowDxfId="75" headerRowBorderDxfId="74" tableBorderDxfId="73">
  <autoFilter ref="A69:E74"/>
  <tableColumns count="5">
    <tableColumn id="1" name="#" dataDxfId="72"/>
    <tableColumn id="2" name="Beschreibung" dataDxfId="71"/>
    <tableColumn id="5" name="G" dataDxfId="70"/>
    <tableColumn id="3" name="N" dataDxfId="69"/>
    <tableColumn id="4" name="Kommentar" dataDxfId="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1:E57" totalsRowShown="0" headerRowDxfId="67" headerRowBorderDxfId="66" tableBorderDxfId="65">
  <autoFilter ref="A51:E57"/>
  <tableColumns count="5">
    <tableColumn id="1" name="#" dataDxfId="64"/>
    <tableColumn id="2" name="Beschreibung" dataDxfId="63"/>
    <tableColumn id="5" name="G" dataDxfId="62"/>
    <tableColumn id="3" name="N" dataDxfId="61"/>
    <tableColumn id="4" name="Kommentar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7:E171" totalsRowShown="0" headerRowDxfId="59" headerRowBorderDxfId="58" tableBorderDxfId="57">
  <autoFilter ref="A167:E171"/>
  <tableColumns count="5">
    <tableColumn id="1" name="#" dataDxfId="56"/>
    <tableColumn id="2" name="Beschreibung" dataDxfId="55"/>
    <tableColumn id="5" name="G" dataDxfId="54"/>
    <tableColumn id="3" name="N" dataDxfId="53"/>
    <tableColumn id="4" name="Kommentar" dataDxf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9.xml"/><Relationship Id="rId12" Type="http://schemas.openxmlformats.org/officeDocument/2006/relationships/table" Target="../tables/table10.xml"/><Relationship Id="rId13" Type="http://schemas.openxmlformats.org/officeDocument/2006/relationships/table" Target="../tables/table11.xml"/><Relationship Id="rId14" Type="http://schemas.openxmlformats.org/officeDocument/2006/relationships/table" Target="../tables/table12.xml"/><Relationship Id="rId15" Type="http://schemas.openxmlformats.org/officeDocument/2006/relationships/table" Target="../tables/table13.xml"/><Relationship Id="rId16" Type="http://schemas.openxmlformats.org/officeDocument/2006/relationships/table" Target="../tables/table14.xml"/><Relationship Id="rId17" Type="http://schemas.openxmlformats.org/officeDocument/2006/relationships/table" Target="../tables/table15.xml"/><Relationship Id="rId18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Relationship Id="rId9" Type="http://schemas.openxmlformats.org/officeDocument/2006/relationships/table" Target="../tables/table7.xml"/><Relationship Id="rId10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96"/>
  <sheetViews>
    <sheetView tabSelected="1" workbookViewId="0">
      <selection activeCell="A3" sqref="A3"/>
    </sheetView>
  </sheetViews>
  <sheetFormatPr baseColWidth="10" defaultColWidth="8.83203125" defaultRowHeight="14" x14ac:dyDescent="0"/>
  <cols>
    <col min="1" max="1" width="7.33203125" style="1" customWidth="1"/>
    <col min="2" max="2" width="120.83203125" customWidth="1"/>
    <col min="3" max="3" width="7.5" customWidth="1"/>
    <col min="4" max="4" width="8.33203125" customWidth="1"/>
    <col min="5" max="5" width="61.5" style="61" customWidth="1"/>
    <col min="6" max="6" width="42.83203125" style="73" bestFit="1" customWidth="1"/>
  </cols>
  <sheetData>
    <row r="1" spans="1:6" s="4" customFormat="1" ht="30">
      <c r="A1" s="3" t="s">
        <v>270</v>
      </c>
      <c r="E1" s="62"/>
      <c r="F1" s="73"/>
    </row>
    <row r="2" spans="1:6" s="4" customFormat="1" ht="30">
      <c r="A2" s="3" t="s">
        <v>271</v>
      </c>
      <c r="E2" s="62"/>
      <c r="F2" s="73"/>
    </row>
    <row r="3" spans="1:6" s="18" customFormat="1" ht="30">
      <c r="A3" s="24" t="s">
        <v>86</v>
      </c>
      <c r="B3" s="17" t="s">
        <v>76</v>
      </c>
      <c r="C3" s="27"/>
      <c r="D3" s="28" t="s">
        <v>2</v>
      </c>
      <c r="E3" s="63">
        <f>SUMPRODUCT(Table2[G],Table2[N])/SUM(Table2[G])</f>
        <v>5.9341085271317828</v>
      </c>
      <c r="F3" s="73"/>
    </row>
    <row r="4" spans="1:6" s="4" customFormat="1" ht="30">
      <c r="A4" s="29" t="s">
        <v>0</v>
      </c>
      <c r="B4" s="11" t="s">
        <v>1</v>
      </c>
      <c r="C4" s="39" t="s">
        <v>95</v>
      </c>
      <c r="D4" s="36" t="s">
        <v>96</v>
      </c>
      <c r="E4" s="39" t="s">
        <v>3</v>
      </c>
      <c r="F4" s="11" t="s">
        <v>155</v>
      </c>
    </row>
    <row r="5" spans="1:6" s="4" customFormat="1" ht="30">
      <c r="A5" s="31">
        <v>1</v>
      </c>
      <c r="B5" s="13" t="s">
        <v>105</v>
      </c>
      <c r="C5" s="40">
        <v>5</v>
      </c>
      <c r="D5" s="41">
        <v>6</v>
      </c>
      <c r="E5" s="42" t="s">
        <v>168</v>
      </c>
      <c r="F5" s="74"/>
    </row>
    <row r="6" spans="1:6" s="4" customFormat="1" ht="30">
      <c r="A6" s="31">
        <v>2</v>
      </c>
      <c r="B6" s="13" t="s">
        <v>148</v>
      </c>
      <c r="C6" s="40">
        <v>5</v>
      </c>
      <c r="D6" s="41">
        <v>6</v>
      </c>
      <c r="E6" s="42" t="s">
        <v>234</v>
      </c>
      <c r="F6" s="74"/>
    </row>
    <row r="7" spans="1:6" s="4" customFormat="1" ht="30">
      <c r="A7" s="31">
        <v>3</v>
      </c>
      <c r="B7" s="13" t="s">
        <v>28</v>
      </c>
      <c r="C7" s="40">
        <v>0</v>
      </c>
      <c r="D7" s="41"/>
      <c r="E7" s="53" t="s">
        <v>169</v>
      </c>
      <c r="F7" s="74"/>
    </row>
    <row r="8" spans="1:6" s="4" customFormat="1" ht="30">
      <c r="A8" s="5">
        <v>4</v>
      </c>
      <c r="B8" s="2" t="s">
        <v>136</v>
      </c>
      <c r="C8" s="40">
        <v>5</v>
      </c>
      <c r="D8" s="33">
        <v>6</v>
      </c>
      <c r="E8" s="43" t="s">
        <v>170</v>
      </c>
      <c r="F8" s="75">
        <v>40812</v>
      </c>
    </row>
    <row r="9" spans="1:6" s="4" customFormat="1" ht="30">
      <c r="A9" s="5">
        <v>5</v>
      </c>
      <c r="B9" s="2" t="s">
        <v>149</v>
      </c>
      <c r="C9" s="40">
        <v>5</v>
      </c>
      <c r="D9" s="33">
        <v>6</v>
      </c>
      <c r="E9" s="43" t="s">
        <v>172</v>
      </c>
      <c r="F9" s="74"/>
    </row>
    <row r="10" spans="1:6" s="4" customFormat="1" ht="30">
      <c r="A10" s="9">
        <v>6</v>
      </c>
      <c r="B10" s="2" t="s">
        <v>150</v>
      </c>
      <c r="C10" s="40">
        <v>5</v>
      </c>
      <c r="D10" s="33">
        <v>6</v>
      </c>
      <c r="E10" s="43" t="s">
        <v>172</v>
      </c>
      <c r="F10" s="74"/>
    </row>
    <row r="11" spans="1:6" s="4" customFormat="1" ht="30">
      <c r="A11" s="9">
        <v>7</v>
      </c>
      <c r="B11" s="2" t="s">
        <v>54</v>
      </c>
      <c r="C11" s="40">
        <v>5</v>
      </c>
      <c r="D11" s="33">
        <v>6</v>
      </c>
      <c r="E11" s="43" t="s">
        <v>235</v>
      </c>
      <c r="F11" s="74"/>
    </row>
    <row r="12" spans="1:6" s="4" customFormat="1" ht="42">
      <c r="A12" s="5">
        <v>8</v>
      </c>
      <c r="B12" s="2" t="s">
        <v>55</v>
      </c>
      <c r="C12" s="40">
        <v>5</v>
      </c>
      <c r="D12" s="33">
        <v>5.8</v>
      </c>
      <c r="E12" s="43" t="s">
        <v>236</v>
      </c>
      <c r="F12" s="74"/>
    </row>
    <row r="13" spans="1:6" s="4" customFormat="1" ht="30">
      <c r="A13" s="5">
        <v>9</v>
      </c>
      <c r="B13" s="6" t="s">
        <v>151</v>
      </c>
      <c r="C13" s="40">
        <v>5</v>
      </c>
      <c r="D13" s="33">
        <v>5.5</v>
      </c>
      <c r="E13" s="43" t="s">
        <v>171</v>
      </c>
      <c r="F13" s="74"/>
    </row>
    <row r="14" spans="1:6" s="4" customFormat="1" ht="30">
      <c r="A14" s="5">
        <v>10</v>
      </c>
      <c r="B14" s="2" t="s">
        <v>56</v>
      </c>
      <c r="C14" s="40">
        <v>4</v>
      </c>
      <c r="D14" s="33">
        <v>6</v>
      </c>
      <c r="E14" s="43" t="s">
        <v>172</v>
      </c>
      <c r="F14" s="74"/>
    </row>
    <row r="15" spans="1:6" s="4" customFormat="1" ht="30">
      <c r="A15" s="9">
        <v>11</v>
      </c>
      <c r="B15" s="2" t="s">
        <v>143</v>
      </c>
      <c r="C15" s="40">
        <v>5</v>
      </c>
      <c r="D15" s="33">
        <v>6</v>
      </c>
      <c r="E15" s="82" t="s">
        <v>172</v>
      </c>
      <c r="F15" s="74"/>
    </row>
    <row r="16" spans="1:6" s="4" customFormat="1" ht="30">
      <c r="A16" s="9">
        <v>12</v>
      </c>
      <c r="B16" s="2" t="s">
        <v>137</v>
      </c>
      <c r="C16" s="40">
        <v>5</v>
      </c>
      <c r="D16" s="33">
        <v>6</v>
      </c>
      <c r="E16" s="82" t="s">
        <v>172</v>
      </c>
      <c r="F16" s="74"/>
    </row>
    <row r="17" spans="1:6" s="4" customFormat="1" ht="30">
      <c r="A17" s="5">
        <v>13</v>
      </c>
      <c r="B17" s="2" t="s">
        <v>57</v>
      </c>
      <c r="C17" s="40">
        <v>5</v>
      </c>
      <c r="D17" s="33">
        <v>6</v>
      </c>
      <c r="E17" s="82" t="s">
        <v>172</v>
      </c>
      <c r="F17" s="74"/>
    </row>
    <row r="18" spans="1:6" s="4" customFormat="1" ht="30">
      <c r="A18" s="5">
        <v>14</v>
      </c>
      <c r="B18" s="6" t="s">
        <v>58</v>
      </c>
      <c r="C18" s="40">
        <v>5</v>
      </c>
      <c r="D18" s="33">
        <v>6</v>
      </c>
      <c r="E18" s="82" t="s">
        <v>172</v>
      </c>
      <c r="F18" s="74"/>
    </row>
    <row r="19" spans="1:6" s="4" customFormat="1" ht="30">
      <c r="A19" s="25">
        <v>15</v>
      </c>
      <c r="B19" s="22" t="s">
        <v>90</v>
      </c>
      <c r="C19" s="40">
        <v>5</v>
      </c>
      <c r="D19" s="33">
        <v>6</v>
      </c>
      <c r="E19" s="82" t="s">
        <v>172</v>
      </c>
      <c r="F19" s="74"/>
    </row>
    <row r="20" spans="1:6" s="4" customFormat="1" ht="30">
      <c r="A20" s="30">
        <v>16</v>
      </c>
      <c r="B20" s="16" t="s">
        <v>59</v>
      </c>
      <c r="C20" s="40">
        <v>0</v>
      </c>
      <c r="D20" s="33"/>
      <c r="E20" s="43" t="s">
        <v>173</v>
      </c>
      <c r="F20" s="74"/>
    </row>
    <row r="21" spans="1:6" s="4" customFormat="1" ht="30">
      <c r="A21" s="25">
        <v>17</v>
      </c>
      <c r="B21" s="16" t="s">
        <v>60</v>
      </c>
      <c r="C21" s="40">
        <v>5</v>
      </c>
      <c r="D21" s="33">
        <v>6</v>
      </c>
      <c r="E21" s="43" t="s">
        <v>174</v>
      </c>
      <c r="F21" s="74"/>
    </row>
    <row r="22" spans="1:6" s="4" customFormat="1" ht="30">
      <c r="A22" s="25">
        <v>18</v>
      </c>
      <c r="B22" s="16" t="s">
        <v>144</v>
      </c>
      <c r="C22" s="40">
        <v>5</v>
      </c>
      <c r="D22" s="33">
        <v>6</v>
      </c>
      <c r="E22" s="82" t="s">
        <v>175</v>
      </c>
      <c r="F22" s="74"/>
    </row>
    <row r="23" spans="1:6" s="4" customFormat="1" ht="30">
      <c r="A23" s="25">
        <v>19</v>
      </c>
      <c r="B23" s="2" t="s">
        <v>156</v>
      </c>
      <c r="C23" s="40">
        <v>0</v>
      </c>
      <c r="D23" s="33"/>
      <c r="E23" s="43" t="s">
        <v>176</v>
      </c>
      <c r="F23" s="74"/>
    </row>
    <row r="24" spans="1:6" s="4" customFormat="1" ht="30">
      <c r="A24" s="25">
        <v>20</v>
      </c>
      <c r="B24" s="16" t="s">
        <v>61</v>
      </c>
      <c r="C24" s="40">
        <v>5</v>
      </c>
      <c r="D24" s="33">
        <v>6</v>
      </c>
      <c r="E24" s="82" t="s">
        <v>172</v>
      </c>
      <c r="F24" s="74"/>
    </row>
    <row r="25" spans="1:6" s="4" customFormat="1" ht="30">
      <c r="A25" s="25">
        <v>21</v>
      </c>
      <c r="B25" s="2" t="s">
        <v>145</v>
      </c>
      <c r="C25" s="40">
        <v>5</v>
      </c>
      <c r="D25" s="33">
        <v>6</v>
      </c>
      <c r="E25" s="43" t="s">
        <v>237</v>
      </c>
      <c r="F25" s="74"/>
    </row>
    <row r="26" spans="1:6" ht="28">
      <c r="A26" s="25">
        <v>22</v>
      </c>
      <c r="B26" s="61" t="s">
        <v>152</v>
      </c>
      <c r="C26" s="40">
        <v>5</v>
      </c>
      <c r="D26" s="33">
        <v>6</v>
      </c>
      <c r="E26" s="64" t="s">
        <v>177</v>
      </c>
      <c r="F26" s="74"/>
    </row>
    <row r="27" spans="1:6" s="4" customFormat="1" ht="30">
      <c r="A27" s="25">
        <v>23</v>
      </c>
      <c r="B27" s="2" t="s">
        <v>153</v>
      </c>
      <c r="C27" s="40">
        <v>5</v>
      </c>
      <c r="D27" s="33">
        <v>6</v>
      </c>
      <c r="E27" s="82" t="s">
        <v>172</v>
      </c>
      <c r="F27" s="74"/>
    </row>
    <row r="28" spans="1:6" s="4" customFormat="1" ht="30">
      <c r="A28" s="25">
        <v>24</v>
      </c>
      <c r="B28" s="2" t="s">
        <v>141</v>
      </c>
      <c r="C28" s="40">
        <v>5</v>
      </c>
      <c r="D28" s="33">
        <v>5.5</v>
      </c>
      <c r="E28" s="43" t="s">
        <v>178</v>
      </c>
      <c r="F28" s="74"/>
    </row>
    <row r="29" spans="1:6" s="4" customFormat="1" ht="30">
      <c r="A29" s="25">
        <v>25</v>
      </c>
      <c r="B29" s="16" t="s">
        <v>62</v>
      </c>
      <c r="C29" s="40">
        <v>5</v>
      </c>
      <c r="D29" s="33">
        <v>5.5</v>
      </c>
      <c r="E29" s="43" t="s">
        <v>179</v>
      </c>
      <c r="F29" s="74"/>
    </row>
    <row r="30" spans="1:6" s="4" customFormat="1" ht="30">
      <c r="A30" s="25">
        <v>26</v>
      </c>
      <c r="B30" s="16" t="s">
        <v>91</v>
      </c>
      <c r="C30" s="40">
        <v>5</v>
      </c>
      <c r="D30" s="33">
        <v>6</v>
      </c>
      <c r="E30" s="43" t="s">
        <v>157</v>
      </c>
      <c r="F30" s="74"/>
    </row>
    <row r="31" spans="1:6" s="4" customFormat="1" ht="30">
      <c r="A31" s="25">
        <v>27</v>
      </c>
      <c r="B31" s="16" t="s">
        <v>66</v>
      </c>
      <c r="C31" s="40">
        <v>5</v>
      </c>
      <c r="D31" s="33">
        <v>6</v>
      </c>
      <c r="E31" s="43"/>
      <c r="F31" s="74"/>
    </row>
    <row r="32" spans="1:6" s="4" customFormat="1" ht="30">
      <c r="A32" s="21">
        <v>28</v>
      </c>
      <c r="B32" s="13" t="s">
        <v>106</v>
      </c>
      <c r="C32" s="40">
        <v>5</v>
      </c>
      <c r="D32" s="41">
        <v>6</v>
      </c>
      <c r="E32" s="42"/>
      <c r="F32" s="74"/>
    </row>
    <row r="33" spans="1:6" s="4" customFormat="1" ht="30">
      <c r="A33" s="58">
        <v>29</v>
      </c>
      <c r="B33" s="59" t="s">
        <v>154</v>
      </c>
      <c r="C33" s="40">
        <v>5</v>
      </c>
      <c r="D33" s="44">
        <v>6</v>
      </c>
      <c r="E33" s="65"/>
      <c r="F33" s="74"/>
    </row>
    <row r="34" spans="1:6" ht="15">
      <c r="A34" s="31"/>
      <c r="B34" s="15"/>
      <c r="C34" s="45"/>
      <c r="D34" s="46"/>
      <c r="E34" s="47"/>
    </row>
    <row r="35" spans="1:6" s="1" customFormat="1" ht="23">
      <c r="A35" s="23" t="s">
        <v>87</v>
      </c>
      <c r="B35" s="10" t="s">
        <v>63</v>
      </c>
      <c r="D35" s="28" t="s">
        <v>2</v>
      </c>
      <c r="E35" s="63">
        <f>SUMPRODUCT(Table6[G],Table6[N])/SUM(Table6[G])</f>
        <v>5.7416666666666663</v>
      </c>
      <c r="F35" s="26"/>
    </row>
    <row r="36" spans="1:6">
      <c r="A36" s="5" t="s">
        <v>0</v>
      </c>
      <c r="B36" s="5" t="s">
        <v>1</v>
      </c>
      <c r="C36" s="35" t="s">
        <v>95</v>
      </c>
      <c r="D36" s="36" t="s">
        <v>96</v>
      </c>
      <c r="E36" s="35" t="s">
        <v>3</v>
      </c>
    </row>
    <row r="37" spans="1:6" s="4" customFormat="1" ht="30">
      <c r="A37" s="14">
        <v>1</v>
      </c>
      <c r="B37" s="15" t="s">
        <v>29</v>
      </c>
      <c r="C37" s="32">
        <v>5</v>
      </c>
      <c r="D37" s="33">
        <v>6</v>
      </c>
      <c r="E37" s="47" t="s">
        <v>158</v>
      </c>
      <c r="F37" s="73"/>
    </row>
    <row r="38" spans="1:6" s="4" customFormat="1" ht="30">
      <c r="A38" s="12">
        <v>2</v>
      </c>
      <c r="B38" s="13" t="s">
        <v>142</v>
      </c>
      <c r="C38" s="32">
        <v>5</v>
      </c>
      <c r="D38" s="33">
        <v>6</v>
      </c>
      <c r="E38" s="42"/>
      <c r="F38" s="73"/>
    </row>
    <row r="39" spans="1:6" s="4" customFormat="1" ht="30">
      <c r="A39" s="12">
        <v>3</v>
      </c>
      <c r="B39" s="13" t="s">
        <v>107</v>
      </c>
      <c r="C39" s="32">
        <v>5</v>
      </c>
      <c r="D39" s="33">
        <v>6</v>
      </c>
      <c r="E39" s="42" t="s">
        <v>238</v>
      </c>
      <c r="F39" s="73"/>
    </row>
    <row r="40" spans="1:6" ht="15">
      <c r="A40" s="5">
        <v>4</v>
      </c>
      <c r="B40" s="2" t="s">
        <v>4</v>
      </c>
      <c r="C40" s="32">
        <v>5</v>
      </c>
      <c r="D40" s="33">
        <v>5.9</v>
      </c>
      <c r="E40" s="43" t="s">
        <v>239</v>
      </c>
    </row>
    <row r="41" spans="1:6" ht="15">
      <c r="A41" s="5">
        <v>5</v>
      </c>
      <c r="B41" s="2" t="s">
        <v>92</v>
      </c>
      <c r="C41" s="32">
        <v>5</v>
      </c>
      <c r="D41" s="33">
        <v>6</v>
      </c>
      <c r="E41" s="43"/>
    </row>
    <row r="42" spans="1:6" ht="15">
      <c r="A42" s="9">
        <v>6</v>
      </c>
      <c r="B42" s="2" t="s">
        <v>108</v>
      </c>
      <c r="C42" s="32">
        <v>5</v>
      </c>
      <c r="D42" s="33">
        <v>6</v>
      </c>
      <c r="E42" s="43"/>
    </row>
    <row r="43" spans="1:6" ht="15">
      <c r="A43" s="5">
        <v>7</v>
      </c>
      <c r="B43" s="16" t="s">
        <v>93</v>
      </c>
      <c r="C43" s="32">
        <v>5</v>
      </c>
      <c r="D43" s="33">
        <v>6</v>
      </c>
      <c r="E43" s="43"/>
    </row>
    <row r="44" spans="1:6" ht="15">
      <c r="A44" s="5">
        <v>9</v>
      </c>
      <c r="B44" s="2" t="s">
        <v>251</v>
      </c>
      <c r="C44" s="32">
        <v>5</v>
      </c>
      <c r="D44" s="33">
        <v>4.5</v>
      </c>
      <c r="E44" s="43" t="s">
        <v>252</v>
      </c>
    </row>
    <row r="45" spans="1:6" ht="15">
      <c r="A45" s="9">
        <v>10</v>
      </c>
      <c r="B45" s="2" t="s">
        <v>129</v>
      </c>
      <c r="C45" s="32">
        <v>5</v>
      </c>
      <c r="D45" s="33">
        <v>6</v>
      </c>
      <c r="E45" s="43"/>
    </row>
    <row r="46" spans="1:6" ht="15">
      <c r="A46" s="9">
        <v>11</v>
      </c>
      <c r="B46" s="2" t="s">
        <v>17</v>
      </c>
      <c r="C46" s="32">
        <v>5</v>
      </c>
      <c r="D46" s="33">
        <v>6</v>
      </c>
      <c r="E46" s="43"/>
    </row>
    <row r="47" spans="1:6" ht="28">
      <c r="A47" s="26">
        <v>13</v>
      </c>
      <c r="B47" s="2" t="s">
        <v>132</v>
      </c>
      <c r="C47" s="32">
        <v>5</v>
      </c>
      <c r="D47" s="33">
        <v>4.5</v>
      </c>
      <c r="E47" s="43" t="s">
        <v>240</v>
      </c>
    </row>
    <row r="48" spans="1:6" s="7" customFormat="1" ht="15">
      <c r="A48" s="26">
        <v>14</v>
      </c>
      <c r="B48" s="6" t="s">
        <v>26</v>
      </c>
      <c r="C48" s="32">
        <v>5</v>
      </c>
      <c r="D48" s="33">
        <v>6</v>
      </c>
      <c r="E48" s="43" t="s">
        <v>159</v>
      </c>
      <c r="F48" s="73"/>
    </row>
    <row r="49" spans="1:6">
      <c r="C49" s="7"/>
      <c r="D49" s="7"/>
      <c r="E49" s="66"/>
    </row>
    <row r="50" spans="1:6" ht="23">
      <c r="A50" s="23" t="s">
        <v>88</v>
      </c>
      <c r="B50" s="10" t="s">
        <v>9</v>
      </c>
      <c r="C50" s="1"/>
      <c r="D50" s="28" t="s">
        <v>2</v>
      </c>
      <c r="E50" s="63">
        <f>SUMPRODUCT(Table12[G],Table12[N])/SUM(Table12[G])</f>
        <v>5.8833333333333337</v>
      </c>
    </row>
    <row r="51" spans="1:6">
      <c r="A51" s="5" t="s">
        <v>0</v>
      </c>
      <c r="B51" s="5" t="s">
        <v>1</v>
      </c>
      <c r="C51" s="35" t="s">
        <v>95</v>
      </c>
      <c r="D51" s="36" t="s">
        <v>96</v>
      </c>
      <c r="E51" s="35" t="s">
        <v>3</v>
      </c>
    </row>
    <row r="52" spans="1:6" ht="15">
      <c r="A52" s="5">
        <v>1</v>
      </c>
      <c r="B52" s="2" t="s">
        <v>37</v>
      </c>
      <c r="C52" s="34">
        <v>5</v>
      </c>
      <c r="D52" s="33">
        <v>5.8</v>
      </c>
      <c r="E52" s="67"/>
    </row>
    <row r="53" spans="1:6" s="7" customFormat="1" ht="15">
      <c r="A53" s="5">
        <v>2</v>
      </c>
      <c r="B53" s="2" t="s">
        <v>10</v>
      </c>
      <c r="C53" s="34">
        <v>5</v>
      </c>
      <c r="D53" s="33">
        <v>6</v>
      </c>
      <c r="E53" s="38"/>
      <c r="F53" s="73"/>
    </row>
    <row r="54" spans="1:6" ht="15">
      <c r="A54" s="9">
        <v>3</v>
      </c>
      <c r="B54" s="2" t="s">
        <v>11</v>
      </c>
      <c r="C54" s="34">
        <v>5</v>
      </c>
      <c r="D54" s="33">
        <v>6</v>
      </c>
      <c r="E54" s="38"/>
    </row>
    <row r="55" spans="1:6" s="1" customFormat="1" ht="28">
      <c r="A55" s="9">
        <v>4</v>
      </c>
      <c r="B55" s="2" t="s">
        <v>21</v>
      </c>
      <c r="C55" s="34">
        <v>5</v>
      </c>
      <c r="D55" s="33">
        <v>6</v>
      </c>
      <c r="E55" s="52"/>
      <c r="F55" s="26"/>
    </row>
    <row r="56" spans="1:6" ht="28">
      <c r="A56" s="5">
        <v>5</v>
      </c>
      <c r="B56" s="2" t="s">
        <v>20</v>
      </c>
      <c r="C56" s="34">
        <v>5</v>
      </c>
      <c r="D56" s="33">
        <v>5.5</v>
      </c>
      <c r="E56" s="38" t="s">
        <v>241</v>
      </c>
    </row>
    <row r="57" spans="1:6" ht="15">
      <c r="A57" s="5">
        <v>6</v>
      </c>
      <c r="B57" s="6" t="s">
        <v>12</v>
      </c>
      <c r="C57" s="34">
        <v>5</v>
      </c>
      <c r="D57" s="33">
        <v>6</v>
      </c>
      <c r="E57" s="43"/>
    </row>
    <row r="58" spans="1:6">
      <c r="C58" s="7"/>
      <c r="D58" s="7"/>
      <c r="E58" s="66"/>
    </row>
    <row r="59" spans="1:6" s="1" customFormat="1" ht="23">
      <c r="A59" s="23" t="s">
        <v>89</v>
      </c>
      <c r="B59" s="10" t="s">
        <v>67</v>
      </c>
      <c r="C59" s="8"/>
      <c r="D59" s="28" t="s">
        <v>2</v>
      </c>
      <c r="E59" s="63">
        <f>SUMPRODUCT(Table3[G],Table3[N])/SUM(Table3[G])</f>
        <v>5.7586206896551726</v>
      </c>
      <c r="F59" s="26"/>
    </row>
    <row r="60" spans="1:6">
      <c r="A60" s="5" t="s">
        <v>0</v>
      </c>
      <c r="B60" s="5" t="s">
        <v>1</v>
      </c>
      <c r="C60" s="35" t="s">
        <v>95</v>
      </c>
      <c r="D60" s="37" t="s">
        <v>96</v>
      </c>
      <c r="E60" s="35" t="s">
        <v>3</v>
      </c>
    </row>
    <row r="61" spans="1:6" ht="28">
      <c r="A61" s="5">
        <v>1</v>
      </c>
      <c r="B61" s="2" t="s">
        <v>51</v>
      </c>
      <c r="C61" s="38">
        <v>9</v>
      </c>
      <c r="D61" s="33">
        <v>6</v>
      </c>
      <c r="E61" s="38" t="s">
        <v>242</v>
      </c>
    </row>
    <row r="62" spans="1:6" ht="15">
      <c r="A62" s="9">
        <v>2</v>
      </c>
      <c r="B62" s="2" t="s">
        <v>53</v>
      </c>
      <c r="C62" s="38">
        <v>5</v>
      </c>
      <c r="D62" s="33">
        <v>6</v>
      </c>
      <c r="E62" s="38"/>
    </row>
    <row r="63" spans="1:6" ht="15">
      <c r="A63" s="9">
        <v>3</v>
      </c>
      <c r="B63" s="2" t="s">
        <v>109</v>
      </c>
      <c r="C63" s="38">
        <v>5</v>
      </c>
      <c r="D63" s="33">
        <v>5.8</v>
      </c>
      <c r="E63" s="38" t="s">
        <v>146</v>
      </c>
    </row>
    <row r="64" spans="1:6" ht="15">
      <c r="A64" s="5">
        <v>4</v>
      </c>
      <c r="B64" s="2" t="s">
        <v>24</v>
      </c>
      <c r="C64" s="38">
        <v>9</v>
      </c>
      <c r="D64" s="33">
        <v>6</v>
      </c>
      <c r="E64" s="38"/>
    </row>
    <row r="65" spans="1:6" ht="15">
      <c r="A65" s="5">
        <v>5</v>
      </c>
      <c r="B65" s="2" t="s">
        <v>110</v>
      </c>
      <c r="C65" s="38">
        <v>1</v>
      </c>
      <c r="D65" s="33">
        <v>0</v>
      </c>
      <c r="E65" s="38" t="s">
        <v>243</v>
      </c>
    </row>
    <row r="66" spans="1:6" ht="15">
      <c r="A66" s="5">
        <v>6</v>
      </c>
      <c r="B66" s="16" t="s">
        <v>52</v>
      </c>
      <c r="C66" s="38">
        <v>0</v>
      </c>
      <c r="D66" s="33"/>
      <c r="E66" s="38"/>
    </row>
    <row r="67" spans="1:6">
      <c r="C67" s="7"/>
      <c r="D67" s="7"/>
      <c r="E67" s="66"/>
    </row>
    <row r="68" spans="1:6" s="1" customFormat="1" ht="23">
      <c r="A68" s="23" t="s">
        <v>77</v>
      </c>
      <c r="B68" s="10" t="s">
        <v>74</v>
      </c>
      <c r="D68" s="28" t="s">
        <v>2</v>
      </c>
      <c r="E68" s="63">
        <f>SUMPRODUCT(Table11[G],Table11[N])/SUM(Table11[G])</f>
        <v>5.62</v>
      </c>
      <c r="F68" s="26"/>
    </row>
    <row r="69" spans="1:6">
      <c r="A69" s="5" t="s">
        <v>0</v>
      </c>
      <c r="B69" s="5" t="s">
        <v>1</v>
      </c>
      <c r="C69" s="35" t="s">
        <v>95</v>
      </c>
      <c r="D69" s="36" t="s">
        <v>96</v>
      </c>
      <c r="E69" s="35" t="s">
        <v>3</v>
      </c>
    </row>
    <row r="70" spans="1:6" ht="15">
      <c r="A70" s="5">
        <v>1</v>
      </c>
      <c r="B70" s="19" t="s">
        <v>94</v>
      </c>
      <c r="C70" s="34">
        <v>5</v>
      </c>
      <c r="D70" s="33">
        <v>5.8</v>
      </c>
      <c r="E70" s="38" t="s">
        <v>244</v>
      </c>
    </row>
    <row r="71" spans="1:6" ht="15">
      <c r="A71" s="5">
        <v>2</v>
      </c>
      <c r="B71" s="2" t="s">
        <v>47</v>
      </c>
      <c r="C71" s="34">
        <v>5</v>
      </c>
      <c r="D71" s="33">
        <v>5.5</v>
      </c>
      <c r="E71" s="38" t="s">
        <v>245</v>
      </c>
    </row>
    <row r="72" spans="1:6" ht="15">
      <c r="A72" s="9">
        <v>3</v>
      </c>
      <c r="B72" s="2" t="s">
        <v>48</v>
      </c>
      <c r="C72" s="34">
        <v>5</v>
      </c>
      <c r="D72" s="33">
        <v>5.5</v>
      </c>
      <c r="E72" s="38" t="s">
        <v>246</v>
      </c>
    </row>
    <row r="73" spans="1:6" ht="15">
      <c r="A73" s="9">
        <v>4</v>
      </c>
      <c r="B73" s="2" t="s">
        <v>8</v>
      </c>
      <c r="C73" s="34">
        <v>5</v>
      </c>
      <c r="D73" s="33">
        <v>5.5</v>
      </c>
      <c r="E73" s="38" t="s">
        <v>246</v>
      </c>
    </row>
    <row r="74" spans="1:6" ht="28">
      <c r="A74" s="5">
        <v>5</v>
      </c>
      <c r="B74" s="2" t="s">
        <v>111</v>
      </c>
      <c r="C74" s="34">
        <v>5</v>
      </c>
      <c r="D74" s="33">
        <v>5.8</v>
      </c>
      <c r="E74" s="38" t="s">
        <v>247</v>
      </c>
    </row>
    <row r="75" spans="1:6">
      <c r="C75" s="7"/>
      <c r="D75" s="7"/>
      <c r="E75" s="66"/>
    </row>
    <row r="76" spans="1:6">
      <c r="C76" s="7"/>
      <c r="D76" s="7"/>
      <c r="E76" s="66"/>
    </row>
    <row r="77" spans="1:6" s="1" customFormat="1" ht="23">
      <c r="A77" s="23" t="s">
        <v>78</v>
      </c>
      <c r="B77" s="10" t="s">
        <v>68</v>
      </c>
      <c r="D77" s="28" t="s">
        <v>2</v>
      </c>
      <c r="E77" s="63">
        <f>SUMPRODUCT(Table71518[G],Table71518[N])/SUM(Table71518[G])</f>
        <v>6</v>
      </c>
      <c r="F77" s="26"/>
    </row>
    <row r="78" spans="1:6">
      <c r="A78" s="5" t="s">
        <v>0</v>
      </c>
      <c r="B78" s="5" t="s">
        <v>1</v>
      </c>
      <c r="C78" s="35" t="s">
        <v>95</v>
      </c>
      <c r="D78" s="36" t="s">
        <v>96</v>
      </c>
      <c r="E78" s="35" t="s">
        <v>3</v>
      </c>
    </row>
    <row r="79" spans="1:6" ht="15">
      <c r="A79" s="5">
        <v>1</v>
      </c>
      <c r="B79" s="2" t="s">
        <v>37</v>
      </c>
      <c r="C79" s="34">
        <v>5</v>
      </c>
      <c r="D79" s="33">
        <v>6</v>
      </c>
      <c r="E79" s="38"/>
    </row>
    <row r="80" spans="1:6" ht="15">
      <c r="A80" s="5">
        <v>2</v>
      </c>
      <c r="B80" s="2" t="s">
        <v>33</v>
      </c>
      <c r="C80" s="34">
        <v>5</v>
      </c>
      <c r="D80" s="33">
        <v>6</v>
      </c>
      <c r="E80" s="38"/>
    </row>
    <row r="81" spans="1:6" ht="15">
      <c r="A81" s="9">
        <v>3</v>
      </c>
      <c r="B81" s="2" t="s">
        <v>112</v>
      </c>
      <c r="C81" s="34">
        <v>5</v>
      </c>
      <c r="D81" s="33">
        <v>6</v>
      </c>
      <c r="E81" s="38"/>
    </row>
    <row r="82" spans="1:6" ht="28">
      <c r="A82" s="9">
        <v>4</v>
      </c>
      <c r="B82" s="2" t="s">
        <v>65</v>
      </c>
      <c r="C82" s="34">
        <v>5</v>
      </c>
      <c r="D82" s="33">
        <v>6</v>
      </c>
      <c r="E82" s="38"/>
    </row>
    <row r="83" spans="1:6" ht="15">
      <c r="A83" s="5">
        <v>5</v>
      </c>
      <c r="B83" s="2" t="s">
        <v>34</v>
      </c>
      <c r="C83" s="34">
        <v>5</v>
      </c>
      <c r="D83" s="33">
        <v>6</v>
      </c>
      <c r="E83" s="38"/>
    </row>
    <row r="85" spans="1:6" s="1" customFormat="1">
      <c r="B85"/>
      <c r="C85" s="7"/>
      <c r="D85" s="7"/>
      <c r="E85" s="68"/>
      <c r="F85" s="26"/>
    </row>
    <row r="86" spans="1:6" ht="23">
      <c r="A86" s="23" t="s">
        <v>79</v>
      </c>
      <c r="B86" s="10" t="s">
        <v>69</v>
      </c>
      <c r="C86" s="1"/>
      <c r="D86" s="28" t="s">
        <v>2</v>
      </c>
      <c r="E86" s="63">
        <f>SUMPRODUCT(Table715[G],Table715[N])/SUM(Table715[G])</f>
        <v>6</v>
      </c>
    </row>
    <row r="87" spans="1:6">
      <c r="A87" s="5" t="s">
        <v>0</v>
      </c>
      <c r="B87" s="5" t="s">
        <v>1</v>
      </c>
      <c r="C87" s="35" t="s">
        <v>95</v>
      </c>
      <c r="D87" s="36" t="s">
        <v>96</v>
      </c>
      <c r="E87" s="35" t="s">
        <v>3</v>
      </c>
    </row>
    <row r="88" spans="1:6" ht="15">
      <c r="A88" s="5">
        <v>1</v>
      </c>
      <c r="B88" s="2" t="s">
        <v>37</v>
      </c>
      <c r="C88" s="38">
        <v>5</v>
      </c>
      <c r="D88" s="33">
        <v>6</v>
      </c>
      <c r="E88" s="38"/>
    </row>
    <row r="89" spans="1:6" ht="15">
      <c r="A89" s="5">
        <v>2</v>
      </c>
      <c r="B89" s="2" t="s">
        <v>116</v>
      </c>
      <c r="C89" s="38">
        <v>5</v>
      </c>
      <c r="D89" s="33">
        <v>6</v>
      </c>
      <c r="E89" s="38"/>
    </row>
    <row r="90" spans="1:6" ht="15">
      <c r="A90" s="9">
        <v>3</v>
      </c>
      <c r="B90" s="2" t="s">
        <v>161</v>
      </c>
      <c r="C90" s="38">
        <v>5</v>
      </c>
      <c r="D90" s="33">
        <v>6</v>
      </c>
      <c r="E90" s="38"/>
    </row>
    <row r="91" spans="1:6" ht="15">
      <c r="A91" s="9">
        <v>4</v>
      </c>
      <c r="B91" s="2" t="s">
        <v>35</v>
      </c>
      <c r="C91" s="38">
        <v>5</v>
      </c>
      <c r="D91" s="33">
        <v>6</v>
      </c>
      <c r="E91" s="38"/>
    </row>
    <row r="92" spans="1:6" ht="15">
      <c r="A92" s="5">
        <v>5</v>
      </c>
      <c r="B92" s="2" t="s">
        <v>160</v>
      </c>
      <c r="C92" s="38">
        <v>0</v>
      </c>
      <c r="D92" s="33"/>
      <c r="E92" s="38"/>
    </row>
    <row r="93" spans="1:6" ht="15">
      <c r="A93" s="5">
        <v>6</v>
      </c>
      <c r="B93" s="2" t="s">
        <v>50</v>
      </c>
      <c r="C93" s="38">
        <v>5</v>
      </c>
      <c r="D93" s="33">
        <v>6</v>
      </c>
      <c r="E93" s="38"/>
    </row>
    <row r="94" spans="1:6" s="1" customFormat="1">
      <c r="B94"/>
      <c r="C94" s="7"/>
      <c r="D94" s="7"/>
      <c r="E94" s="68"/>
      <c r="F94" s="26"/>
    </row>
    <row r="95" spans="1:6" ht="23">
      <c r="A95" s="23" t="s">
        <v>80</v>
      </c>
      <c r="B95" s="10" t="s">
        <v>73</v>
      </c>
      <c r="C95" s="1"/>
      <c r="D95" s="28" t="s">
        <v>2</v>
      </c>
      <c r="E95" s="63">
        <f>SUMPRODUCT(Table7[G],Table7[N])/SUM(Table7[G])</f>
        <v>6</v>
      </c>
    </row>
    <row r="96" spans="1:6">
      <c r="A96" s="5" t="s">
        <v>0</v>
      </c>
      <c r="B96" s="5" t="s">
        <v>1</v>
      </c>
      <c r="C96" s="35" t="s">
        <v>95</v>
      </c>
      <c r="D96" s="36" t="s">
        <v>96</v>
      </c>
      <c r="E96" s="35" t="s">
        <v>3</v>
      </c>
    </row>
    <row r="97" spans="1:6" ht="15">
      <c r="A97" s="5">
        <v>1</v>
      </c>
      <c r="B97" s="2" t="s">
        <v>37</v>
      </c>
      <c r="C97" s="34">
        <v>5</v>
      </c>
      <c r="D97" s="33">
        <v>6</v>
      </c>
      <c r="E97" s="38"/>
    </row>
    <row r="98" spans="1:6" ht="15">
      <c r="A98" s="5">
        <v>2</v>
      </c>
      <c r="B98" s="6" t="s">
        <v>131</v>
      </c>
      <c r="C98" s="34">
        <v>5</v>
      </c>
      <c r="D98" s="33">
        <v>6</v>
      </c>
      <c r="E98" s="38"/>
    </row>
    <row r="99" spans="1:6" ht="15">
      <c r="A99" s="5">
        <v>3</v>
      </c>
      <c r="B99" s="2" t="s">
        <v>113</v>
      </c>
      <c r="C99" s="34">
        <v>5</v>
      </c>
      <c r="D99" s="33">
        <v>6</v>
      </c>
      <c r="E99" s="38"/>
    </row>
    <row r="100" spans="1:6" ht="15">
      <c r="A100" s="5">
        <v>4</v>
      </c>
      <c r="B100" s="2" t="s">
        <v>130</v>
      </c>
      <c r="C100" s="34">
        <v>5</v>
      </c>
      <c r="D100" s="33">
        <v>6</v>
      </c>
      <c r="E100" s="38"/>
    </row>
    <row r="101" spans="1:6" ht="15">
      <c r="A101" s="9">
        <v>5</v>
      </c>
      <c r="B101" s="2" t="s">
        <v>162</v>
      </c>
      <c r="C101" s="34">
        <v>0</v>
      </c>
      <c r="D101" s="33"/>
      <c r="E101" s="38"/>
    </row>
    <row r="102" spans="1:6" ht="15">
      <c r="A102" s="9">
        <v>6</v>
      </c>
      <c r="B102" s="2" t="s">
        <v>36</v>
      </c>
      <c r="C102" s="34">
        <v>0</v>
      </c>
      <c r="D102" s="33"/>
      <c r="E102" s="38"/>
    </row>
    <row r="103" spans="1:6" ht="15">
      <c r="A103" s="9">
        <v>7</v>
      </c>
      <c r="B103" s="2" t="s">
        <v>5</v>
      </c>
      <c r="C103" s="34">
        <v>5</v>
      </c>
      <c r="D103" s="33">
        <v>6</v>
      </c>
      <c r="E103" s="38" t="s">
        <v>163</v>
      </c>
    </row>
    <row r="104" spans="1:6" ht="15">
      <c r="A104" s="5">
        <v>8</v>
      </c>
      <c r="B104" s="2" t="s">
        <v>114</v>
      </c>
      <c r="C104" s="34">
        <v>5</v>
      </c>
      <c r="D104" s="33">
        <v>6</v>
      </c>
      <c r="E104" s="38"/>
    </row>
    <row r="105" spans="1:6" s="1" customFormat="1" ht="15">
      <c r="B105" s="56"/>
      <c r="C105" s="34"/>
      <c r="D105" s="57"/>
      <c r="E105" s="69"/>
      <c r="F105" s="26"/>
    </row>
    <row r="106" spans="1:6" ht="23">
      <c r="A106" s="23" t="s">
        <v>81</v>
      </c>
      <c r="B106" s="10" t="s">
        <v>100</v>
      </c>
      <c r="C106" s="1"/>
      <c r="D106" s="28" t="s">
        <v>2</v>
      </c>
      <c r="E106" s="63">
        <f>SUMPRODUCT(Table8[G],Table8[N])/SUM(Table8[G])</f>
        <v>5.95</v>
      </c>
    </row>
    <row r="107" spans="1:6">
      <c r="A107" s="5" t="s">
        <v>0</v>
      </c>
      <c r="B107" s="5" t="s">
        <v>1</v>
      </c>
      <c r="C107" s="35" t="s">
        <v>95</v>
      </c>
      <c r="D107" s="36" t="s">
        <v>96</v>
      </c>
      <c r="E107" s="35" t="s">
        <v>3</v>
      </c>
    </row>
    <row r="108" spans="1:6" ht="15">
      <c r="A108" s="5">
        <v>1</v>
      </c>
      <c r="B108" s="2" t="s">
        <v>37</v>
      </c>
      <c r="C108" s="34">
        <v>5</v>
      </c>
      <c r="D108" s="33">
        <v>5.8</v>
      </c>
      <c r="E108" s="38"/>
    </row>
    <row r="109" spans="1:6" ht="15">
      <c r="A109" s="5">
        <v>2</v>
      </c>
      <c r="B109" s="2" t="s">
        <v>38</v>
      </c>
      <c r="C109" s="34">
        <v>5</v>
      </c>
      <c r="D109" s="33">
        <v>6</v>
      </c>
      <c r="E109" s="67"/>
    </row>
    <row r="110" spans="1:6" ht="15">
      <c r="A110" s="5">
        <v>3</v>
      </c>
      <c r="B110" s="2" t="s">
        <v>115</v>
      </c>
      <c r="C110" s="34">
        <v>5</v>
      </c>
      <c r="D110" s="33">
        <v>6</v>
      </c>
      <c r="E110" s="38"/>
    </row>
    <row r="111" spans="1:6" ht="15">
      <c r="A111" s="5">
        <v>4</v>
      </c>
      <c r="B111" s="2" t="s">
        <v>147</v>
      </c>
      <c r="C111" s="34">
        <v>5</v>
      </c>
      <c r="D111" s="33">
        <v>6</v>
      </c>
      <c r="E111" s="38"/>
    </row>
    <row r="112" spans="1:6" s="1" customFormat="1" ht="15">
      <c r="B112" s="56"/>
      <c r="C112" s="34"/>
      <c r="D112" s="57"/>
      <c r="E112" s="69"/>
      <c r="F112" s="26"/>
    </row>
    <row r="113" spans="1:6" ht="23">
      <c r="A113" s="23" t="s">
        <v>99</v>
      </c>
      <c r="B113" s="10" t="s">
        <v>101</v>
      </c>
      <c r="C113" s="1"/>
      <c r="D113" s="28" t="s">
        <v>2</v>
      </c>
      <c r="E113" s="63">
        <f>SUMPRODUCT(Table9[G],Table9[N])/SUM(Table9[G])</f>
        <v>6</v>
      </c>
    </row>
    <row r="114" spans="1:6">
      <c r="A114" s="5" t="s">
        <v>0</v>
      </c>
      <c r="B114" s="5" t="s">
        <v>1</v>
      </c>
      <c r="C114" s="35" t="s">
        <v>95</v>
      </c>
      <c r="D114" s="36" t="s">
        <v>96</v>
      </c>
      <c r="E114" s="35" t="s">
        <v>3</v>
      </c>
    </row>
    <row r="115" spans="1:6" ht="15">
      <c r="A115" s="5">
        <v>1</v>
      </c>
      <c r="B115" s="2" t="s">
        <v>37</v>
      </c>
      <c r="C115" s="34">
        <v>5</v>
      </c>
      <c r="D115" s="33">
        <v>6</v>
      </c>
      <c r="E115" s="38"/>
    </row>
    <row r="116" spans="1:6" ht="15">
      <c r="A116" s="5">
        <v>2</v>
      </c>
      <c r="B116" s="2" t="s">
        <v>117</v>
      </c>
      <c r="C116" s="34">
        <v>5</v>
      </c>
      <c r="D116" s="33">
        <v>6</v>
      </c>
      <c r="E116" s="38"/>
    </row>
    <row r="117" spans="1:6" ht="15">
      <c r="A117" s="5">
        <v>3</v>
      </c>
      <c r="B117" s="2" t="s">
        <v>18</v>
      </c>
      <c r="C117" s="34">
        <v>5</v>
      </c>
      <c r="D117" s="33">
        <v>6</v>
      </c>
      <c r="E117" s="38"/>
    </row>
    <row r="118" spans="1:6" ht="15">
      <c r="A118" s="9">
        <v>4</v>
      </c>
      <c r="B118" s="2" t="s">
        <v>32</v>
      </c>
      <c r="C118" s="34">
        <v>9</v>
      </c>
      <c r="D118" s="33">
        <v>6</v>
      </c>
      <c r="E118" s="38"/>
    </row>
    <row r="119" spans="1:6" ht="15">
      <c r="A119" s="9">
        <v>5</v>
      </c>
      <c r="B119" s="2" t="s">
        <v>6</v>
      </c>
      <c r="C119" s="34">
        <v>9</v>
      </c>
      <c r="D119" s="33">
        <v>6</v>
      </c>
      <c r="E119" s="38"/>
    </row>
    <row r="120" spans="1:6" ht="15">
      <c r="A120" s="9">
        <v>6</v>
      </c>
      <c r="B120" s="2" t="s">
        <v>118</v>
      </c>
      <c r="C120" s="34">
        <v>5</v>
      </c>
      <c r="D120" s="33">
        <v>6</v>
      </c>
      <c r="E120" s="38"/>
    </row>
    <row r="121" spans="1:6" ht="15">
      <c r="A121" s="5">
        <v>7</v>
      </c>
      <c r="B121" s="2" t="s">
        <v>7</v>
      </c>
      <c r="C121" s="34">
        <v>5</v>
      </c>
      <c r="D121" s="33">
        <v>6</v>
      </c>
      <c r="E121" s="38"/>
    </row>
    <row r="122" spans="1:6" ht="15">
      <c r="A122" s="5">
        <v>8</v>
      </c>
      <c r="B122" s="2" t="s">
        <v>119</v>
      </c>
      <c r="C122" s="34">
        <v>5</v>
      </c>
      <c r="D122" s="33">
        <v>6</v>
      </c>
      <c r="E122" s="38"/>
    </row>
    <row r="123" spans="1:6" s="1" customFormat="1">
      <c r="B123"/>
      <c r="C123" s="7"/>
      <c r="D123" s="7"/>
      <c r="E123" s="68"/>
      <c r="F123" s="26"/>
    </row>
    <row r="124" spans="1:6" ht="23">
      <c r="A124" s="23" t="s">
        <v>82</v>
      </c>
      <c r="B124" s="10" t="s">
        <v>70</v>
      </c>
      <c r="C124" s="1"/>
      <c r="D124" s="28" t="s">
        <v>2</v>
      </c>
      <c r="E124" s="63">
        <f>SUMPRODUCT(Table1021[G],Table1021[N])/SUM(Table1021[G])</f>
        <v>4.9918367346938775</v>
      </c>
    </row>
    <row r="125" spans="1:6">
      <c r="A125" s="5" t="s">
        <v>0</v>
      </c>
      <c r="B125" s="5" t="s">
        <v>1</v>
      </c>
      <c r="C125" s="35" t="s">
        <v>95</v>
      </c>
      <c r="D125" s="36" t="s">
        <v>96</v>
      </c>
      <c r="E125" s="35" t="s">
        <v>3</v>
      </c>
    </row>
    <row r="126" spans="1:6" ht="15">
      <c r="A126" s="5">
        <v>1</v>
      </c>
      <c r="B126" s="2" t="s">
        <v>37</v>
      </c>
      <c r="C126" s="34">
        <v>2</v>
      </c>
      <c r="D126" s="33">
        <v>6</v>
      </c>
      <c r="E126" s="38"/>
    </row>
    <row r="127" spans="1:6" ht="15">
      <c r="A127" s="5">
        <v>2</v>
      </c>
      <c r="B127" s="16" t="s">
        <v>31</v>
      </c>
      <c r="C127" s="34">
        <v>5</v>
      </c>
      <c r="D127" s="33">
        <v>5.5</v>
      </c>
      <c r="E127" s="38"/>
    </row>
    <row r="128" spans="1:6" ht="70">
      <c r="A128" s="9">
        <v>3</v>
      </c>
      <c r="B128" s="2" t="s">
        <v>124</v>
      </c>
      <c r="C128" s="34">
        <v>9</v>
      </c>
      <c r="D128" s="33">
        <v>3.8</v>
      </c>
      <c r="E128" s="38" t="s">
        <v>263</v>
      </c>
    </row>
    <row r="129" spans="1:6" ht="15">
      <c r="A129" s="9">
        <v>4</v>
      </c>
      <c r="B129" s="56" t="s">
        <v>133</v>
      </c>
      <c r="C129" s="34">
        <v>5</v>
      </c>
      <c r="D129" s="33">
        <v>4.5</v>
      </c>
      <c r="E129" s="83" t="s">
        <v>248</v>
      </c>
    </row>
    <row r="130" spans="1:6" ht="15">
      <c r="A130" s="9">
        <v>5</v>
      </c>
      <c r="B130" s="2" t="s">
        <v>41</v>
      </c>
      <c r="C130" s="34">
        <v>5</v>
      </c>
      <c r="D130" s="33">
        <v>5</v>
      </c>
      <c r="E130" s="38" t="s">
        <v>254</v>
      </c>
    </row>
    <row r="131" spans="1:6" ht="15">
      <c r="A131" s="5">
        <v>6</v>
      </c>
      <c r="B131" s="16" t="s">
        <v>49</v>
      </c>
      <c r="C131" s="34">
        <v>5</v>
      </c>
      <c r="D131" s="33">
        <v>6</v>
      </c>
      <c r="E131" s="38"/>
    </row>
    <row r="132" spans="1:6" ht="28">
      <c r="A132" s="5">
        <v>7</v>
      </c>
      <c r="B132" s="16" t="s">
        <v>27</v>
      </c>
      <c r="C132" s="34">
        <v>5</v>
      </c>
      <c r="D132" s="33">
        <v>5.8</v>
      </c>
      <c r="E132" s="38"/>
    </row>
    <row r="133" spans="1:6" ht="15">
      <c r="A133" s="5">
        <v>8</v>
      </c>
      <c r="B133" s="56" t="s">
        <v>134</v>
      </c>
      <c r="C133" s="34">
        <v>5</v>
      </c>
      <c r="D133" s="33">
        <v>6</v>
      </c>
      <c r="E133" s="38"/>
    </row>
    <row r="134" spans="1:6" ht="15">
      <c r="A134" s="9">
        <v>9</v>
      </c>
      <c r="B134" s="16" t="s">
        <v>23</v>
      </c>
      <c r="C134" s="34">
        <v>8</v>
      </c>
      <c r="D134" s="33">
        <v>4.3</v>
      </c>
      <c r="E134" s="38" t="s">
        <v>249</v>
      </c>
    </row>
    <row r="135" spans="1:6" ht="15">
      <c r="A135" s="26">
        <v>10</v>
      </c>
      <c r="B135" s="16" t="s">
        <v>22</v>
      </c>
      <c r="C135" s="34">
        <v>0</v>
      </c>
      <c r="D135" s="33"/>
      <c r="E135" s="38" t="s">
        <v>164</v>
      </c>
    </row>
    <row r="136" spans="1:6" s="1" customFormat="1">
      <c r="B136"/>
      <c r="C136" s="7"/>
      <c r="D136" s="7"/>
      <c r="E136" s="68"/>
      <c r="F136" s="26"/>
    </row>
    <row r="137" spans="1:6" ht="23">
      <c r="A137" s="23" t="s">
        <v>83</v>
      </c>
      <c r="B137" s="10" t="s">
        <v>71</v>
      </c>
      <c r="C137" s="1"/>
      <c r="D137" s="28" t="s">
        <v>2</v>
      </c>
      <c r="E137" s="63">
        <f>SUMPRODUCT(Table1020[G],Table1020[N])/SUM(Table1020[G])</f>
        <v>5.1428571428571432</v>
      </c>
    </row>
    <row r="138" spans="1:6">
      <c r="A138" s="5" t="s">
        <v>0</v>
      </c>
      <c r="B138" s="5" t="s">
        <v>1</v>
      </c>
      <c r="C138" s="35" t="s">
        <v>95</v>
      </c>
      <c r="D138" s="36" t="s">
        <v>96</v>
      </c>
      <c r="E138" s="35" t="s">
        <v>3</v>
      </c>
    </row>
    <row r="139" spans="1:6" ht="15">
      <c r="A139" s="5">
        <v>1</v>
      </c>
      <c r="B139" s="2" t="s">
        <v>39</v>
      </c>
      <c r="C139" s="34">
        <v>5</v>
      </c>
      <c r="D139" s="33">
        <v>6</v>
      </c>
      <c r="E139" s="83" t="s">
        <v>191</v>
      </c>
    </row>
    <row r="140" spans="1:6" ht="15">
      <c r="A140" s="9">
        <v>2</v>
      </c>
      <c r="B140" s="2" t="s">
        <v>15</v>
      </c>
      <c r="C140" s="34">
        <v>5</v>
      </c>
      <c r="D140" s="33">
        <v>6</v>
      </c>
      <c r="E140" s="38"/>
    </row>
    <row r="141" spans="1:6" ht="15">
      <c r="A141" s="9">
        <v>3</v>
      </c>
      <c r="B141" s="16" t="s">
        <v>40</v>
      </c>
      <c r="C141" s="34">
        <v>5</v>
      </c>
      <c r="D141" s="33">
        <v>5.5</v>
      </c>
      <c r="E141" s="38"/>
    </row>
    <row r="142" spans="1:6" ht="15">
      <c r="A142" s="9">
        <v>4</v>
      </c>
      <c r="B142" s="16" t="s">
        <v>30</v>
      </c>
      <c r="C142" s="34">
        <v>5</v>
      </c>
      <c r="D142" s="33">
        <v>5.5</v>
      </c>
      <c r="E142" s="38"/>
    </row>
    <row r="143" spans="1:6" ht="15">
      <c r="A143" s="76">
        <v>5</v>
      </c>
      <c r="B143" s="77" t="s">
        <v>16</v>
      </c>
      <c r="C143" s="78">
        <v>0</v>
      </c>
      <c r="D143" s="79"/>
      <c r="E143" s="80" t="s">
        <v>165</v>
      </c>
    </row>
    <row r="144" spans="1:6" ht="15">
      <c r="A144" s="5">
        <v>6</v>
      </c>
      <c r="B144" t="s">
        <v>135</v>
      </c>
      <c r="C144" s="34">
        <v>5</v>
      </c>
      <c r="D144" s="33">
        <v>1</v>
      </c>
      <c r="E144" s="38"/>
    </row>
    <row r="145" spans="1:6" ht="15">
      <c r="A145" s="5">
        <v>7</v>
      </c>
      <c r="B145" s="2" t="s">
        <v>120</v>
      </c>
      <c r="C145" s="34">
        <v>5</v>
      </c>
      <c r="D145" s="33">
        <v>6</v>
      </c>
      <c r="E145" s="38"/>
    </row>
    <row r="146" spans="1:6" ht="15">
      <c r="A146" s="9">
        <v>8</v>
      </c>
      <c r="B146" s="16" t="s">
        <v>13</v>
      </c>
      <c r="C146" s="34">
        <v>5</v>
      </c>
      <c r="D146" s="33">
        <v>6</v>
      </c>
      <c r="E146" s="38"/>
    </row>
    <row r="147" spans="1:6">
      <c r="C147" s="7"/>
      <c r="D147" s="7"/>
      <c r="E147" s="66"/>
    </row>
    <row r="148" spans="1:6" s="1" customFormat="1">
      <c r="B148"/>
      <c r="C148" s="7"/>
      <c r="D148" s="7"/>
      <c r="E148" s="68"/>
      <c r="F148" s="26"/>
    </row>
    <row r="149" spans="1:6" ht="23">
      <c r="A149" s="23" t="s">
        <v>84</v>
      </c>
      <c r="B149" s="10" t="s">
        <v>72</v>
      </c>
      <c r="C149" s="1"/>
      <c r="D149" s="28" t="s">
        <v>2</v>
      </c>
      <c r="E149" s="63">
        <f>SUMPRODUCT(Table10[G],Table10[N])/SUM(Table10[G])</f>
        <v>5.1475409836065573</v>
      </c>
    </row>
    <row r="150" spans="1:6">
      <c r="A150" s="5" t="s">
        <v>0</v>
      </c>
      <c r="B150" s="5" t="s">
        <v>1</v>
      </c>
      <c r="C150" s="35" t="s">
        <v>95</v>
      </c>
      <c r="D150" s="36" t="s">
        <v>96</v>
      </c>
      <c r="E150" s="35" t="s">
        <v>3</v>
      </c>
    </row>
    <row r="151" spans="1:6" ht="15">
      <c r="A151" s="20">
        <v>1</v>
      </c>
      <c r="B151" s="16" t="s">
        <v>25</v>
      </c>
      <c r="C151" s="34">
        <v>5</v>
      </c>
      <c r="D151" s="33">
        <v>6</v>
      </c>
      <c r="E151" s="38"/>
    </row>
    <row r="152" spans="1:6" ht="28">
      <c r="A152" s="5">
        <v>2</v>
      </c>
      <c r="B152" t="s">
        <v>19</v>
      </c>
      <c r="C152" s="34">
        <v>5</v>
      </c>
      <c r="D152" s="33">
        <v>4</v>
      </c>
      <c r="E152" s="38" t="s">
        <v>260</v>
      </c>
      <c r="F152"/>
    </row>
    <row r="153" spans="1:6" ht="15">
      <c r="A153" s="5">
        <v>3</v>
      </c>
      <c r="B153" s="2" t="s">
        <v>42</v>
      </c>
      <c r="C153" s="34">
        <v>1</v>
      </c>
      <c r="D153" s="33">
        <v>1</v>
      </c>
      <c r="E153" s="83" t="s">
        <v>250</v>
      </c>
      <c r="F153" s="84"/>
    </row>
    <row r="154" spans="1:6" ht="15">
      <c r="A154" s="9">
        <v>4</v>
      </c>
      <c r="B154" s="16" t="s">
        <v>46</v>
      </c>
      <c r="C154" s="34">
        <v>1</v>
      </c>
      <c r="D154" s="33">
        <v>1</v>
      </c>
      <c r="E154" s="83" t="s">
        <v>250</v>
      </c>
      <c r="F154" s="84"/>
    </row>
    <row r="155" spans="1:6" ht="28">
      <c r="A155" s="9">
        <v>5</v>
      </c>
      <c r="B155" s="2" t="s">
        <v>103</v>
      </c>
      <c r="C155" s="34">
        <v>5</v>
      </c>
      <c r="D155" s="33">
        <v>5</v>
      </c>
      <c r="E155" s="38" t="s">
        <v>253</v>
      </c>
    </row>
    <row r="156" spans="1:6" ht="28">
      <c r="A156" s="5">
        <v>6</v>
      </c>
      <c r="B156" s="2" t="s">
        <v>104</v>
      </c>
      <c r="C156" s="34">
        <v>5</v>
      </c>
      <c r="D156" s="33">
        <v>6</v>
      </c>
      <c r="E156" s="52"/>
    </row>
    <row r="157" spans="1:6" ht="15">
      <c r="A157" s="9">
        <v>7</v>
      </c>
      <c r="B157" s="16" t="s">
        <v>43</v>
      </c>
      <c r="C157" s="34">
        <v>5</v>
      </c>
      <c r="D157" s="33">
        <v>4</v>
      </c>
      <c r="E157" s="85" t="s">
        <v>182</v>
      </c>
    </row>
    <row r="158" spans="1:6" ht="28">
      <c r="A158" s="9">
        <v>8</v>
      </c>
      <c r="B158" s="2" t="s">
        <v>126</v>
      </c>
      <c r="C158" s="34">
        <v>5</v>
      </c>
      <c r="D158" s="33">
        <v>5.3</v>
      </c>
      <c r="E158" s="38" t="s">
        <v>262</v>
      </c>
      <c r="F158" s="84"/>
    </row>
    <row r="159" spans="1:6" ht="15">
      <c r="A159" s="9">
        <v>9</v>
      </c>
      <c r="B159" s="16" t="s">
        <v>44</v>
      </c>
      <c r="C159" s="34">
        <v>4</v>
      </c>
      <c r="D159" s="33">
        <v>6</v>
      </c>
      <c r="E159" s="52"/>
    </row>
    <row r="160" spans="1:6" ht="15">
      <c r="A160" s="9">
        <v>10</v>
      </c>
      <c r="B160" s="2" t="s">
        <v>125</v>
      </c>
      <c r="C160" s="34">
        <v>5</v>
      </c>
      <c r="D160" s="33">
        <v>5.5</v>
      </c>
      <c r="E160" s="83" t="s">
        <v>190</v>
      </c>
    </row>
    <row r="161" spans="1:5" ht="15">
      <c r="A161" s="20">
        <v>11</v>
      </c>
      <c r="B161" s="16" t="s">
        <v>45</v>
      </c>
      <c r="C161" s="34">
        <v>5</v>
      </c>
      <c r="D161" s="33">
        <v>3.8</v>
      </c>
      <c r="E161" s="85" t="s">
        <v>194</v>
      </c>
    </row>
    <row r="162" spans="1:5" ht="15">
      <c r="A162" s="60">
        <v>12</v>
      </c>
      <c r="B162" s="2" t="s">
        <v>123</v>
      </c>
      <c r="C162" s="34">
        <v>5</v>
      </c>
      <c r="D162" s="33">
        <v>6</v>
      </c>
      <c r="E162" s="38"/>
    </row>
    <row r="163" spans="1:5" ht="15">
      <c r="A163" s="26">
        <v>13</v>
      </c>
      <c r="B163" s="2" t="s">
        <v>122</v>
      </c>
      <c r="C163" s="34">
        <v>5</v>
      </c>
      <c r="D163" s="33">
        <v>6</v>
      </c>
      <c r="E163" s="38"/>
    </row>
    <row r="164" spans="1:5" ht="15">
      <c r="A164" s="26">
        <v>14</v>
      </c>
      <c r="B164" s="2" t="s">
        <v>121</v>
      </c>
      <c r="C164" s="34">
        <v>5</v>
      </c>
      <c r="D164" s="33">
        <v>6</v>
      </c>
      <c r="E164" s="38"/>
    </row>
    <row r="165" spans="1:5">
      <c r="C165" s="7"/>
      <c r="D165" s="7"/>
      <c r="E165" s="66"/>
    </row>
    <row r="166" spans="1:5" ht="23">
      <c r="A166" s="23" t="s">
        <v>85</v>
      </c>
      <c r="B166" s="10" t="s">
        <v>75</v>
      </c>
      <c r="C166" s="7"/>
      <c r="D166" s="28" t="s">
        <v>2</v>
      </c>
      <c r="E166" s="63" t="e">
        <f>SUMPRODUCT(Table15[G],Table15[N])/SUM(Table15[G])</f>
        <v>#DIV/0!</v>
      </c>
    </row>
    <row r="167" spans="1:5">
      <c r="A167" s="5" t="s">
        <v>0</v>
      </c>
      <c r="B167" s="5" t="s">
        <v>1</v>
      </c>
      <c r="C167" s="35" t="s">
        <v>95</v>
      </c>
      <c r="D167" s="36" t="s">
        <v>96</v>
      </c>
      <c r="E167" s="35" t="s">
        <v>3</v>
      </c>
    </row>
    <row r="168" spans="1:5" ht="15">
      <c r="A168" s="5">
        <v>1</v>
      </c>
      <c r="B168" s="2" t="s">
        <v>14</v>
      </c>
      <c r="C168" s="34">
        <v>0</v>
      </c>
      <c r="D168" s="33"/>
      <c r="E168" s="38" t="s">
        <v>166</v>
      </c>
    </row>
    <row r="169" spans="1:5" ht="15">
      <c r="A169" s="5">
        <v>2</v>
      </c>
      <c r="B169" s="2" t="s">
        <v>127</v>
      </c>
      <c r="C169" s="34">
        <v>0</v>
      </c>
      <c r="D169" s="33"/>
      <c r="E169" s="38"/>
    </row>
    <row r="170" spans="1:5" ht="15">
      <c r="A170" s="5">
        <v>3</v>
      </c>
      <c r="B170" s="2" t="s">
        <v>64</v>
      </c>
      <c r="C170" s="34">
        <v>0</v>
      </c>
      <c r="D170" s="33"/>
      <c r="E170" s="38"/>
    </row>
    <row r="171" spans="1:5" ht="15">
      <c r="A171" s="9">
        <v>4</v>
      </c>
      <c r="B171" s="56" t="s">
        <v>128</v>
      </c>
      <c r="C171" s="34">
        <v>0</v>
      </c>
      <c r="D171" s="33"/>
      <c r="E171" s="38"/>
    </row>
    <row r="172" spans="1:5">
      <c r="C172" s="7"/>
      <c r="D172" s="7"/>
      <c r="E172" s="66"/>
    </row>
    <row r="173" spans="1:5" ht="23">
      <c r="A173" s="23" t="s">
        <v>255</v>
      </c>
      <c r="B173" s="10" t="s">
        <v>256</v>
      </c>
      <c r="C173" s="7"/>
      <c r="D173" s="28" t="s">
        <v>2</v>
      </c>
      <c r="E173" s="63">
        <f>SUMPRODUCT(Table152[G],Table152[N])/SUM(Table152[G])</f>
        <v>5.666666666666667</v>
      </c>
    </row>
    <row r="174" spans="1:5">
      <c r="A174" s="5" t="s">
        <v>0</v>
      </c>
      <c r="B174" s="5" t="s">
        <v>1</v>
      </c>
      <c r="C174" s="35" t="s">
        <v>95</v>
      </c>
      <c r="D174" s="36" t="s">
        <v>96</v>
      </c>
      <c r="E174" s="35" t="s">
        <v>3</v>
      </c>
    </row>
    <row r="175" spans="1:5" ht="42">
      <c r="A175" s="5">
        <v>1</v>
      </c>
      <c r="B175" s="2" t="s">
        <v>258</v>
      </c>
      <c r="C175" s="34">
        <v>5</v>
      </c>
      <c r="D175" s="33">
        <v>5</v>
      </c>
      <c r="E175" s="38" t="s">
        <v>261</v>
      </c>
    </row>
    <row r="176" spans="1:5" ht="15">
      <c r="A176" s="5">
        <v>2</v>
      </c>
      <c r="B176" s="2" t="s">
        <v>257</v>
      </c>
      <c r="C176" s="34">
        <v>5</v>
      </c>
      <c r="D176" s="33">
        <v>6</v>
      </c>
      <c r="E176" s="38"/>
    </row>
    <row r="177" spans="1:6" ht="15">
      <c r="A177" s="5">
        <v>3</v>
      </c>
      <c r="B177" s="2" t="s">
        <v>259</v>
      </c>
      <c r="C177" s="34">
        <v>5</v>
      </c>
      <c r="D177" s="33">
        <v>6</v>
      </c>
      <c r="E177" s="38"/>
    </row>
    <row r="178" spans="1:6">
      <c r="C178" s="7"/>
      <c r="D178" s="7"/>
      <c r="E178" s="66"/>
    </row>
    <row r="179" spans="1:6">
      <c r="C179" s="7"/>
      <c r="D179" s="7"/>
      <c r="E179" s="66"/>
    </row>
    <row r="181" spans="1:6" s="55" customFormat="1" ht="28">
      <c r="A181" s="54" t="s">
        <v>97</v>
      </c>
      <c r="E181" s="70"/>
      <c r="F181" s="81" t="s">
        <v>167</v>
      </c>
    </row>
    <row r="182" spans="1:6" ht="23">
      <c r="A182" s="24" t="s">
        <v>86</v>
      </c>
      <c r="B182" s="17" t="s">
        <v>76</v>
      </c>
      <c r="C182" s="27"/>
      <c r="D182" s="28" t="s">
        <v>2</v>
      </c>
      <c r="E182" s="63">
        <f>SUMPRODUCT(Table2[G],Table2[N])/SUM(Table2[G])</f>
        <v>5.9341085271317828</v>
      </c>
      <c r="F182" s="81">
        <v>1</v>
      </c>
    </row>
    <row r="183" spans="1:6" ht="18">
      <c r="F183" s="81"/>
    </row>
    <row r="184" spans="1:6" ht="18">
      <c r="A184" s="49" t="s">
        <v>87</v>
      </c>
      <c r="B184" s="10" t="s">
        <v>63</v>
      </c>
      <c r="C184" s="10"/>
      <c r="D184" s="50" t="s">
        <v>2</v>
      </c>
      <c r="E184" s="71">
        <f>SUMPRODUCT(Table6[G],Table6[N])/SUM(Table6[G])</f>
        <v>5.7416666666666663</v>
      </c>
      <c r="F184" s="86">
        <v>3</v>
      </c>
    </row>
    <row r="185" spans="1:6" ht="18">
      <c r="A185" s="49" t="s">
        <v>88</v>
      </c>
      <c r="B185" s="10" t="s">
        <v>9</v>
      </c>
      <c r="C185" s="10"/>
      <c r="D185" s="50" t="s">
        <v>2</v>
      </c>
      <c r="E185" s="71">
        <f>SUMPRODUCT(Table12[G],Table12[N])/SUM(Table12[G])</f>
        <v>5.8833333333333337</v>
      </c>
      <c r="F185" s="86">
        <v>3</v>
      </c>
    </row>
    <row r="186" spans="1:6" ht="18">
      <c r="A186" s="49" t="s">
        <v>89</v>
      </c>
      <c r="B186" s="10" t="s">
        <v>67</v>
      </c>
      <c r="C186" s="10"/>
      <c r="D186" s="50" t="s">
        <v>2</v>
      </c>
      <c r="E186" s="71">
        <f>SUMPRODUCT(Table3[G],Table3[N])/SUM(Table3[G])</f>
        <v>5.7586206896551726</v>
      </c>
      <c r="F186" s="86">
        <v>3</v>
      </c>
    </row>
    <row r="187" spans="1:6" ht="23">
      <c r="A187" s="48">
        <v>2</v>
      </c>
      <c r="B187" s="88" t="s">
        <v>98</v>
      </c>
      <c r="E187" s="72">
        <f>SUMPRODUCT(F184:F186,E184:E186)/SUM(F184:F186)</f>
        <v>5.7945402298850572</v>
      </c>
      <c r="F187" s="81">
        <v>1</v>
      </c>
    </row>
    <row r="188" spans="1:6" ht="18">
      <c r="F188" s="81"/>
    </row>
    <row r="189" spans="1:6" ht="18">
      <c r="A189" s="49" t="s">
        <v>77</v>
      </c>
      <c r="B189" s="10" t="s">
        <v>74</v>
      </c>
      <c r="C189" s="10"/>
      <c r="D189" s="50" t="s">
        <v>2</v>
      </c>
      <c r="E189" s="71">
        <f>SUMPRODUCT(Table11[G],Table11[N])/SUM(Table11[G])</f>
        <v>5.62</v>
      </c>
      <c r="F189" s="86">
        <v>4</v>
      </c>
    </row>
    <row r="190" spans="1:6" ht="18">
      <c r="A190" s="49" t="s">
        <v>78</v>
      </c>
      <c r="B190" s="10" t="s">
        <v>68</v>
      </c>
      <c r="C190" s="10"/>
      <c r="D190" s="50" t="s">
        <v>2</v>
      </c>
      <c r="E190" s="71">
        <f>SUMPRODUCT(Table71518[G],Table71518[N])/SUM(Table71518[G])</f>
        <v>6</v>
      </c>
      <c r="F190" s="86">
        <v>2</v>
      </c>
    </row>
    <row r="191" spans="1:6" ht="18">
      <c r="A191" s="49" t="s">
        <v>79</v>
      </c>
      <c r="B191" s="10" t="s">
        <v>69</v>
      </c>
      <c r="C191" s="10"/>
      <c r="D191" s="50" t="s">
        <v>2</v>
      </c>
      <c r="E191" s="71">
        <f>SUMPRODUCT(Table715[G],Table715[N])/SUM(Table715[G])</f>
        <v>6</v>
      </c>
      <c r="F191" s="86">
        <v>2</v>
      </c>
    </row>
    <row r="192" spans="1:6" ht="18">
      <c r="A192" s="49" t="s">
        <v>80</v>
      </c>
      <c r="B192" s="10" t="s">
        <v>73</v>
      </c>
      <c r="C192" s="10"/>
      <c r="D192" s="50" t="s">
        <v>2</v>
      </c>
      <c r="E192" s="71">
        <f>SUMPRODUCT(Table7[G],Table7[N])/SUM(Table7[G])</f>
        <v>6</v>
      </c>
      <c r="F192" s="86">
        <v>6</v>
      </c>
    </row>
    <row r="193" spans="1:6" ht="18">
      <c r="A193" s="49" t="s">
        <v>81</v>
      </c>
      <c r="B193" s="10" t="s">
        <v>100</v>
      </c>
      <c r="C193" s="10"/>
      <c r="D193" s="50" t="s">
        <v>2</v>
      </c>
      <c r="E193" s="71">
        <f>SUMPRODUCT(Table8[G],Table8[N])/SUM(Table8[G])</f>
        <v>5.95</v>
      </c>
      <c r="F193" s="86">
        <v>3</v>
      </c>
    </row>
    <row r="194" spans="1:6" ht="18">
      <c r="A194" s="49" t="s">
        <v>99</v>
      </c>
      <c r="B194" s="10" t="s">
        <v>101</v>
      </c>
      <c r="C194" s="10"/>
      <c r="D194" s="50" t="s">
        <v>2</v>
      </c>
      <c r="E194" s="71">
        <f>SUMPRODUCT(Table9[G],Table9[N])/SUM(Table9[G])</f>
        <v>6</v>
      </c>
      <c r="F194" s="86">
        <v>3</v>
      </c>
    </row>
    <row r="195" spans="1:6" ht="18">
      <c r="A195" s="49" t="s">
        <v>82</v>
      </c>
      <c r="B195" s="10" t="s">
        <v>70</v>
      </c>
      <c r="C195" s="10"/>
      <c r="D195" s="50" t="s">
        <v>2</v>
      </c>
      <c r="E195" s="71">
        <f>SUMPRODUCT(Table1021[G],Table1021[N])/SUM(Table1021[G])</f>
        <v>4.9918367346938775</v>
      </c>
      <c r="F195" s="86">
        <v>6</v>
      </c>
    </row>
    <row r="196" spans="1:6" ht="18">
      <c r="A196" s="49" t="s">
        <v>83</v>
      </c>
      <c r="B196" s="10" t="s">
        <v>71</v>
      </c>
      <c r="C196" s="10"/>
      <c r="D196" s="50" t="s">
        <v>2</v>
      </c>
      <c r="E196" s="71">
        <f>SUMPRODUCT(Table1020[G],Table1020[N])/SUM(Table1020[G])</f>
        <v>5.1428571428571432</v>
      </c>
      <c r="F196" s="86">
        <v>2</v>
      </c>
    </row>
    <row r="197" spans="1:6" ht="18">
      <c r="A197" s="49" t="s">
        <v>84</v>
      </c>
      <c r="B197" s="10" t="s">
        <v>72</v>
      </c>
      <c r="C197" s="10"/>
      <c r="D197" s="50" t="s">
        <v>2</v>
      </c>
      <c r="E197" s="71">
        <f>SUMPRODUCT(Table10[G],Table10[N])/SUM(Table10[G])</f>
        <v>5.1475409836065573</v>
      </c>
      <c r="F197" s="86">
        <v>2</v>
      </c>
    </row>
    <row r="198" spans="1:6" ht="18">
      <c r="A198" s="49" t="s">
        <v>85</v>
      </c>
      <c r="B198" s="10" t="s">
        <v>75</v>
      </c>
      <c r="C198" s="51"/>
      <c r="D198" s="50" t="s">
        <v>2</v>
      </c>
      <c r="E198" s="71"/>
      <c r="F198" s="86">
        <v>0</v>
      </c>
    </row>
    <row r="199" spans="1:6" ht="18">
      <c r="A199" s="49" t="s">
        <v>255</v>
      </c>
      <c r="B199" s="10" t="s">
        <v>256</v>
      </c>
      <c r="C199" s="51"/>
      <c r="D199" s="50" t="s">
        <v>2</v>
      </c>
      <c r="E199" s="71">
        <f>E173</f>
        <v>5.666666666666667</v>
      </c>
      <c r="F199" s="86">
        <v>2</v>
      </c>
    </row>
    <row r="200" spans="1:6" ht="23">
      <c r="A200" s="48">
        <v>3</v>
      </c>
      <c r="B200" s="88" t="s">
        <v>98</v>
      </c>
      <c r="E200" s="72">
        <f>SUMPRODUCT(F189:F199,E189:E199)/SUM(F189:F199)</f>
        <v>5.6310984373257504</v>
      </c>
      <c r="F200" s="81">
        <v>3</v>
      </c>
    </row>
    <row r="201" spans="1:6" ht="18">
      <c r="F201" s="81"/>
    </row>
    <row r="202" spans="1:6" ht="18">
      <c r="F202" s="81"/>
    </row>
    <row r="203" spans="1:6" ht="25">
      <c r="B203" s="89" t="s">
        <v>102</v>
      </c>
      <c r="E203" s="87">
        <f>((E182*F182)+E187*F187+E200*F200)/(F182+F187+F200)</f>
        <v>5.7243888137988179</v>
      </c>
      <c r="F203" s="81"/>
    </row>
    <row r="208" spans="1:6">
      <c r="A208" s="1" t="s">
        <v>138</v>
      </c>
    </row>
    <row r="209" spans="1:1">
      <c r="A209" s="1" t="s">
        <v>139</v>
      </c>
    </row>
    <row r="210" spans="1:1">
      <c r="A210" s="1" t="s">
        <v>140</v>
      </c>
    </row>
    <row r="213" spans="1:1">
      <c r="A213" s="1" t="s">
        <v>215</v>
      </c>
    </row>
    <row r="214" spans="1:1">
      <c r="A214" s="1" t="s">
        <v>218</v>
      </c>
    </row>
    <row r="215" spans="1:1">
      <c r="A215" s="1" t="s">
        <v>219</v>
      </c>
    </row>
    <row r="216" spans="1:1">
      <c r="A216" s="1" t="s">
        <v>220</v>
      </c>
    </row>
    <row r="217" spans="1:1">
      <c r="A217" s="1" t="s">
        <v>226</v>
      </c>
    </row>
    <row r="218" spans="1:1">
      <c r="A218" s="1" t="s">
        <v>231</v>
      </c>
    </row>
    <row r="219" spans="1:1">
      <c r="A219" s="1" t="s">
        <v>232</v>
      </c>
    </row>
    <row r="220" spans="1:1">
      <c r="A220" s="1" t="s">
        <v>233</v>
      </c>
    </row>
    <row r="229" spans="1:1">
      <c r="A229" s="1" t="s">
        <v>264</v>
      </c>
    </row>
    <row r="230" spans="1:1">
      <c r="A230" s="1" t="s">
        <v>265</v>
      </c>
    </row>
    <row r="231" spans="1:1">
      <c r="A231" s="1" t="s">
        <v>183</v>
      </c>
    </row>
    <row r="232" spans="1:1">
      <c r="A232" s="1" t="s">
        <v>184</v>
      </c>
    </row>
    <row r="233" spans="1:1">
      <c r="A233" s="1" t="s">
        <v>185</v>
      </c>
    </row>
    <row r="234" spans="1:1">
      <c r="A234" s="1" t="s">
        <v>186</v>
      </c>
    </row>
    <row r="235" spans="1:1">
      <c r="A235" s="1" t="s">
        <v>187</v>
      </c>
    </row>
    <row r="236" spans="1:1">
      <c r="A236" s="1" t="s">
        <v>188</v>
      </c>
    </row>
    <row r="237" spans="1:1">
      <c r="A237" s="1" t="s">
        <v>189</v>
      </c>
    </row>
    <row r="238" spans="1:1">
      <c r="A238" s="1" t="s">
        <v>266</v>
      </c>
    </row>
    <row r="239" spans="1:1">
      <c r="A239" s="1" t="s">
        <v>267</v>
      </c>
    </row>
    <row r="240" spans="1:1">
      <c r="A240" s="1" t="s">
        <v>268</v>
      </c>
    </row>
    <row r="241" spans="1:1">
      <c r="A241" s="1" t="s">
        <v>269</v>
      </c>
    </row>
    <row r="242" spans="1:1">
      <c r="A242" s="1" t="s">
        <v>197</v>
      </c>
    </row>
    <row r="243" spans="1:1">
      <c r="A243" s="1" t="s">
        <v>205</v>
      </c>
    </row>
    <row r="244" spans="1:1">
      <c r="A244" s="1" t="s">
        <v>210</v>
      </c>
    </row>
    <row r="245" spans="1:1">
      <c r="A245" s="1" t="s">
        <v>213</v>
      </c>
    </row>
    <row r="246" spans="1:1">
      <c r="A246" s="1" t="s">
        <v>214</v>
      </c>
    </row>
    <row r="247" spans="1:1">
      <c r="A247" s="1" t="s">
        <v>225</v>
      </c>
    </row>
    <row r="249" spans="1:1">
      <c r="A249" s="1" t="s">
        <v>180</v>
      </c>
    </row>
    <row r="250" spans="1:1">
      <c r="A250" s="1" t="s">
        <v>181</v>
      </c>
    </row>
    <row r="263" spans="1:2">
      <c r="A263" s="1" t="s">
        <v>192</v>
      </c>
      <c r="B263" t="s">
        <v>193</v>
      </c>
    </row>
    <row r="280" spans="1:2">
      <c r="A280" s="1" t="s">
        <v>194</v>
      </c>
      <c r="B280" t="s">
        <v>195</v>
      </c>
    </row>
    <row r="290" spans="1:2">
      <c r="A290" s="1" t="s">
        <v>196</v>
      </c>
    </row>
    <row r="296" spans="1:2">
      <c r="A296" s="1" t="s">
        <v>198</v>
      </c>
    </row>
    <row r="304" spans="1:2">
      <c r="A304" s="1" t="s">
        <v>199</v>
      </c>
      <c r="B304" t="s">
        <v>200</v>
      </c>
    </row>
    <row r="329" spans="1:2">
      <c r="A329" s="1" t="s">
        <v>201</v>
      </c>
      <c r="B329" t="s">
        <v>202</v>
      </c>
    </row>
    <row r="370" spans="1:2">
      <c r="A370" s="1" t="s">
        <v>203</v>
      </c>
      <c r="B370" t="s">
        <v>204</v>
      </c>
    </row>
    <row r="391" spans="1:2">
      <c r="A391" s="1" t="s">
        <v>206</v>
      </c>
      <c r="B391" t="s">
        <v>207</v>
      </c>
    </row>
    <row r="398" spans="1:2">
      <c r="A398" s="1" t="s">
        <v>208</v>
      </c>
      <c r="B398" t="s">
        <v>209</v>
      </c>
    </row>
    <row r="406" spans="1:2">
      <c r="A406" s="1" t="s">
        <v>211</v>
      </c>
      <c r="B406" t="s">
        <v>212</v>
      </c>
    </row>
    <row r="413" spans="1:2">
      <c r="A413" s="1" t="s">
        <v>216</v>
      </c>
      <c r="B413" t="s">
        <v>217</v>
      </c>
    </row>
    <row r="429" spans="1:2">
      <c r="A429" s="1" t="s">
        <v>221</v>
      </c>
      <c r="B429" t="s">
        <v>222</v>
      </c>
    </row>
    <row r="459" spans="1:2">
      <c r="A459" s="1" t="s">
        <v>223</v>
      </c>
      <c r="B459" t="s">
        <v>224</v>
      </c>
    </row>
    <row r="484" spans="1:2">
      <c r="A484" s="1" t="s">
        <v>227</v>
      </c>
      <c r="B484" t="s">
        <v>230</v>
      </c>
    </row>
    <row r="496" spans="1:2">
      <c r="A496" s="1" t="s">
        <v>228</v>
      </c>
      <c r="B496" t="s">
        <v>229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/>
  <drawing r:id="rId1"/>
  <legacy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44" sqref="A44"/>
    </sheetView>
  </sheetViews>
  <sheetFormatPr baseColWidth="10" defaultColWidth="11.5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Leeres Kriterienblatt</vt:lpstr>
      <vt:lpstr>Beispiele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Markus Stolze</cp:lastModifiedBy>
  <cp:lastPrinted>2011-02-14T12:33:31Z</cp:lastPrinted>
  <dcterms:created xsi:type="dcterms:W3CDTF">2010-02-01T15:47:35Z</dcterms:created>
  <dcterms:modified xsi:type="dcterms:W3CDTF">2012-02-08T23:06:50Z</dcterms:modified>
</cp:coreProperties>
</file>