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13" windowWidth="23670" windowHeight="9983" activeTab="4"/>
  </bookViews>
  <sheets>
    <sheet name="Rohdaten" sheetId="1" r:id="rId1"/>
    <sheet name="Kostenanalyse Domestic" sheetId="2" r:id="rId2"/>
    <sheet name="Domestic Streaming" sheetId="6" r:id="rId3"/>
    <sheet name="Domestic DVD" sheetId="7" r:id="rId4"/>
    <sheet name="Export" sheetId="8" r:id="rId5"/>
  </sheets>
  <calcPr calcId="145621"/>
</workbook>
</file>

<file path=xl/calcChain.xml><?xml version="1.0" encoding="utf-8"?>
<calcChain xmlns="http://schemas.openxmlformats.org/spreadsheetml/2006/main">
  <c r="J29" i="7" l="1"/>
  <c r="H29" i="7"/>
  <c r="I29" i="7" s="1"/>
  <c r="B29" i="7"/>
  <c r="K29" i="7" s="1"/>
  <c r="L29" i="7" s="1"/>
  <c r="J28" i="7"/>
  <c r="H28" i="7"/>
  <c r="I28" i="7" s="1"/>
  <c r="B28" i="7"/>
  <c r="K28" i="7" s="1"/>
  <c r="L28" i="7" s="1"/>
  <c r="J27" i="7"/>
  <c r="H27" i="7"/>
  <c r="I27" i="7" s="1"/>
  <c r="B27" i="7"/>
  <c r="K27" i="7" s="1"/>
  <c r="L27" i="7" s="1"/>
  <c r="J26" i="7"/>
  <c r="H26" i="7"/>
  <c r="I26" i="7" s="1"/>
  <c r="B26" i="7"/>
  <c r="K26" i="7" s="1"/>
  <c r="L26" i="7" s="1"/>
  <c r="J25" i="7"/>
  <c r="H25" i="7"/>
  <c r="I25" i="7" s="1"/>
  <c r="B25" i="7"/>
  <c r="K25" i="7" s="1"/>
  <c r="L25" i="7" s="1"/>
  <c r="J24" i="7"/>
  <c r="H24" i="7"/>
  <c r="I24" i="7" s="1"/>
  <c r="B24" i="7"/>
  <c r="K24" i="7" s="1"/>
  <c r="L24" i="7" s="1"/>
  <c r="J23" i="7"/>
  <c r="H23" i="7"/>
  <c r="I23" i="7" s="1"/>
  <c r="B23" i="7"/>
  <c r="K23" i="7" s="1"/>
  <c r="L23" i="7" s="1"/>
  <c r="J22" i="7"/>
  <c r="H22" i="7"/>
  <c r="I22" i="7" s="1"/>
  <c r="B22" i="7"/>
  <c r="K22" i="7" s="1"/>
  <c r="L22" i="7" s="1"/>
  <c r="J21" i="7"/>
  <c r="H21" i="7"/>
  <c r="I21" i="7" s="1"/>
  <c r="B21" i="7"/>
  <c r="K21" i="7" s="1"/>
  <c r="L21" i="7" s="1"/>
  <c r="J20" i="7"/>
  <c r="H20" i="7"/>
  <c r="I20" i="7" s="1"/>
  <c r="B20" i="7"/>
  <c r="K20" i="7" s="1"/>
  <c r="L20" i="7" s="1"/>
  <c r="J19" i="7"/>
  <c r="H19" i="7"/>
  <c r="I19" i="7" s="1"/>
  <c r="B19" i="7"/>
  <c r="K19" i="7" s="1"/>
  <c r="L19" i="7" s="1"/>
  <c r="J18" i="7"/>
  <c r="H18" i="7"/>
  <c r="I18" i="7" s="1"/>
  <c r="B18" i="7"/>
  <c r="K18" i="7" s="1"/>
  <c r="L18" i="7" s="1"/>
  <c r="K17" i="7"/>
  <c r="J17" i="7"/>
  <c r="L17" i="7" s="1"/>
  <c r="H17" i="7"/>
  <c r="I17" i="7" s="1"/>
  <c r="D17" i="7"/>
  <c r="K16" i="7"/>
  <c r="J16" i="7"/>
  <c r="L16" i="7" s="1"/>
  <c r="H16" i="7"/>
  <c r="I16" i="7" s="1"/>
  <c r="D16" i="7"/>
  <c r="L15" i="7"/>
  <c r="K15" i="7"/>
  <c r="J15" i="7"/>
  <c r="H15" i="7"/>
  <c r="I15" i="7" s="1"/>
  <c r="D15" i="7"/>
  <c r="K14" i="7"/>
  <c r="J14" i="7"/>
  <c r="L14" i="7" s="1"/>
  <c r="H14" i="7"/>
  <c r="I14" i="7" s="1"/>
  <c r="D14" i="7"/>
  <c r="L13" i="7"/>
  <c r="K13" i="7"/>
  <c r="J13" i="7"/>
  <c r="H13" i="7"/>
  <c r="I13" i="7" s="1"/>
  <c r="D13" i="7"/>
  <c r="K12" i="7"/>
  <c r="J12" i="7"/>
  <c r="L12" i="7" s="1"/>
  <c r="H12" i="7"/>
  <c r="I12" i="7" s="1"/>
  <c r="D12" i="7"/>
  <c r="K11" i="7"/>
  <c r="J11" i="7"/>
  <c r="L11" i="7" s="1"/>
  <c r="H11" i="7"/>
  <c r="I11" i="7" s="1"/>
  <c r="D11" i="7"/>
  <c r="K10" i="7"/>
  <c r="J10" i="7"/>
  <c r="L10" i="7" s="1"/>
  <c r="H10" i="7"/>
  <c r="I10" i="7" s="1"/>
  <c r="D10" i="7"/>
  <c r="L9" i="7"/>
  <c r="K9" i="7"/>
  <c r="J9" i="7"/>
  <c r="H9" i="7"/>
  <c r="I9" i="7" s="1"/>
  <c r="D9" i="7"/>
  <c r="K8" i="7"/>
  <c r="J8" i="7"/>
  <c r="L8" i="7" s="1"/>
  <c r="H8" i="7"/>
  <c r="I8" i="7" s="1"/>
  <c r="D8" i="7"/>
  <c r="L7" i="7"/>
  <c r="K7" i="7"/>
  <c r="J7" i="7"/>
  <c r="H7" i="7"/>
  <c r="I7" i="7" s="1"/>
  <c r="D7" i="7"/>
  <c r="K6" i="7"/>
  <c r="J6" i="7"/>
  <c r="L6" i="7" s="1"/>
  <c r="H6" i="7"/>
  <c r="I6" i="7" s="1"/>
  <c r="D6" i="7"/>
  <c r="L5" i="7"/>
  <c r="K5" i="7"/>
  <c r="J5" i="7"/>
  <c r="H5" i="7"/>
  <c r="I5" i="7" s="1"/>
  <c r="D5" i="7"/>
  <c r="K4" i="7"/>
  <c r="J4" i="7"/>
  <c r="L4" i="7" s="1"/>
  <c r="H4" i="7"/>
  <c r="I4" i="7" s="1"/>
  <c r="D4" i="7"/>
  <c r="K3" i="7"/>
  <c r="J3" i="7"/>
  <c r="L3" i="7" s="1"/>
  <c r="H3" i="7"/>
  <c r="I3" i="7" s="1"/>
  <c r="D3" i="7"/>
  <c r="K2" i="7"/>
  <c r="J2" i="7"/>
  <c r="L2" i="7" s="1"/>
  <c r="H2" i="7"/>
  <c r="I2" i="7" s="1"/>
  <c r="D2" i="7"/>
  <c r="K29" i="6"/>
  <c r="J29" i="6"/>
  <c r="L29" i="6" s="1"/>
  <c r="H29" i="6"/>
  <c r="I29" i="6" s="1"/>
  <c r="C29" i="6"/>
  <c r="K28" i="6"/>
  <c r="J28" i="6"/>
  <c r="L28" i="6" s="1"/>
  <c r="H28" i="6"/>
  <c r="I28" i="6" s="1"/>
  <c r="C28" i="6"/>
  <c r="K27" i="6"/>
  <c r="J27" i="6"/>
  <c r="H27" i="6"/>
  <c r="I27" i="6" s="1"/>
  <c r="C27" i="6"/>
  <c r="K26" i="6"/>
  <c r="J26" i="6"/>
  <c r="L26" i="6" s="1"/>
  <c r="H26" i="6"/>
  <c r="I26" i="6" s="1"/>
  <c r="C26" i="6"/>
  <c r="K25" i="6"/>
  <c r="J25" i="6"/>
  <c r="H25" i="6"/>
  <c r="I25" i="6" s="1"/>
  <c r="C25" i="6"/>
  <c r="K24" i="6"/>
  <c r="L24" i="6" s="1"/>
  <c r="J24" i="6"/>
  <c r="H24" i="6"/>
  <c r="I24" i="6" s="1"/>
  <c r="C24" i="6"/>
  <c r="K23" i="6"/>
  <c r="L23" i="6" s="1"/>
  <c r="J23" i="6"/>
  <c r="H23" i="6"/>
  <c r="I23" i="6" s="1"/>
  <c r="C23" i="6"/>
  <c r="K22" i="6"/>
  <c r="J22" i="6"/>
  <c r="H22" i="6"/>
  <c r="I22" i="6" s="1"/>
  <c r="C22" i="6"/>
  <c r="K21" i="6"/>
  <c r="L21" i="6" s="1"/>
  <c r="J21" i="6"/>
  <c r="H21" i="6"/>
  <c r="I21" i="6" s="1"/>
  <c r="C21" i="6"/>
  <c r="K20" i="6"/>
  <c r="J20" i="6"/>
  <c r="L20" i="6" s="1"/>
  <c r="H20" i="6"/>
  <c r="I20" i="6" s="1"/>
  <c r="C20" i="6"/>
  <c r="K19" i="6"/>
  <c r="J19" i="6"/>
  <c r="H19" i="6"/>
  <c r="I19" i="6" s="1"/>
  <c r="C19" i="6"/>
  <c r="K18" i="6"/>
  <c r="J18" i="6"/>
  <c r="L18" i="6" s="1"/>
  <c r="H18" i="6"/>
  <c r="I18" i="6" s="1"/>
  <c r="C18" i="6"/>
  <c r="K17" i="6"/>
  <c r="J17" i="6"/>
  <c r="H17" i="6"/>
  <c r="I17" i="6" s="1"/>
  <c r="D17" i="6"/>
  <c r="K16" i="6"/>
  <c r="L16" i="6" s="1"/>
  <c r="J16" i="6"/>
  <c r="H16" i="6"/>
  <c r="I16" i="6" s="1"/>
  <c r="D16" i="6"/>
  <c r="K15" i="6"/>
  <c r="L15" i="6" s="1"/>
  <c r="J15" i="6"/>
  <c r="H15" i="6"/>
  <c r="I15" i="6" s="1"/>
  <c r="D15" i="6"/>
  <c r="K14" i="6"/>
  <c r="J14" i="6"/>
  <c r="H14" i="6"/>
  <c r="I14" i="6" s="1"/>
  <c r="D14" i="6"/>
  <c r="K13" i="6"/>
  <c r="L13" i="6" s="1"/>
  <c r="J13" i="6"/>
  <c r="H13" i="6"/>
  <c r="I13" i="6" s="1"/>
  <c r="D13" i="6"/>
  <c r="K12" i="6"/>
  <c r="J12" i="6"/>
  <c r="L12" i="6" s="1"/>
  <c r="H12" i="6"/>
  <c r="I12" i="6" s="1"/>
  <c r="D12" i="6"/>
  <c r="K11" i="6"/>
  <c r="J11" i="6"/>
  <c r="H11" i="6"/>
  <c r="I11" i="6" s="1"/>
  <c r="D11" i="6"/>
  <c r="K10" i="6"/>
  <c r="J10" i="6"/>
  <c r="L10" i="6" s="1"/>
  <c r="H10" i="6"/>
  <c r="I10" i="6" s="1"/>
  <c r="D10" i="6"/>
  <c r="K9" i="6"/>
  <c r="J9" i="6"/>
  <c r="H9" i="6"/>
  <c r="I9" i="6" s="1"/>
  <c r="D9" i="6"/>
  <c r="K8" i="6"/>
  <c r="L8" i="6" s="1"/>
  <c r="J8" i="6"/>
  <c r="H8" i="6"/>
  <c r="I8" i="6" s="1"/>
  <c r="D8" i="6"/>
  <c r="K7" i="6"/>
  <c r="L7" i="6" s="1"/>
  <c r="J7" i="6"/>
  <c r="H7" i="6"/>
  <c r="I7" i="6" s="1"/>
  <c r="D7" i="6"/>
  <c r="K6" i="6"/>
  <c r="J6" i="6"/>
  <c r="H6" i="6"/>
  <c r="I6" i="6" s="1"/>
  <c r="D6" i="6"/>
  <c r="K5" i="6"/>
  <c r="L5" i="6" s="1"/>
  <c r="J5" i="6"/>
  <c r="H5" i="6"/>
  <c r="I5" i="6" s="1"/>
  <c r="D5" i="6"/>
  <c r="K4" i="6"/>
  <c r="J4" i="6"/>
  <c r="L4" i="6" s="1"/>
  <c r="H4" i="6"/>
  <c r="I4" i="6" s="1"/>
  <c r="D4" i="6"/>
  <c r="K3" i="6"/>
  <c r="J3" i="6"/>
  <c r="H3" i="6"/>
  <c r="I3" i="6" s="1"/>
  <c r="D3" i="6"/>
  <c r="K2" i="6"/>
  <c r="J2" i="6"/>
  <c r="L2" i="6" s="1"/>
  <c r="H2" i="6"/>
  <c r="I2" i="6" s="1"/>
  <c r="D2" i="6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B31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B19" i="2"/>
  <c r="AH22" i="2"/>
  <c r="AG22" i="2"/>
  <c r="AF22" i="2"/>
  <c r="AE22" i="2"/>
  <c r="C30" i="2"/>
  <c r="D30" i="2"/>
  <c r="D32" i="2" s="1"/>
  <c r="E30" i="2"/>
  <c r="E32" i="2" s="1"/>
  <c r="F30" i="2"/>
  <c r="G30" i="2"/>
  <c r="H30" i="2"/>
  <c r="H32" i="2" s="1"/>
  <c r="I30" i="2"/>
  <c r="J30" i="2"/>
  <c r="K30" i="2"/>
  <c r="K32" i="2" s="1"/>
  <c r="L30" i="2"/>
  <c r="M30" i="2"/>
  <c r="N30" i="2"/>
  <c r="O30" i="2"/>
  <c r="P30" i="2"/>
  <c r="Q30" i="2"/>
  <c r="B30" i="2"/>
  <c r="AH10" i="2"/>
  <c r="AG10" i="2"/>
  <c r="AF10" i="2"/>
  <c r="AF12" i="2" s="1"/>
  <c r="AE10" i="2"/>
  <c r="AE12" i="2" s="1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C18" i="2"/>
  <c r="B18" i="2"/>
  <c r="S11" i="2"/>
  <c r="T11" i="2"/>
  <c r="U11" i="2"/>
  <c r="V11" i="2"/>
  <c r="W11" i="2"/>
  <c r="X11" i="2"/>
  <c r="Y11" i="2"/>
  <c r="Z11" i="2"/>
  <c r="AA11" i="2"/>
  <c r="AB11" i="2"/>
  <c r="AC11" i="2"/>
  <c r="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B12" i="2"/>
  <c r="AE27" i="2"/>
  <c r="AF27" i="2"/>
  <c r="AG27" i="2"/>
  <c r="AH27" i="2"/>
  <c r="V22" i="2"/>
  <c r="V31" i="2" s="1"/>
  <c r="W22" i="2"/>
  <c r="W31" i="2" s="1"/>
  <c r="X22" i="2"/>
  <c r="X31" i="2" s="1"/>
  <c r="Y22" i="2"/>
  <c r="Y31" i="2" s="1"/>
  <c r="Z22" i="2"/>
  <c r="Z31" i="2" s="1"/>
  <c r="AA22" i="2"/>
  <c r="AA31" i="2" s="1"/>
  <c r="AB22" i="2"/>
  <c r="AB31" i="2" s="1"/>
  <c r="AC22" i="2"/>
  <c r="AC31" i="2" s="1"/>
  <c r="S22" i="2"/>
  <c r="S31" i="2" s="1"/>
  <c r="T22" i="2"/>
  <c r="T31" i="2" s="1"/>
  <c r="U22" i="2"/>
  <c r="U31" i="2" s="1"/>
  <c r="R22" i="2"/>
  <c r="R31" i="2" s="1"/>
  <c r="C24" i="2"/>
  <c r="D24" i="2"/>
  <c r="E24" i="2"/>
  <c r="AE24" i="2" s="1"/>
  <c r="F24" i="2"/>
  <c r="G24" i="2"/>
  <c r="H24" i="2"/>
  <c r="I24" i="2"/>
  <c r="AF24" i="2" s="1"/>
  <c r="J24" i="2"/>
  <c r="K24" i="2"/>
  <c r="L24" i="2"/>
  <c r="M24" i="2"/>
  <c r="AG24" i="2" s="1"/>
  <c r="N24" i="2"/>
  <c r="O24" i="2"/>
  <c r="P24" i="2"/>
  <c r="Q24" i="2"/>
  <c r="AH24" i="2" s="1"/>
  <c r="B24" i="2"/>
  <c r="AC28" i="2"/>
  <c r="AC29" i="2" s="1"/>
  <c r="AB28" i="2"/>
  <c r="AB29" i="2" s="1"/>
  <c r="AA28" i="2"/>
  <c r="AA29" i="2" s="1"/>
  <c r="Z28" i="2"/>
  <c r="Z29" i="2" s="1"/>
  <c r="Y28" i="2"/>
  <c r="Y29" i="2" s="1"/>
  <c r="X28" i="2"/>
  <c r="X29" i="2" s="1"/>
  <c r="W28" i="2"/>
  <c r="W29" i="2" s="1"/>
  <c r="V28" i="2"/>
  <c r="V29" i="2" s="1"/>
  <c r="U28" i="2"/>
  <c r="U29" i="2" s="1"/>
  <c r="T28" i="2"/>
  <c r="T29" i="2" s="1"/>
  <c r="S28" i="2"/>
  <c r="S29" i="2" s="1"/>
  <c r="R28" i="2"/>
  <c r="R29" i="2" s="1"/>
  <c r="Q28" i="2"/>
  <c r="Q29" i="2" s="1"/>
  <c r="P28" i="2"/>
  <c r="P29" i="2" s="1"/>
  <c r="O28" i="2"/>
  <c r="O29" i="2" s="1"/>
  <c r="N28" i="2"/>
  <c r="N29" i="2" s="1"/>
  <c r="M28" i="2"/>
  <c r="M29" i="2" s="1"/>
  <c r="L28" i="2"/>
  <c r="L29" i="2" s="1"/>
  <c r="K28" i="2"/>
  <c r="K29" i="2" s="1"/>
  <c r="J28" i="2"/>
  <c r="J29" i="2" s="1"/>
  <c r="I28" i="2"/>
  <c r="I29" i="2" s="1"/>
  <c r="H28" i="2"/>
  <c r="H29" i="2" s="1"/>
  <c r="G28" i="2"/>
  <c r="G29" i="2" s="1"/>
  <c r="F28" i="2"/>
  <c r="F29" i="2" s="1"/>
  <c r="E28" i="2"/>
  <c r="E29" i="2" s="1"/>
  <c r="D28" i="2"/>
  <c r="D29" i="2" s="1"/>
  <c r="C28" i="2"/>
  <c r="C29" i="2" s="1"/>
  <c r="B28" i="2"/>
  <c r="B29" i="2" s="1"/>
  <c r="AK26" i="2"/>
  <c r="AJ26" i="2"/>
  <c r="AI26" i="2"/>
  <c r="AK25" i="2"/>
  <c r="AJ25" i="2"/>
  <c r="AI25" i="2"/>
  <c r="AH26" i="2"/>
  <c r="AG26" i="2"/>
  <c r="AF26" i="2"/>
  <c r="AE26" i="2"/>
  <c r="AH25" i="2"/>
  <c r="AG25" i="2"/>
  <c r="AG31" i="2" s="1"/>
  <c r="AF25" i="2"/>
  <c r="AF28" i="2" s="1"/>
  <c r="AF29" i="2" s="1"/>
  <c r="AE25" i="2"/>
  <c r="AK24" i="2"/>
  <c r="AJ24" i="2"/>
  <c r="AI24" i="2"/>
  <c r="AK23" i="2"/>
  <c r="AJ23" i="2"/>
  <c r="AI23" i="2"/>
  <c r="AC16" i="2"/>
  <c r="AC17" i="2" s="1"/>
  <c r="AB16" i="2"/>
  <c r="AB17" i="2" s="1"/>
  <c r="AA16" i="2"/>
  <c r="AA17" i="2" s="1"/>
  <c r="Z16" i="2"/>
  <c r="Z17" i="2" s="1"/>
  <c r="Y16" i="2"/>
  <c r="Y17" i="2" s="1"/>
  <c r="X16" i="2"/>
  <c r="X17" i="2" s="1"/>
  <c r="W16" i="2"/>
  <c r="W17" i="2" s="1"/>
  <c r="V16" i="2"/>
  <c r="V17" i="2" s="1"/>
  <c r="U16" i="2"/>
  <c r="U17" i="2" s="1"/>
  <c r="T16" i="2"/>
  <c r="T17" i="2" s="1"/>
  <c r="S16" i="2"/>
  <c r="S17" i="2" s="1"/>
  <c r="R16" i="2"/>
  <c r="R17" i="2" s="1"/>
  <c r="Q16" i="2"/>
  <c r="Q17" i="2" s="1"/>
  <c r="P16" i="2"/>
  <c r="P17" i="2" s="1"/>
  <c r="O16" i="2"/>
  <c r="O17" i="2" s="1"/>
  <c r="N16" i="2"/>
  <c r="N17" i="2" s="1"/>
  <c r="M16" i="2"/>
  <c r="M17" i="2" s="1"/>
  <c r="L16" i="2"/>
  <c r="L17" i="2" s="1"/>
  <c r="K16" i="2"/>
  <c r="K17" i="2" s="1"/>
  <c r="J16" i="2"/>
  <c r="J17" i="2" s="1"/>
  <c r="I16" i="2"/>
  <c r="I17" i="2" s="1"/>
  <c r="H16" i="2"/>
  <c r="H17" i="2" s="1"/>
  <c r="G16" i="2"/>
  <c r="G17" i="2" s="1"/>
  <c r="F16" i="2"/>
  <c r="F17" i="2" s="1"/>
  <c r="E16" i="2"/>
  <c r="E17" i="2" s="1"/>
  <c r="D16" i="2"/>
  <c r="D17" i="2" s="1"/>
  <c r="C16" i="2"/>
  <c r="C17" i="2" s="1"/>
  <c r="B16" i="2"/>
  <c r="B17" i="2" s="1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G19" i="2" s="1"/>
  <c r="AF13" i="2"/>
  <c r="AF19" i="2" s="1"/>
  <c r="AE13" i="2"/>
  <c r="AK12" i="2"/>
  <c r="AJ12" i="2"/>
  <c r="AI12" i="2"/>
  <c r="AK10" i="2"/>
  <c r="AJ10" i="2"/>
  <c r="AI10" i="2"/>
  <c r="K22" i="1"/>
  <c r="K25" i="1" s="1"/>
  <c r="F23" i="1"/>
  <c r="K23" i="1"/>
  <c r="F24" i="1"/>
  <c r="F25" i="1" s="1"/>
  <c r="K24" i="1"/>
  <c r="I28" i="1"/>
  <c r="I29" i="1"/>
  <c r="J34" i="1"/>
  <c r="F46" i="1"/>
  <c r="K46" i="1"/>
  <c r="K49" i="1" s="1"/>
  <c r="K51" i="1" s="1"/>
  <c r="K55" i="1" s="1"/>
  <c r="F47" i="1"/>
  <c r="K47" i="1"/>
  <c r="F48" i="1"/>
  <c r="K48" i="1"/>
  <c r="F49" i="1"/>
  <c r="F50" i="1"/>
  <c r="K50" i="1"/>
  <c r="F51" i="1"/>
  <c r="F55" i="1" s="1"/>
  <c r="F53" i="1"/>
  <c r="K53" i="1"/>
  <c r="F54" i="1"/>
  <c r="K54" i="1"/>
  <c r="B55" i="1"/>
  <c r="C55" i="1"/>
  <c r="D55" i="1"/>
  <c r="E55" i="1"/>
  <c r="G55" i="1"/>
  <c r="H55" i="1"/>
  <c r="I55" i="1"/>
  <c r="J55" i="1"/>
  <c r="AF18" i="1"/>
  <c r="AG18" i="1"/>
  <c r="AH18" i="1"/>
  <c r="AI18" i="1"/>
  <c r="AK18" i="1"/>
  <c r="AL18" i="1"/>
  <c r="AM18" i="1"/>
  <c r="AN18" i="1"/>
  <c r="AP18" i="1"/>
  <c r="AQ18" i="1"/>
  <c r="AR18" i="1"/>
  <c r="AS18" i="1"/>
  <c r="AJ19" i="1"/>
  <c r="AO19" i="1"/>
  <c r="AT19" i="1"/>
  <c r="AJ20" i="1"/>
  <c r="AO20" i="1"/>
  <c r="AT20" i="1"/>
  <c r="AJ21" i="1"/>
  <c r="AO21" i="1"/>
  <c r="AT21" i="1"/>
  <c r="P22" i="1"/>
  <c r="U22" i="1"/>
  <c r="Z22" i="1"/>
  <c r="Z25" i="1" s="1"/>
  <c r="Z26" i="1" s="1"/>
  <c r="AE22" i="1"/>
  <c r="AJ22" i="1"/>
  <c r="AO22" i="1"/>
  <c r="AT22" i="1"/>
  <c r="P23" i="1"/>
  <c r="U23" i="1"/>
  <c r="Z23" i="1"/>
  <c r="AE23" i="1"/>
  <c r="AJ23" i="1"/>
  <c r="AO23" i="1"/>
  <c r="AT23" i="1"/>
  <c r="P24" i="1"/>
  <c r="P25" i="1" s="1"/>
  <c r="U24" i="1"/>
  <c r="U25" i="1" s="1"/>
  <c r="U26" i="1" s="1"/>
  <c r="Z24" i="1"/>
  <c r="AE24" i="1"/>
  <c r="AJ24" i="1"/>
  <c r="AJ25" i="1" s="1"/>
  <c r="AJ26" i="1" s="1"/>
  <c r="AO24" i="1"/>
  <c r="AO25" i="1" s="1"/>
  <c r="AO26" i="1" s="1"/>
  <c r="AT24" i="1"/>
  <c r="L25" i="1"/>
  <c r="M25" i="1"/>
  <c r="N25" i="1"/>
  <c r="O25" i="1"/>
  <c r="Q25" i="1"/>
  <c r="Q26" i="1" s="1"/>
  <c r="R25" i="1"/>
  <c r="R26" i="1" s="1"/>
  <c r="S25" i="1"/>
  <c r="T25" i="1"/>
  <c r="V25" i="1"/>
  <c r="V26" i="1" s="1"/>
  <c r="W25" i="1"/>
  <c r="W26" i="1" s="1"/>
  <c r="X25" i="1"/>
  <c r="Y25" i="1"/>
  <c r="Y26" i="1" s="1"/>
  <c r="AA25" i="1"/>
  <c r="AA26" i="1" s="1"/>
  <c r="AB25" i="1"/>
  <c r="AB26" i="1" s="1"/>
  <c r="AC25" i="1"/>
  <c r="AC26" i="1" s="1"/>
  <c r="AD25" i="1"/>
  <c r="AD26" i="1" s="1"/>
  <c r="AF25" i="1"/>
  <c r="AF26" i="1" s="1"/>
  <c r="AG25" i="1"/>
  <c r="AG26" i="1" s="1"/>
  <c r="AH25" i="1"/>
  <c r="AH26" i="1" s="1"/>
  <c r="AI25" i="1"/>
  <c r="AK25" i="1"/>
  <c r="AK26" i="1" s="1"/>
  <c r="AL25" i="1"/>
  <c r="AL26" i="1" s="1"/>
  <c r="AM25" i="1"/>
  <c r="AN25" i="1"/>
  <c r="AP25" i="1"/>
  <c r="AP26" i="1" s="1"/>
  <c r="AQ25" i="1"/>
  <c r="AQ26" i="1" s="1"/>
  <c r="AR25" i="1"/>
  <c r="AS25" i="1"/>
  <c r="AS26" i="1" s="1"/>
  <c r="AT25" i="1"/>
  <c r="AT26" i="1" s="1"/>
  <c r="S26" i="1"/>
  <c r="T26" i="1"/>
  <c r="X26" i="1"/>
  <c r="AI26" i="1"/>
  <c r="AM26" i="1"/>
  <c r="AN26" i="1"/>
  <c r="AR26" i="1"/>
  <c r="AF27" i="1"/>
  <c r="AG27" i="1"/>
  <c r="AH27" i="1"/>
  <c r="AI27" i="1"/>
  <c r="AJ27" i="1" s="1"/>
  <c r="AK27" i="1"/>
  <c r="AL27" i="1"/>
  <c r="AM27" i="1"/>
  <c r="AN27" i="1"/>
  <c r="AO27" i="1" s="1"/>
  <c r="AP27" i="1"/>
  <c r="AQ27" i="1"/>
  <c r="AR27" i="1"/>
  <c r="AS27" i="1"/>
  <c r="AT27" i="1" s="1"/>
  <c r="W28" i="1"/>
  <c r="X28" i="1"/>
  <c r="Y28" i="1"/>
  <c r="AA28" i="1"/>
  <c r="AB28" i="1"/>
  <c r="AC28" i="1"/>
  <c r="AD28" i="1"/>
  <c r="AF28" i="1"/>
  <c r="AG28" i="1"/>
  <c r="AH28" i="1"/>
  <c r="AI28" i="1"/>
  <c r="AK28" i="1"/>
  <c r="AL28" i="1"/>
  <c r="AM28" i="1"/>
  <c r="AN28" i="1"/>
  <c r="AP28" i="1"/>
  <c r="AQ28" i="1"/>
  <c r="AR28" i="1"/>
  <c r="AS28" i="1"/>
  <c r="W29" i="1"/>
  <c r="X29" i="1"/>
  <c r="Y29" i="1"/>
  <c r="AA29" i="1"/>
  <c r="AB29" i="1"/>
  <c r="AC29" i="1"/>
  <c r="AD29" i="1"/>
  <c r="AF29" i="1"/>
  <c r="AG29" i="1"/>
  <c r="AH29" i="1"/>
  <c r="AI29" i="1"/>
  <c r="AJ29" i="1" s="1"/>
  <c r="AK29" i="1"/>
  <c r="AL29" i="1"/>
  <c r="AM29" i="1"/>
  <c r="AN29" i="1"/>
  <c r="AO29" i="1" s="1"/>
  <c r="AP29" i="1"/>
  <c r="AQ29" i="1"/>
  <c r="AR29" i="1"/>
  <c r="AS29" i="1"/>
  <c r="AT29" i="1" s="1"/>
  <c r="P31" i="1"/>
  <c r="U31" i="1"/>
  <c r="U34" i="1" s="1"/>
  <c r="V31" i="1"/>
  <c r="W31" i="1"/>
  <c r="X31" i="1"/>
  <c r="Y31" i="1"/>
  <c r="Z31" i="1" s="1"/>
  <c r="AA31" i="1"/>
  <c r="AB31" i="1"/>
  <c r="AC31" i="1"/>
  <c r="AC34" i="1" s="1"/>
  <c r="AD31" i="1"/>
  <c r="AF31" i="1"/>
  <c r="AG31" i="1"/>
  <c r="AH31" i="1"/>
  <c r="AI31" i="1"/>
  <c r="AK31" i="1"/>
  <c r="AL31" i="1"/>
  <c r="AM31" i="1"/>
  <c r="AN31" i="1"/>
  <c r="AP31" i="1"/>
  <c r="AQ31" i="1"/>
  <c r="AT31" i="1" s="1"/>
  <c r="AR31" i="1"/>
  <c r="AS31" i="1"/>
  <c r="AS34" i="1" s="1"/>
  <c r="P32" i="1"/>
  <c r="U32" i="1"/>
  <c r="V32" i="1"/>
  <c r="W32" i="1"/>
  <c r="X32" i="1"/>
  <c r="Y32" i="1"/>
  <c r="AA32" i="1"/>
  <c r="AB32" i="1"/>
  <c r="AC32" i="1"/>
  <c r="AD32" i="1"/>
  <c r="AE32" i="1" s="1"/>
  <c r="AF32" i="1"/>
  <c r="AG32" i="1"/>
  <c r="AH32" i="1"/>
  <c r="AI32" i="1"/>
  <c r="AK32" i="1"/>
  <c r="AL32" i="1"/>
  <c r="AM32" i="1"/>
  <c r="AN32" i="1"/>
  <c r="AP32" i="1"/>
  <c r="AQ32" i="1"/>
  <c r="AR32" i="1"/>
  <c r="AS32" i="1"/>
  <c r="P33" i="1"/>
  <c r="P34" i="1" s="1"/>
  <c r="U33" i="1"/>
  <c r="V33" i="1"/>
  <c r="W33" i="1"/>
  <c r="X33" i="1"/>
  <c r="X34" i="1" s="1"/>
  <c r="Y33" i="1"/>
  <c r="AA33" i="1"/>
  <c r="AA34" i="1" s="1"/>
  <c r="AB33" i="1"/>
  <c r="AC33" i="1"/>
  <c r="AD33" i="1"/>
  <c r="AF33" i="1"/>
  <c r="AF34" i="1" s="1"/>
  <c r="AG33" i="1"/>
  <c r="AH33" i="1"/>
  <c r="AI33" i="1"/>
  <c r="AJ33" i="1"/>
  <c r="AK33" i="1"/>
  <c r="AL33" i="1"/>
  <c r="AM33" i="1"/>
  <c r="AN33" i="1"/>
  <c r="AN34" i="1" s="1"/>
  <c r="AP33" i="1"/>
  <c r="AQ33" i="1"/>
  <c r="AR33" i="1"/>
  <c r="AS33" i="1"/>
  <c r="L34" i="1"/>
  <c r="M34" i="1"/>
  <c r="N34" i="1"/>
  <c r="O34" i="1"/>
  <c r="Q34" i="1"/>
  <c r="R34" i="1"/>
  <c r="S34" i="1"/>
  <c r="T34" i="1"/>
  <c r="AG34" i="1"/>
  <c r="AK34" i="1"/>
  <c r="L3" i="6" l="1"/>
  <c r="L6" i="6"/>
  <c r="L17" i="6"/>
  <c r="L19" i="6"/>
  <c r="L22" i="6"/>
  <c r="L9" i="6"/>
  <c r="L11" i="6"/>
  <c r="L14" i="6"/>
  <c r="L25" i="6"/>
  <c r="L27" i="6"/>
  <c r="AH30" i="2"/>
  <c r="AE19" i="2"/>
  <c r="AF18" i="2"/>
  <c r="AF20" i="2" s="1"/>
  <c r="R30" i="2"/>
  <c r="R32" i="2" s="1"/>
  <c r="B20" i="2"/>
  <c r="B32" i="2"/>
  <c r="N32" i="2"/>
  <c r="AI11" i="2"/>
  <c r="AK19" i="2"/>
  <c r="AJ22" i="2"/>
  <c r="AJ31" i="2" s="1"/>
  <c r="AH28" i="2"/>
  <c r="AH29" i="2" s="1"/>
  <c r="AC30" i="2"/>
  <c r="AC32" i="2" s="1"/>
  <c r="AH19" i="2"/>
  <c r="AE31" i="2"/>
  <c r="AE30" i="2"/>
  <c r="Y30" i="2"/>
  <c r="Y32" i="2" s="1"/>
  <c r="AK11" i="2"/>
  <c r="AI19" i="2"/>
  <c r="AJ18" i="2"/>
  <c r="V30" i="2"/>
  <c r="V32" i="2" s="1"/>
  <c r="AB20" i="2"/>
  <c r="X20" i="2"/>
  <c r="T20" i="2"/>
  <c r="P20" i="2"/>
  <c r="L20" i="2"/>
  <c r="H20" i="2"/>
  <c r="D20" i="2"/>
  <c r="P32" i="2"/>
  <c r="L32" i="2"/>
  <c r="AJ19" i="2"/>
  <c r="AK18" i="2"/>
  <c r="S30" i="2"/>
  <c r="S32" i="2" s="1"/>
  <c r="AA20" i="2"/>
  <c r="W20" i="2"/>
  <c r="S20" i="2"/>
  <c r="O20" i="2"/>
  <c r="K20" i="2"/>
  <c r="G20" i="2"/>
  <c r="C20" i="2"/>
  <c r="O32" i="2"/>
  <c r="G32" i="2"/>
  <c r="C32" i="2"/>
  <c r="Z20" i="2"/>
  <c r="V20" i="2"/>
  <c r="R20" i="2"/>
  <c r="N20" i="2"/>
  <c r="J20" i="2"/>
  <c r="F20" i="2"/>
  <c r="J32" i="2"/>
  <c r="F32" i="2"/>
  <c r="AJ11" i="2"/>
  <c r="AI18" i="2"/>
  <c r="AC20" i="2"/>
  <c r="Y20" i="2"/>
  <c r="U20" i="2"/>
  <c r="Q20" i="2"/>
  <c r="M20" i="2"/>
  <c r="I20" i="2"/>
  <c r="E20" i="2"/>
  <c r="Q32" i="2"/>
  <c r="M32" i="2"/>
  <c r="I32" i="2"/>
  <c r="AK20" i="2"/>
  <c r="AA30" i="2"/>
  <c r="AA32" i="2" s="1"/>
  <c r="X30" i="2"/>
  <c r="X32" i="2" s="1"/>
  <c r="U30" i="2"/>
  <c r="U32" i="2" s="1"/>
  <c r="AH31" i="2"/>
  <c r="AH32" i="2" s="1"/>
  <c r="Z30" i="2"/>
  <c r="Z32" i="2" s="1"/>
  <c r="W30" i="2"/>
  <c r="W32" i="2" s="1"/>
  <c r="T30" i="2"/>
  <c r="T32" i="2" s="1"/>
  <c r="AG18" i="2"/>
  <c r="AG20" i="2" s="1"/>
  <c r="AF30" i="2"/>
  <c r="AF31" i="2"/>
  <c r="AH18" i="2"/>
  <c r="AB30" i="2"/>
  <c r="AB32" i="2" s="1"/>
  <c r="AG30" i="2"/>
  <c r="AG32" i="2" s="1"/>
  <c r="AG12" i="2"/>
  <c r="AE18" i="2"/>
  <c r="AI22" i="2"/>
  <c r="AI30" i="2" s="1"/>
  <c r="AK22" i="2"/>
  <c r="AK31" i="2" s="1"/>
  <c r="AI16" i="2"/>
  <c r="AI17" i="2" s="1"/>
  <c r="AJ28" i="2"/>
  <c r="AJ29" i="2" s="1"/>
  <c r="AE16" i="2"/>
  <c r="AE17" i="2" s="1"/>
  <c r="AG28" i="2"/>
  <c r="AG29" i="2" s="1"/>
  <c r="AE28" i="2"/>
  <c r="AE29" i="2" s="1"/>
  <c r="AI28" i="2"/>
  <c r="AI29" i="2" s="1"/>
  <c r="AF16" i="2"/>
  <c r="AF17" i="2" s="1"/>
  <c r="AG16" i="2"/>
  <c r="AG17" i="2" s="1"/>
  <c r="AK16" i="2"/>
  <c r="AK17" i="2" s="1"/>
  <c r="AH16" i="2"/>
  <c r="AH17" i="2" s="1"/>
  <c r="AK28" i="2"/>
  <c r="AK29" i="2" s="1"/>
  <c r="AJ16" i="2"/>
  <c r="AJ17" i="2" s="1"/>
  <c r="AM34" i="1"/>
  <c r="AI34" i="1"/>
  <c r="AT32" i="1"/>
  <c r="AO32" i="1"/>
  <c r="AJ32" i="1"/>
  <c r="AL34" i="1"/>
  <c r="AJ31" i="1"/>
  <c r="AE31" i="1"/>
  <c r="AT28" i="1"/>
  <c r="AO28" i="1"/>
  <c r="AJ28" i="1"/>
  <c r="AH34" i="1"/>
  <c r="AR34" i="1"/>
  <c r="Y34" i="1"/>
  <c r="AT33" i="1"/>
  <c r="AT34" i="1" s="1"/>
  <c r="AO33" i="1"/>
  <c r="AP34" i="1"/>
  <c r="AE33" i="1"/>
  <c r="Z33" i="1"/>
  <c r="Z34" i="1" s="1"/>
  <c r="Z32" i="1"/>
  <c r="AD34" i="1"/>
  <c r="V34" i="1"/>
  <c r="AE25" i="1"/>
  <c r="AE26" i="1" s="1"/>
  <c r="AJ34" i="1"/>
  <c r="AB34" i="1"/>
  <c r="AO31" i="1"/>
  <c r="AO34" i="1" s="1"/>
  <c r="AQ34" i="1"/>
  <c r="W34" i="1"/>
  <c r="AT54" i="1"/>
  <c r="AO54" i="1"/>
  <c r="AJ54" i="1"/>
  <c r="AT53" i="1"/>
  <c r="AO53" i="1"/>
  <c r="AJ53" i="1"/>
  <c r="AT50" i="1"/>
  <c r="AO50" i="1"/>
  <c r="AJ50" i="1"/>
  <c r="AS45" i="1"/>
  <c r="AR45" i="1"/>
  <c r="AQ45" i="1"/>
  <c r="AP45" i="1"/>
  <c r="AN45" i="1"/>
  <c r="AM45" i="1"/>
  <c r="AL45" i="1"/>
  <c r="AK45" i="1"/>
  <c r="AI45" i="1"/>
  <c r="AH45" i="1"/>
  <c r="AG45" i="1"/>
  <c r="AF45" i="1"/>
  <c r="AS43" i="1"/>
  <c r="AS44" i="1" s="1"/>
  <c r="AR43" i="1"/>
  <c r="AR44" i="1" s="1"/>
  <c r="AQ43" i="1"/>
  <c r="AQ44" i="1" s="1"/>
  <c r="AP43" i="1"/>
  <c r="AP44" i="1" s="1"/>
  <c r="AN43" i="1"/>
  <c r="AN44" i="1" s="1"/>
  <c r="AM43" i="1"/>
  <c r="AM44" i="1" s="1"/>
  <c r="AL43" i="1"/>
  <c r="AL44" i="1" s="1"/>
  <c r="AK43" i="1"/>
  <c r="AK44" i="1" s="1"/>
  <c r="AI43" i="1"/>
  <c r="AI44" i="1" s="1"/>
  <c r="AH43" i="1"/>
  <c r="AH44" i="1" s="1"/>
  <c r="AG43" i="1"/>
  <c r="AG44" i="1" s="1"/>
  <c r="AF43" i="1"/>
  <c r="AF44" i="1" s="1"/>
  <c r="AT42" i="1"/>
  <c r="AO42" i="1"/>
  <c r="AJ42" i="1"/>
  <c r="AT41" i="1"/>
  <c r="AO41" i="1"/>
  <c r="AJ41" i="1"/>
  <c r="AT39" i="1"/>
  <c r="AO39" i="1"/>
  <c r="AJ39" i="1"/>
  <c r="AT38" i="1"/>
  <c r="AO38" i="1"/>
  <c r="AJ38" i="1"/>
  <c r="AS48" i="1"/>
  <c r="AR48" i="1"/>
  <c r="AQ48" i="1"/>
  <c r="AN48" i="1"/>
  <c r="AM48" i="1"/>
  <c r="AL48" i="1"/>
  <c r="AI48" i="1"/>
  <c r="AH48" i="1"/>
  <c r="AG48" i="1"/>
  <c r="AF48" i="1"/>
  <c r="AS47" i="1"/>
  <c r="AR47" i="1"/>
  <c r="AQ47" i="1"/>
  <c r="AP47" i="1"/>
  <c r="AN47" i="1"/>
  <c r="AM47" i="1"/>
  <c r="AL47" i="1"/>
  <c r="AI47" i="1"/>
  <c r="AH47" i="1"/>
  <c r="AG47" i="1"/>
  <c r="AS46" i="1"/>
  <c r="AS49" i="1" s="1"/>
  <c r="AS51" i="1" s="1"/>
  <c r="AS55" i="1" s="1"/>
  <c r="AR46" i="1"/>
  <c r="AQ35" i="1"/>
  <c r="AP46" i="1"/>
  <c r="AN35" i="1"/>
  <c r="AM35" i="1"/>
  <c r="AL35" i="1"/>
  <c r="AK35" i="1"/>
  <c r="AI35" i="1"/>
  <c r="AH35" i="1"/>
  <c r="AG35" i="1"/>
  <c r="AF46" i="1"/>
  <c r="AS16" i="1"/>
  <c r="AS17" i="1" s="1"/>
  <c r="AR16" i="1"/>
  <c r="AR17" i="1" s="1"/>
  <c r="AQ16" i="1"/>
  <c r="AQ17" i="1" s="1"/>
  <c r="AP16" i="1"/>
  <c r="AP17" i="1" s="1"/>
  <c r="AN16" i="1"/>
  <c r="AN17" i="1" s="1"/>
  <c r="AM16" i="1"/>
  <c r="AM17" i="1" s="1"/>
  <c r="AL16" i="1"/>
  <c r="AL17" i="1" s="1"/>
  <c r="AK16" i="1"/>
  <c r="AK17" i="1" s="1"/>
  <c r="AI16" i="1"/>
  <c r="AI17" i="1" s="1"/>
  <c r="AH16" i="1"/>
  <c r="AH17" i="1" s="1"/>
  <c r="AG16" i="1"/>
  <c r="AG17" i="1" s="1"/>
  <c r="AF16" i="1"/>
  <c r="AF17" i="1" s="1"/>
  <c r="AT15" i="1"/>
  <c r="AO15" i="1"/>
  <c r="AJ15" i="1"/>
  <c r="AT14" i="1"/>
  <c r="AO14" i="1"/>
  <c r="AJ14" i="1"/>
  <c r="AT13" i="1"/>
  <c r="AO13" i="1"/>
  <c r="AJ13" i="1"/>
  <c r="AT12" i="1"/>
  <c r="AO12" i="1"/>
  <c r="AJ12" i="1"/>
  <c r="AT11" i="1"/>
  <c r="AO11" i="1"/>
  <c r="AJ11" i="1"/>
  <c r="AT10" i="1"/>
  <c r="AO10" i="1"/>
  <c r="AJ10" i="1"/>
  <c r="AE20" i="2" l="1"/>
  <c r="AJ20" i="2"/>
  <c r="AJ30" i="2"/>
  <c r="AH20" i="2"/>
  <c r="AI20" i="2"/>
  <c r="AE32" i="2"/>
  <c r="AJ32" i="2"/>
  <c r="AF32" i="2"/>
  <c r="AI31" i="2"/>
  <c r="AI32" i="2" s="1"/>
  <c r="AK30" i="2"/>
  <c r="AK32" i="2" s="1"/>
  <c r="AE34" i="1"/>
  <c r="AO18" i="1"/>
  <c r="AT18" i="1"/>
  <c r="AJ18" i="1"/>
  <c r="AR49" i="1"/>
  <c r="AR51" i="1" s="1"/>
  <c r="AR55" i="1" s="1"/>
  <c r="AT43" i="1"/>
  <c r="AT44" i="1" s="1"/>
  <c r="AJ43" i="1"/>
  <c r="AJ44" i="1" s="1"/>
  <c r="AT47" i="1"/>
  <c r="AJ48" i="1"/>
  <c r="AJ16" i="1"/>
  <c r="AJ17" i="1" s="1"/>
  <c r="AO43" i="1"/>
  <c r="AO44" i="1" s="1"/>
  <c r="AT16" i="1"/>
  <c r="AT17" i="1" s="1"/>
  <c r="AJ45" i="1"/>
  <c r="AO45" i="1"/>
  <c r="AT45" i="1"/>
  <c r="AO16" i="1"/>
  <c r="AO17" i="1" s="1"/>
  <c r="AM49" i="1"/>
  <c r="AM51" i="1" s="1"/>
  <c r="AM55" i="1" s="1"/>
  <c r="AN49" i="1"/>
  <c r="AN51" i="1" s="1"/>
  <c r="AN55" i="1" s="1"/>
  <c r="AF35" i="1"/>
  <c r="AR35" i="1"/>
  <c r="AG46" i="1"/>
  <c r="AG49" i="1" s="1"/>
  <c r="AG51" i="1" s="1"/>
  <c r="AG55" i="1" s="1"/>
  <c r="AK46" i="1"/>
  <c r="AQ46" i="1"/>
  <c r="AQ49" i="1" s="1"/>
  <c r="AQ51" i="1" s="1"/>
  <c r="AQ55" i="1" s="1"/>
  <c r="AF47" i="1"/>
  <c r="AJ47" i="1" s="1"/>
  <c r="AK48" i="1"/>
  <c r="AO48" i="1" s="1"/>
  <c r="AS35" i="1"/>
  <c r="AH46" i="1"/>
  <c r="AH49" i="1" s="1"/>
  <c r="AH51" i="1" s="1"/>
  <c r="AH55" i="1" s="1"/>
  <c r="AL46" i="1"/>
  <c r="AL49" i="1" s="1"/>
  <c r="AL51" i="1" s="1"/>
  <c r="AL55" i="1" s="1"/>
  <c r="AK47" i="1"/>
  <c r="AO47" i="1" s="1"/>
  <c r="AP48" i="1"/>
  <c r="AT48" i="1" s="1"/>
  <c r="AP35" i="1"/>
  <c r="AI46" i="1"/>
  <c r="AI49" i="1" s="1"/>
  <c r="AI51" i="1" s="1"/>
  <c r="AI55" i="1" s="1"/>
  <c r="AJ35" i="1"/>
  <c r="AT35" i="1" l="1"/>
  <c r="AO35" i="1"/>
  <c r="AK49" i="1"/>
  <c r="AO46" i="1"/>
  <c r="AF49" i="1"/>
  <c r="AF51" i="1" s="1"/>
  <c r="AF55" i="1" s="1"/>
  <c r="AJ46" i="1"/>
  <c r="AJ49" i="1" s="1"/>
  <c r="AJ51" i="1" s="1"/>
  <c r="AJ55" i="1" s="1"/>
  <c r="AP49" i="1"/>
  <c r="AT46" i="1"/>
  <c r="AP51" i="1" l="1"/>
  <c r="AT49" i="1"/>
  <c r="AO49" i="1"/>
  <c r="AK51" i="1"/>
  <c r="AK55" i="1" l="1"/>
  <c r="AO55" i="1" s="1"/>
  <c r="AO51" i="1"/>
  <c r="AP55" i="1"/>
  <c r="AT55" i="1" s="1"/>
  <c r="AT51" i="1"/>
  <c r="AE54" i="1" l="1"/>
  <c r="Z54" i="1"/>
  <c r="U54" i="1"/>
  <c r="AE53" i="1"/>
  <c r="Z53" i="1"/>
  <c r="T53" i="1"/>
  <c r="S53" i="1"/>
  <c r="R53" i="1"/>
  <c r="Q53" i="1"/>
  <c r="AE50" i="1"/>
  <c r="Z50" i="1"/>
  <c r="T50" i="1"/>
  <c r="S50" i="1"/>
  <c r="R50" i="1"/>
  <c r="Q50" i="1"/>
  <c r="T49" i="1"/>
  <c r="T51" i="1" s="1"/>
  <c r="T55" i="1" s="1"/>
  <c r="S49" i="1"/>
  <c r="S51" i="1" s="1"/>
  <c r="R49" i="1"/>
  <c r="R51" i="1" s="1"/>
  <c r="U48" i="1"/>
  <c r="U47" i="1"/>
  <c r="Q46" i="1"/>
  <c r="Q49" i="1" s="1"/>
  <c r="AD43" i="1"/>
  <c r="AD44" i="1" s="1"/>
  <c r="AC43" i="1"/>
  <c r="AC44" i="1" s="1"/>
  <c r="AB43" i="1"/>
  <c r="AB44" i="1" s="1"/>
  <c r="AA43" i="1"/>
  <c r="AA44" i="1" s="1"/>
  <c r="Y43" i="1"/>
  <c r="Y44" i="1" s="1"/>
  <c r="X43" i="1"/>
  <c r="X44" i="1" s="1"/>
  <c r="W43" i="1"/>
  <c r="W44" i="1" s="1"/>
  <c r="V43" i="1"/>
  <c r="V44" i="1" s="1"/>
  <c r="T43" i="1"/>
  <c r="T44" i="1" s="1"/>
  <c r="S43" i="1"/>
  <c r="S44" i="1" s="1"/>
  <c r="R43" i="1"/>
  <c r="R44" i="1" s="1"/>
  <c r="Q43" i="1"/>
  <c r="Q44" i="1" s="1"/>
  <c r="AE42" i="1"/>
  <c r="Z42" i="1"/>
  <c r="U42" i="1"/>
  <c r="AE41" i="1"/>
  <c r="Z41" i="1"/>
  <c r="U41" i="1"/>
  <c r="AE40" i="1"/>
  <c r="Z40" i="1"/>
  <c r="U40" i="1"/>
  <c r="T35" i="1"/>
  <c r="S35" i="1"/>
  <c r="R35" i="1"/>
  <c r="Q35" i="1"/>
  <c r="AD48" i="1"/>
  <c r="AC48" i="1"/>
  <c r="AB48" i="1"/>
  <c r="AA48" i="1"/>
  <c r="Y48" i="1"/>
  <c r="X48" i="1"/>
  <c r="W48" i="1"/>
  <c r="AD47" i="1"/>
  <c r="AC47" i="1"/>
  <c r="AB47" i="1"/>
  <c r="Y47" i="1"/>
  <c r="X47" i="1"/>
  <c r="W47" i="1"/>
  <c r="AD46" i="1"/>
  <c r="AA46" i="1"/>
  <c r="W46" i="1"/>
  <c r="AD16" i="1"/>
  <c r="AD17" i="1" s="1"/>
  <c r="AC16" i="1"/>
  <c r="AC17" i="1" s="1"/>
  <c r="AB16" i="1"/>
  <c r="AB17" i="1" s="1"/>
  <c r="AA16" i="1"/>
  <c r="AA17" i="1" s="1"/>
  <c r="Y16" i="1"/>
  <c r="Y17" i="1" s="1"/>
  <c r="X16" i="1"/>
  <c r="X17" i="1" s="1"/>
  <c r="W16" i="1"/>
  <c r="W17" i="1" s="1"/>
  <c r="V16" i="1"/>
  <c r="V17" i="1" s="1"/>
  <c r="T16" i="1"/>
  <c r="T17" i="1" s="1"/>
  <c r="S16" i="1"/>
  <c r="S17" i="1" s="1"/>
  <c r="R16" i="1"/>
  <c r="R17" i="1" s="1"/>
  <c r="Q16" i="1"/>
  <c r="Q17" i="1" s="1"/>
  <c r="AE15" i="1"/>
  <c r="Z15" i="1"/>
  <c r="U15" i="1"/>
  <c r="AE14" i="1"/>
  <c r="Z14" i="1"/>
  <c r="U14" i="1"/>
  <c r="AE13" i="1"/>
  <c r="Z13" i="1"/>
  <c r="U13" i="1"/>
  <c r="AB35" i="1" l="1"/>
  <c r="X35" i="1"/>
  <c r="AC35" i="1"/>
  <c r="Z43" i="1"/>
  <c r="Z44" i="1" s="1"/>
  <c r="Z16" i="1"/>
  <c r="Z17" i="1" s="1"/>
  <c r="S55" i="1"/>
  <c r="U35" i="1"/>
  <c r="Y35" i="1"/>
  <c r="AE16" i="1"/>
  <c r="AE17" i="1" s="1"/>
  <c r="Q51" i="1"/>
  <c r="Q55" i="1" s="1"/>
  <c r="U16" i="1"/>
  <c r="U17" i="1" s="1"/>
  <c r="U43" i="1"/>
  <c r="U44" i="1" s="1"/>
  <c r="AE43" i="1"/>
  <c r="AE44" i="1" s="1"/>
  <c r="V47" i="1"/>
  <c r="Z47" i="1" s="1"/>
  <c r="U50" i="1"/>
  <c r="W35" i="1"/>
  <c r="Y46" i="1"/>
  <c r="Y49" i="1" s="1"/>
  <c r="Y51" i="1" s="1"/>
  <c r="Y55" i="1" s="1"/>
  <c r="R55" i="1"/>
  <c r="AD49" i="1"/>
  <c r="AD51" i="1" s="1"/>
  <c r="AD55" i="1" s="1"/>
  <c r="AA35" i="1"/>
  <c r="AC46" i="1"/>
  <c r="AC49" i="1" s="1"/>
  <c r="AC51" i="1" s="1"/>
  <c r="AC55" i="1" s="1"/>
  <c r="U53" i="1"/>
  <c r="W49" i="1"/>
  <c r="W51" i="1" s="1"/>
  <c r="W55" i="1" s="1"/>
  <c r="AE48" i="1"/>
  <c r="V35" i="1"/>
  <c r="AD35" i="1"/>
  <c r="X46" i="1"/>
  <c r="X49" i="1" s="1"/>
  <c r="X51" i="1" s="1"/>
  <c r="X55" i="1" s="1"/>
  <c r="AB46" i="1"/>
  <c r="AB49" i="1" s="1"/>
  <c r="AB51" i="1" s="1"/>
  <c r="AB55" i="1" s="1"/>
  <c r="V48" i="1"/>
  <c r="Z48" i="1" s="1"/>
  <c r="U46" i="1"/>
  <c r="U49" i="1" s="1"/>
  <c r="V46" i="1"/>
  <c r="AA47" i="1"/>
  <c r="AE47" i="1" s="1"/>
  <c r="U51" i="1" l="1"/>
  <c r="U55" i="1" s="1"/>
  <c r="Z35" i="1"/>
  <c r="AE35" i="1"/>
  <c r="V49" i="1"/>
  <c r="V51" i="1" s="1"/>
  <c r="V55" i="1" s="1"/>
  <c r="Z46" i="1"/>
  <c r="Z49" i="1" s="1"/>
  <c r="Z51" i="1" s="1"/>
  <c r="Z55" i="1" s="1"/>
  <c r="AA49" i="1"/>
  <c r="AA51" i="1" s="1"/>
  <c r="AA55" i="1" s="1"/>
  <c r="AE46" i="1"/>
  <c r="AE49" i="1" s="1"/>
  <c r="AE51" i="1" s="1"/>
  <c r="AE55" i="1" s="1"/>
  <c r="P54" i="1" l="1"/>
  <c r="M53" i="1"/>
  <c r="L53" i="1"/>
  <c r="M50" i="1"/>
  <c r="P50" i="1" s="1"/>
  <c r="O48" i="1"/>
  <c r="N48" i="1"/>
  <c r="M48" i="1"/>
  <c r="P47" i="1"/>
  <c r="O46" i="1"/>
  <c r="O49" i="1" s="1"/>
  <c r="O51" i="1" s="1"/>
  <c r="O55" i="1" s="1"/>
  <c r="N46" i="1"/>
  <c r="N49" i="1" s="1"/>
  <c r="N51" i="1" s="1"/>
  <c r="N55" i="1" s="1"/>
  <c r="M46" i="1"/>
  <c r="M49" i="1" s="1"/>
  <c r="M51" i="1" s="1"/>
  <c r="L46" i="1"/>
  <c r="L49" i="1" s="1"/>
  <c r="L51" i="1" s="1"/>
  <c r="O43" i="1"/>
  <c r="N43" i="1"/>
  <c r="M43" i="1"/>
  <c r="L43" i="1"/>
  <c r="P42" i="1"/>
  <c r="P41" i="1"/>
  <c r="P40" i="1"/>
  <c r="O16" i="1"/>
  <c r="N16" i="1"/>
  <c r="M16" i="1"/>
  <c r="L16" i="1"/>
  <c r="P15" i="1"/>
  <c r="P14" i="1"/>
  <c r="P13" i="1"/>
  <c r="L55" i="1" l="1"/>
  <c r="M55" i="1"/>
  <c r="P53" i="1"/>
  <c r="P16" i="1"/>
  <c r="P43" i="1"/>
  <c r="P48" i="1"/>
  <c r="P46" i="1"/>
  <c r="P49" i="1" l="1"/>
  <c r="P51" i="1" s="1"/>
  <c r="P55" i="1" s="1"/>
</calcChain>
</file>

<file path=xl/sharedStrings.xml><?xml version="1.0" encoding="utf-8"?>
<sst xmlns="http://schemas.openxmlformats.org/spreadsheetml/2006/main" count="445" uniqueCount="67">
  <si>
    <t>Netflix, Inc.</t>
  </si>
  <si>
    <t>Segment Information</t>
  </si>
  <si>
    <t>(unaudited)</t>
  </si>
  <si>
    <t>(in thousands)</t>
  </si>
  <si>
    <t>As of / Three Months Ended</t>
  </si>
  <si>
    <t>Twelve Months Ended</t>
  </si>
  <si>
    <t>March 31,</t>
  </si>
  <si>
    <t>June 30,</t>
  </si>
  <si>
    <t>September 30,</t>
  </si>
  <si>
    <t>December 31,</t>
  </si>
  <si>
    <t>Domestic Streaming</t>
  </si>
  <si>
    <t>Total subscriptions at end of period</t>
  </si>
  <si>
    <t>Paid subscriptions at end of period</t>
  </si>
  <si>
    <t>Revenue</t>
  </si>
  <si>
    <t>Cost of revenues</t>
  </si>
  <si>
    <t>Marketing</t>
  </si>
  <si>
    <t>Contribution profit</t>
  </si>
  <si>
    <t>International Streaming</t>
  </si>
  <si>
    <t>Contribution profit (loss)</t>
  </si>
  <si>
    <t>Total Streaming</t>
  </si>
  <si>
    <t>Domestic DVD</t>
  </si>
  <si>
    <t>Consolidated</t>
  </si>
  <si>
    <t xml:space="preserve">Cost of revenues  </t>
  </si>
  <si>
    <t>Other operating expenses</t>
  </si>
  <si>
    <t>Operating income (loss)</t>
  </si>
  <si>
    <t>Other income (expense)</t>
  </si>
  <si>
    <t>Provision (benefit) for income taxes</t>
  </si>
  <si>
    <t>Net Income (loss)</t>
  </si>
  <si>
    <t>Contrbution Margin</t>
  </si>
  <si>
    <t>Free Trails</t>
  </si>
  <si>
    <t>Contribution Margin</t>
  </si>
  <si>
    <t>Cost per Customer (excluding marketing)</t>
  </si>
  <si>
    <t>Cost per Customer excluding Marketing</t>
  </si>
  <si>
    <t>Revenue per Customer</t>
  </si>
  <si>
    <t>Earnings per Customer</t>
  </si>
  <si>
    <t>March 31,2012</t>
  </si>
  <si>
    <t>June 30,2012</t>
  </si>
  <si>
    <t>September 30,2012</t>
  </si>
  <si>
    <t>December 31,2012</t>
  </si>
  <si>
    <t>March 31,2013</t>
  </si>
  <si>
    <t>June 30,2013</t>
  </si>
  <si>
    <t>September 30,2013</t>
  </si>
  <si>
    <t>December 31,2013</t>
  </si>
  <si>
    <t>March 31,2014</t>
  </si>
  <si>
    <t>June 30,2014</t>
  </si>
  <si>
    <t>September 30,2014</t>
  </si>
  <si>
    <t>December 31,2014</t>
  </si>
  <si>
    <t>March 31,2015</t>
  </si>
  <si>
    <t>June 30,2015</t>
  </si>
  <si>
    <t>September 30,2015</t>
  </si>
  <si>
    <t>December 31,2015</t>
  </si>
  <si>
    <t>March 31,2016</t>
  </si>
  <si>
    <t>June 30,2016</t>
  </si>
  <si>
    <t>September 30,2016</t>
  </si>
  <si>
    <t>December 31,2016</t>
  </si>
  <si>
    <t>March 31,2017</t>
  </si>
  <si>
    <t>June 30,2017</t>
  </si>
  <si>
    <t>September 30,2017</t>
  </si>
  <si>
    <t>December 31,2017</t>
  </si>
  <si>
    <t>March 31,2018</t>
  </si>
  <si>
    <t>June 30,2018</t>
  </si>
  <si>
    <t>September 30,2018</t>
  </si>
  <si>
    <t>December 31,2018</t>
  </si>
  <si>
    <t>Time</t>
  </si>
  <si>
    <t>Segment</t>
  </si>
  <si>
    <t>DVD</t>
  </si>
  <si>
    <t>Streaming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</si>
</sst>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2"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,##0.0_);\(#,##0.0\)"/>
    <numFmt numFmtId="168" formatCode="#,##0.0\ ;\(#,##0.0\)"/>
    <numFmt numFmtId="169" formatCode="#,##0\ ;\(#,##0.0\)"/>
    <numFmt numFmtId="170" formatCode="&quot;$&quot;0.00_)"/>
    <numFmt numFmtId="171" formatCode="#,##0&quot;%&quot;"/>
    <numFmt numFmtId="172" formatCode="#,##0___);\(#,##0.00\)"/>
    <numFmt numFmtId="173" formatCode="0%;\(0%\)"/>
    <numFmt numFmtId="174" formatCode="_(* #,##0,,_);_(* \(#,##0,,\);_(* &quot;-&quot;_)"/>
    <numFmt numFmtId="175" formatCode="_(* #,##0_);[Red]_(* \(#,##0\);_(* &quot;&quot;&quot;&quot;&quot;&quot;&quot;&quot;\ \-\ &quot;&quot;&quot;&quot;&quot;&quot;&quot;&quot;_);_(@_)"/>
    <numFmt numFmtId="176" formatCode="_(* #,##0,_);[Red]_(* \(#,##0,\);_(* &quot;&quot;&quot;&quot;&quot;&quot;&quot;&quot;\ \-\ &quot;&quot;&quot;&quot;&quot;&quot;&quot;&quot;_);_(@_)"/>
    <numFmt numFmtId="177" formatCode="0%;\(0%\);;"/>
    <numFmt numFmtId="178" formatCode="0%;\(0%\);&quot;-&quot;"/>
    <numFmt numFmtId="179" formatCode="#,##0_);[Red]\(#,##0\);&quot;-&quot;"/>
    <numFmt numFmtId="180" formatCode="*-"/>
    <numFmt numFmtId="181" formatCode="#,##0;\-#,##0;&quot;-&quot;"/>
    <numFmt numFmtId="182" formatCode="_._.&quot;$&quot;* \(#,##0\)_%;_._.&quot;$&quot;* #,##0_)_%;_._.&quot;$&quot;* 0_)_%;_._.@_)_%"/>
    <numFmt numFmtId="183" formatCode="_._.* \(#,##0\)_%;_._.* #,##0_)_%;_._.* 0_)_%;_._.@_)_%"/>
    <numFmt numFmtId="184" formatCode="&quot;$&quot;#,##0;\-&quot;$&quot;#,##0"/>
    <numFmt numFmtId="185" formatCode="&quot;$&quot;#,##0;[Red]\-&quot;$&quot;#,##0"/>
    <numFmt numFmtId="186" formatCode="&quot;$&quot;#,##0.00;[Red]\-&quot;$&quot;#,##0.00"/>
    <numFmt numFmtId="187" formatCode="#,##0.00;\-#,##0.00;&quot;-&quot;"/>
    <numFmt numFmtId="188" formatCode="* #,##0.00_);\(#,##0.00\)"/>
    <numFmt numFmtId="189" formatCode="_([$€-2]* #,##0.00_);_([$€-2]* \(#,##0.00\);_([$€-2]* &quot;-&quot;??_)"/>
    <numFmt numFmtId="190" formatCode="_(* #,##0_);_(* \(#,##0\);_(* &quot;-&quot;??_);_(@_)"/>
    <numFmt numFmtId="191" formatCode="&quot;$&quot;* #,###\ ;&quot;$&quot;* \(#,###\);&quot;$&quot;* \-\ "/>
    <numFmt numFmtId="192" formatCode="#,##0;[Red]\(#,##0\)"/>
    <numFmt numFmtId="193" formatCode="0.0%;[Red]\(0.0%\)"/>
    <numFmt numFmtId="194" formatCode="_(&quot;$&quot;* #,##0_);_(&quot;$&quot;* \(#,##0\);_(&quot;$&quot;* &quot;-&quot;??_);_(@_)"/>
    <numFmt numFmtId="195" formatCode="0.0%"/>
    <numFmt numFmtId="196" formatCode="mmmm\ d\,\ yyyy"/>
    <numFmt numFmtId="197" formatCode="mm/dd/yyyy"/>
    <numFmt numFmtId="198" formatCode=";;;"/>
    <numFmt numFmtId="199" formatCode="&quot;per &quot;0"/>
    <numFmt numFmtId="200" formatCode="0.000_)"/>
    <numFmt numFmtId="201" formatCode="#,##0.00&quot; $&quot;;\-#,##0.00&quot; $&quot;"/>
    <numFmt numFmtId="202" formatCode="#,##0.000"/>
    <numFmt numFmtId="203" formatCode="#,##0.00;[Red]\(#,##0.00\)"/>
    <numFmt numFmtId="204" formatCode="&quot;$&quot;#,##0_);[Red]\(&quot;$&quot;#,##0\)"/>
    <numFmt numFmtId="205" formatCode="_-[$$-409]* #,##0.00_ ;_-[$$-409]* \-#,##0.00\ ;_-[$$-409]* &quot;-&quot;??_ ;_-@_ "/>
  </numFmts>
  <fonts count="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8"/>
      <name val="Helv"/>
    </font>
    <font>
      <b/>
      <sz val="12"/>
      <name val="Tms Rmn"/>
    </font>
    <font>
      <b/>
      <i/>
      <sz val="12"/>
      <name val="Tms Rmn"/>
    </font>
    <font>
      <b/>
      <sz val="10"/>
      <name val="MS Sans Serif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0"/>
      <name val="Helv"/>
    </font>
    <font>
      <sz val="10"/>
      <name val="MS Sans Serif"/>
      <family val="2"/>
    </font>
    <font>
      <sz val="10"/>
      <color indexed="0"/>
      <name val="MS Sans Serif"/>
      <family val="2"/>
    </font>
    <font>
      <b/>
      <sz val="14"/>
      <name val="Arial"/>
      <family val="2"/>
    </font>
    <font>
      <sz val="11"/>
      <color indexed="12"/>
      <name val="Times New Roman"/>
      <family val="1"/>
    </font>
    <font>
      <sz val="11"/>
      <name val="Times New Roman"/>
      <family val="1"/>
    </font>
    <font>
      <sz val="10"/>
      <color indexed="12"/>
      <name val="Helv"/>
    </font>
    <font>
      <sz val="8"/>
      <color indexed="18"/>
      <name val="Helv"/>
    </font>
    <font>
      <b/>
      <u/>
      <sz val="10"/>
      <color indexed="8"/>
      <name val="Times New Roman"/>
      <family val="1"/>
    </font>
    <font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4"/>
      <name val="Arial"/>
      <family val="2"/>
    </font>
    <font>
      <sz val="10"/>
      <name val="Tms Rmn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8"/>
      <name val="Tms Rmn"/>
    </font>
    <font>
      <b/>
      <sz val="10"/>
      <color indexed="8"/>
      <name val="Arial"/>
      <family val="2"/>
    </font>
    <font>
      <sz val="10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0"/>
      <color indexed="8"/>
      <name val="MS Sans Serif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Courier New"/>
      <family val="3"/>
    </font>
    <font>
      <sz val="11"/>
      <name val="Tms Rmn"/>
    </font>
    <font>
      <sz val="7"/>
      <name val="Small Fonts"/>
      <family val="2"/>
    </font>
    <font>
      <b/>
      <sz val="12"/>
      <color indexed="24"/>
      <name val="Arial"/>
      <family val="2"/>
    </font>
    <font>
      <b/>
      <u/>
      <sz val="11"/>
      <color indexed="37"/>
      <name val="Arial"/>
      <family val="2"/>
    </font>
    <font>
      <sz val="9"/>
      <name val="Times New Roman"/>
      <family val="1"/>
    </font>
    <font>
      <sz val="10"/>
      <color indexed="39"/>
      <name val="Arial"/>
      <family val="2"/>
    </font>
    <font>
      <i/>
      <sz val="9"/>
      <name val="Arial"/>
      <family val="2"/>
    </font>
    <font>
      <i/>
      <sz val="12"/>
      <name val="Times New Roman"/>
      <family val="1"/>
    </font>
    <font>
      <b/>
      <i/>
      <sz val="10"/>
      <color indexed="8"/>
      <name val="Arial"/>
      <family val="2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color indexed="10"/>
      <name val="Arial"/>
      <family val="2"/>
    </font>
    <font>
      <b/>
      <sz val="12"/>
      <color indexed="8"/>
      <name val="Arial"/>
      <family val="2"/>
    </font>
    <font>
      <b/>
      <sz val="10"/>
      <color indexed="60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11"/>
      <name val="Times New Roman"/>
      <family val="1"/>
    </font>
    <font>
      <sz val="8"/>
      <color indexed="8"/>
      <name val="Wingdings"/>
      <charset val="2"/>
    </font>
    <font>
      <sz val="11"/>
      <name val="Arial"/>
      <family val="2"/>
    </font>
    <font>
      <b/>
      <sz val="14"/>
      <color indexed="53"/>
      <name val="Arial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</font>
    <font>
      <b/>
      <u/>
      <sz val="10"/>
      <name val="Calibri"/>
    </font>
    <font>
      <b/>
      <sz val="10"/>
      <name val="Calibri"/>
    </font>
    <font>
      <b/>
      <i/>
      <sz val="10"/>
      <name val="Calibri"/>
    </font>
  </fonts>
  <fills count="21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16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56"/>
      </patternFill>
    </fill>
    <fill>
      <patternFill patternType="solid">
        <fgColor indexed="21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0" tint="-0.249977111117893"/>
        <bgColor rgb="FFBFBFBF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 diagonalUp="1" diagonalDown="1"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39"/>
      </left>
      <right style="hair">
        <color indexed="39"/>
      </right>
      <top style="hair">
        <color indexed="39"/>
      </top>
      <bottom style="hair">
        <color indexed="39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89">
    <xf numFmtId="0" fontId="0" fillId="0" borderId="0"/>
    <xf numFmtId="0" fontId="2" fillId="0" borderId="0"/>
    <xf numFmtId="188" fontId="4" fillId="0" borderId="0">
      <alignment horizontal="center"/>
    </xf>
    <xf numFmtId="202" fontId="3" fillId="3" borderId="1">
      <alignment horizontal="center" vertical="center"/>
    </xf>
    <xf numFmtId="37" fontId="5" fillId="0" borderId="0"/>
    <xf numFmtId="37" fontId="6" fillId="0" borderId="0"/>
    <xf numFmtId="184" fontId="7" fillId="0" borderId="2" applyAlignment="0" applyProtection="0"/>
    <xf numFmtId="0" fontId="3" fillId="0" borderId="3" quotePrefix="1">
      <alignment horizontal="justify" vertical="justify" textRotation="127" wrapText="1" justifyLastLine="1"/>
      <protection hidden="1"/>
    </xf>
    <xf numFmtId="181" fontId="8" fillId="0" borderId="0" applyFill="0" applyBorder="0" applyAlignment="0"/>
    <xf numFmtId="174" fontId="3" fillId="0" borderId="0" applyFill="0" applyBorder="0" applyAlignment="0"/>
    <xf numFmtId="175" fontId="3" fillId="0" borderId="0" applyFill="0" applyBorder="0" applyAlignment="0"/>
    <xf numFmtId="176" fontId="3" fillId="0" borderId="0" applyFill="0" applyBorder="0" applyAlignment="0"/>
    <xf numFmtId="177" fontId="3" fillId="0" borderId="0" applyFill="0" applyBorder="0" applyAlignment="0"/>
    <xf numFmtId="181" fontId="8" fillId="0" borderId="0" applyFill="0" applyBorder="0" applyAlignment="0"/>
    <xf numFmtId="178" fontId="3" fillId="0" borderId="0" applyFill="0" applyBorder="0" applyAlignment="0"/>
    <xf numFmtId="174" fontId="3" fillId="0" borderId="0" applyFill="0" applyBorder="0" applyAlignment="0"/>
    <xf numFmtId="37" fontId="20" fillId="0" borderId="4">
      <alignment horizontal="centerContinuous"/>
    </xf>
    <xf numFmtId="0" fontId="9" fillId="0" borderId="0" applyFill="0" applyBorder="0" applyProtection="0">
      <alignment horizontal="center"/>
      <protection locked="0"/>
    </xf>
    <xf numFmtId="0" fontId="33" fillId="4" borderId="0">
      <alignment horizontal="left"/>
    </xf>
    <xf numFmtId="0" fontId="34" fillId="4" borderId="0">
      <alignment horizontal="right"/>
    </xf>
    <xf numFmtId="0" fontId="35" fillId="5" borderId="0">
      <alignment horizontal="center"/>
    </xf>
    <xf numFmtId="37" fontId="22" fillId="0" borderId="4">
      <alignment horizontal="center" wrapText="1"/>
    </xf>
    <xf numFmtId="0" fontId="34" fillId="4" borderId="0">
      <alignment horizontal="right"/>
    </xf>
    <xf numFmtId="0" fontId="36" fillId="5" borderId="0">
      <alignment horizontal="left"/>
    </xf>
    <xf numFmtId="0" fontId="10" fillId="0" borderId="0"/>
    <xf numFmtId="166" fontId="3" fillId="0" borderId="0" applyFont="0" applyFill="0" applyBorder="0" applyAlignment="0" applyProtection="0"/>
    <xf numFmtId="200" fontId="37" fillId="0" borderId="0"/>
    <xf numFmtId="200" fontId="37" fillId="0" borderId="0"/>
    <xf numFmtId="200" fontId="37" fillId="0" borderId="0"/>
    <xf numFmtId="200" fontId="37" fillId="0" borderId="0"/>
    <xf numFmtId="200" fontId="37" fillId="0" borderId="0"/>
    <xf numFmtId="200" fontId="37" fillId="0" borderId="0"/>
    <xf numFmtId="200" fontId="37" fillId="0" borderId="0"/>
    <xf numFmtId="200" fontId="37" fillId="0" borderId="0"/>
    <xf numFmtId="169" fontId="10" fillId="0" borderId="5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/>
    <xf numFmtId="0" fontId="10" fillId="0" borderId="0"/>
    <xf numFmtId="37" fontId="3" fillId="0" borderId="0" applyFill="0" applyBorder="0" applyAlignment="0" applyProtection="0"/>
    <xf numFmtId="0" fontId="13" fillId="0" borderId="0" applyFill="0" applyBorder="0" applyAlignment="0" applyProtection="0">
      <protection locked="0"/>
    </xf>
    <xf numFmtId="195" fontId="38" fillId="0" borderId="0" applyNumberFormat="0" applyFill="0" applyAlignment="0" applyProtection="0"/>
    <xf numFmtId="187" fontId="3" fillId="0" borderId="0">
      <alignment horizontal="center"/>
    </xf>
    <xf numFmtId="183" fontId="14" fillId="0" borderId="0" applyFill="0" applyBorder="0" applyProtection="0"/>
    <xf numFmtId="182" fontId="15" fillId="0" borderId="0" applyFont="0" applyFill="0" applyBorder="0" applyAlignment="0" applyProtection="0"/>
    <xf numFmtId="170" fontId="16" fillId="0" borderId="6">
      <protection hidden="1"/>
    </xf>
    <xf numFmtId="0" fontId="10" fillId="0" borderId="0"/>
    <xf numFmtId="165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1" fontId="4" fillId="0" borderId="0"/>
    <xf numFmtId="14" fontId="17" fillId="0" borderId="0">
      <alignment horizontal="center"/>
    </xf>
    <xf numFmtId="14" fontId="8" fillId="0" borderId="0" applyFill="0" applyBorder="0" applyAlignment="0"/>
    <xf numFmtId="196" fontId="3" fillId="0" borderId="0" applyFill="0" applyBorder="0" applyAlignment="0" applyProtection="0"/>
    <xf numFmtId="15" fontId="18" fillId="6" borderId="0" applyNumberFormat="0" applyFont="0" applyFill="0" applyBorder="0" applyAlignment="0">
      <alignment horizontal="center" wrapText="1"/>
    </xf>
    <xf numFmtId="0" fontId="8" fillId="0" borderId="7" applyNumberFormat="0" applyFill="0" applyBorder="0" applyAlignment="0" applyProtection="0"/>
    <xf numFmtId="181" fontId="19" fillId="0" borderId="0" applyFill="0" applyBorder="0" applyAlignment="0"/>
    <xf numFmtId="174" fontId="3" fillId="0" borderId="0" applyFill="0" applyBorder="0" applyAlignment="0"/>
    <xf numFmtId="181" fontId="19" fillId="0" borderId="0" applyFill="0" applyBorder="0" applyAlignment="0"/>
    <xf numFmtId="178" fontId="3" fillId="0" borderId="0" applyFill="0" applyBorder="0" applyAlignment="0"/>
    <xf numFmtId="174" fontId="3" fillId="0" borderId="0" applyFill="0" applyBorder="0" applyAlignment="0"/>
    <xf numFmtId="170" fontId="16" fillId="0" borderId="6">
      <protection hidden="1"/>
    </xf>
    <xf numFmtId="189" fontId="3" fillId="0" borderId="0" applyFont="0" applyFill="0" applyBorder="0" applyAlignment="0" applyProtection="0"/>
    <xf numFmtId="197" fontId="3" fillId="7" borderId="8" applyFont="0" applyAlignment="0"/>
    <xf numFmtId="2" fontId="39" fillId="0" borderId="0" applyFont="0" applyFill="0" applyBorder="0" applyAlignment="0" applyProtection="0"/>
    <xf numFmtId="38" fontId="20" fillId="6" borderId="0" applyNumberFormat="0" applyBorder="0" applyAlignment="0" applyProtection="0"/>
    <xf numFmtId="0" fontId="40" fillId="0" borderId="0" applyNumberFormat="0" applyFill="0" applyBorder="0" applyAlignment="0" applyProtection="0"/>
    <xf numFmtId="0" fontId="21" fillId="0" borderId="9" applyNumberFormat="0" applyAlignment="0" applyProtection="0">
      <alignment horizontal="left" vertical="center"/>
    </xf>
    <xf numFmtId="0" fontId="21" fillId="0" borderId="10">
      <alignment horizontal="left" vertical="center"/>
    </xf>
    <xf numFmtId="14" fontId="22" fillId="8" borderId="6">
      <alignment horizontal="center" vertical="center" wrapText="1"/>
    </xf>
    <xf numFmtId="0" fontId="9" fillId="0" borderId="0" applyFill="0" applyAlignment="0" applyProtection="0">
      <protection locked="0"/>
    </xf>
    <xf numFmtId="0" fontId="9" fillId="0" borderId="5" applyFill="0" applyAlignment="0" applyProtection="0">
      <protection locked="0"/>
    </xf>
    <xf numFmtId="201" fontId="3" fillId="0" borderId="0">
      <protection locked="0"/>
    </xf>
    <xf numFmtId="201" fontId="3" fillId="0" borderId="0">
      <protection locked="0"/>
    </xf>
    <xf numFmtId="0" fontId="41" fillId="0" borderId="0"/>
    <xf numFmtId="198" fontId="3" fillId="0" borderId="0"/>
    <xf numFmtId="0" fontId="19" fillId="0" borderId="11" applyNumberFormat="0" applyFill="0" applyAlignment="0" applyProtection="0"/>
    <xf numFmtId="10" fontId="20" fillId="9" borderId="7" applyNumberFormat="0" applyBorder="0" applyAlignment="0" applyProtection="0"/>
    <xf numFmtId="37" fontId="42" fillId="0" borderId="12">
      <alignment shrinkToFit="1"/>
      <protection locked="0"/>
    </xf>
    <xf numFmtId="37" fontId="42" fillId="0" borderId="12">
      <alignment shrinkToFit="1"/>
      <protection locked="0"/>
    </xf>
    <xf numFmtId="37" fontId="42" fillId="0" borderId="12">
      <alignment shrinkToFit="1"/>
      <protection locked="0"/>
    </xf>
    <xf numFmtId="37" fontId="42" fillId="0" borderId="12">
      <alignment shrinkToFit="1"/>
      <protection locked="0"/>
    </xf>
    <xf numFmtId="0" fontId="33" fillId="4" borderId="0">
      <alignment horizontal="left"/>
    </xf>
    <xf numFmtId="0" fontId="28" fillId="5" borderId="0">
      <alignment horizontal="left"/>
    </xf>
    <xf numFmtId="181" fontId="23" fillId="0" borderId="0" applyFill="0" applyBorder="0" applyAlignment="0"/>
    <xf numFmtId="174" fontId="3" fillId="0" borderId="0" applyFill="0" applyBorder="0" applyAlignment="0"/>
    <xf numFmtId="181" fontId="23" fillId="0" borderId="0" applyFill="0" applyBorder="0" applyAlignment="0"/>
    <xf numFmtId="178" fontId="3" fillId="0" borderId="0" applyFill="0" applyBorder="0" applyAlignment="0"/>
    <xf numFmtId="174" fontId="3" fillId="0" borderId="0" applyFill="0" applyBorder="0" applyAlignment="0"/>
    <xf numFmtId="185" fontId="15" fillId="0" borderId="0" applyFont="0" applyFill="0" applyBorder="0" applyAlignment="0" applyProtection="0"/>
    <xf numFmtId="186" fontId="15" fillId="0" borderId="0" applyFont="0" applyFill="0" applyBorder="0" applyAlignment="0" applyProtection="0"/>
    <xf numFmtId="167" fontId="4" fillId="0" borderId="5"/>
    <xf numFmtId="37" fontId="38" fillId="0" borderId="0"/>
    <xf numFmtId="168" fontId="10" fillId="0" borderId="0"/>
    <xf numFmtId="173" fontId="3" fillId="0" borderId="0"/>
    <xf numFmtId="0" fontId="3" fillId="0" borderId="0"/>
    <xf numFmtId="0" fontId="3" fillId="0" borderId="0"/>
    <xf numFmtId="0" fontId="1" fillId="0" borderId="0"/>
    <xf numFmtId="0" fontId="10" fillId="0" borderId="0"/>
    <xf numFmtId="37" fontId="24" fillId="0" borderId="0"/>
    <xf numFmtId="0" fontId="10" fillId="0" borderId="0"/>
    <xf numFmtId="0" fontId="43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92" fontId="8" fillId="11" borderId="0">
      <alignment horizontal="right"/>
    </xf>
    <xf numFmtId="40" fontId="57" fillId="11" borderId="0">
      <alignment horizontal="right"/>
    </xf>
    <xf numFmtId="203" fontId="8" fillId="5" borderId="0">
      <alignment horizontal="right"/>
    </xf>
    <xf numFmtId="0" fontId="45" fillId="5" borderId="0">
      <alignment horizontal="center"/>
    </xf>
    <xf numFmtId="0" fontId="58" fillId="11" borderId="0">
      <alignment horizontal="right"/>
    </xf>
    <xf numFmtId="0" fontId="28" fillId="11" borderId="13"/>
    <xf numFmtId="0" fontId="46" fillId="11" borderId="13"/>
    <xf numFmtId="0" fontId="28" fillId="5" borderId="13"/>
    <xf numFmtId="0" fontId="46" fillId="0" borderId="0" applyBorder="0">
      <alignment horizontal="centerContinuous"/>
    </xf>
    <xf numFmtId="0" fontId="28" fillId="5" borderId="0" applyBorder="0">
      <alignment horizontal="centerContinuous"/>
    </xf>
    <xf numFmtId="0" fontId="47" fillId="0" borderId="0" applyBorder="0">
      <alignment horizontal="centerContinuous"/>
    </xf>
    <xf numFmtId="0" fontId="49" fillId="5" borderId="0" applyBorder="0">
      <alignment horizontal="centerContinuous"/>
    </xf>
    <xf numFmtId="172" fontId="11" fillId="0" borderId="0"/>
    <xf numFmtId="37" fontId="26" fillId="0" borderId="0" applyNumberFormat="0" applyFill="0" applyBorder="0" applyAlignment="0" applyProtection="0"/>
    <xf numFmtId="199" fontId="3" fillId="0" borderId="0">
      <alignment horizontal="left"/>
    </xf>
    <xf numFmtId="0" fontId="10" fillId="0" borderId="0"/>
    <xf numFmtId="9" fontId="3" fillId="0" borderId="0" applyFont="0" applyFill="0" applyBorder="0" applyAlignment="0" applyProtection="0"/>
    <xf numFmtId="171" fontId="16" fillId="0" borderId="0">
      <protection hidden="1"/>
    </xf>
    <xf numFmtId="177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4" fillId="0" borderId="0"/>
    <xf numFmtId="181" fontId="25" fillId="0" borderId="0" applyFill="0" applyBorder="0" applyAlignment="0"/>
    <xf numFmtId="174" fontId="3" fillId="0" borderId="0" applyFill="0" applyBorder="0" applyAlignment="0"/>
    <xf numFmtId="181" fontId="25" fillId="0" borderId="0" applyFill="0" applyBorder="0" applyAlignment="0"/>
    <xf numFmtId="178" fontId="3" fillId="0" borderId="0" applyFill="0" applyBorder="0" applyAlignment="0"/>
    <xf numFmtId="174" fontId="3" fillId="0" borderId="0" applyFill="0" applyBorder="0" applyAlignment="0"/>
    <xf numFmtId="0" fontId="11" fillId="0" borderId="0" applyNumberFormat="0" applyFont="0" applyFill="0" applyBorder="0" applyAlignment="0" applyProtection="0">
      <alignment horizontal="left"/>
    </xf>
    <xf numFmtId="15" fontId="11" fillId="0" borderId="0" applyFont="0" applyFill="0" applyBorder="0" applyAlignment="0" applyProtection="0"/>
    <xf numFmtId="4" fontId="11" fillId="0" borderId="0" applyFont="0" applyFill="0" applyBorder="0" applyAlignment="0" applyProtection="0"/>
    <xf numFmtId="0" fontId="7" fillId="0" borderId="6">
      <alignment horizontal="center"/>
    </xf>
    <xf numFmtId="3" fontId="11" fillId="0" borderId="0" applyFont="0" applyFill="0" applyBorder="0" applyAlignment="0" applyProtection="0"/>
    <xf numFmtId="0" fontId="11" fillId="12" borderId="0" applyNumberFormat="0" applyFont="0" applyBorder="0" applyAlignment="0" applyProtection="0"/>
    <xf numFmtId="37" fontId="48" fillId="0" borderId="0">
      <alignment horizontal="left"/>
    </xf>
    <xf numFmtId="0" fontId="28" fillId="10" borderId="0">
      <alignment horizontal="center"/>
    </xf>
    <xf numFmtId="49" fontId="49" fillId="5" borderId="0">
      <alignment horizontal="center"/>
    </xf>
    <xf numFmtId="197" fontId="3" fillId="13" borderId="8" applyFont="0" applyAlignment="0">
      <protection locked="0"/>
    </xf>
    <xf numFmtId="37" fontId="50" fillId="0" borderId="0" applyNumberFormat="0" applyFill="0" applyBorder="0" applyAlignment="0" applyProtection="0"/>
    <xf numFmtId="37" fontId="3" fillId="0" borderId="0">
      <alignment horizontal="right"/>
    </xf>
    <xf numFmtId="197" fontId="3" fillId="14" borderId="8" applyFont="0" applyAlignment="0"/>
    <xf numFmtId="0" fontId="34" fillId="4" borderId="0">
      <alignment horizontal="center"/>
    </xf>
    <xf numFmtId="0" fontId="34" fillId="4" borderId="0">
      <alignment horizontal="centerContinuous"/>
    </xf>
    <xf numFmtId="0" fontId="51" fillId="5" borderId="0">
      <alignment horizontal="left"/>
    </xf>
    <xf numFmtId="49" fontId="51" fillId="5" borderId="0">
      <alignment horizontal="center"/>
    </xf>
    <xf numFmtId="0" fontId="33" fillId="4" borderId="0">
      <alignment horizontal="left"/>
    </xf>
    <xf numFmtId="49" fontId="51" fillId="5" borderId="0">
      <alignment horizontal="left"/>
    </xf>
    <xf numFmtId="0" fontId="33" fillId="4" borderId="0">
      <alignment horizontal="centerContinuous"/>
    </xf>
    <xf numFmtId="0" fontId="33" fillId="4" borderId="0">
      <alignment horizontal="right"/>
    </xf>
    <xf numFmtId="49" fontId="28" fillId="5" borderId="0">
      <alignment horizontal="left"/>
    </xf>
    <xf numFmtId="0" fontId="34" fillId="4" borderId="0">
      <alignment horizontal="right"/>
    </xf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1" fillId="2" borderId="0">
      <alignment horizontal="center"/>
    </xf>
    <xf numFmtId="0" fontId="52" fillId="2" borderId="0">
      <alignment horizontal="center"/>
    </xf>
    <xf numFmtId="37" fontId="24" fillId="0" borderId="14"/>
    <xf numFmtId="0" fontId="32" fillId="0" borderId="0" applyNumberFormat="0" applyFill="0" applyBorder="0" applyAlignment="0" applyProtection="0"/>
    <xf numFmtId="49" fontId="3" fillId="0" borderId="0" applyFont="0" applyAlignment="0"/>
    <xf numFmtId="49" fontId="8" fillId="0" borderId="0" applyFill="0" applyBorder="0" applyAlignment="0"/>
    <xf numFmtId="179" fontId="3" fillId="0" borderId="0" applyFill="0" applyBorder="0" applyAlignment="0"/>
    <xf numFmtId="180" fontId="3" fillId="0" borderId="0" applyFill="0" applyBorder="0" applyAlignment="0"/>
    <xf numFmtId="0" fontId="26" fillId="0" borderId="0" applyFill="0" applyBorder="0" applyProtection="0">
      <alignment horizontal="left" vertical="top"/>
    </xf>
    <xf numFmtId="40" fontId="53" fillId="0" borderId="0"/>
    <xf numFmtId="40" fontId="27" fillId="0" borderId="0"/>
    <xf numFmtId="37" fontId="24" fillId="0" borderId="5"/>
    <xf numFmtId="37" fontId="24" fillId="0" borderId="15"/>
    <xf numFmtId="37" fontId="20" fillId="15" borderId="0" applyNumberFormat="0" applyBorder="0" applyAlignment="0" applyProtection="0"/>
    <xf numFmtId="37" fontId="20" fillId="0" borderId="0"/>
    <xf numFmtId="3" fontId="52" fillId="0" borderId="11" applyProtection="0"/>
    <xf numFmtId="0" fontId="54" fillId="5" borderId="0">
      <alignment horizontal="center"/>
    </xf>
    <xf numFmtId="0" fontId="55" fillId="16" borderId="16"/>
    <xf numFmtId="49" fontId="56" fillId="0" borderId="0" applyFill="0" applyBorder="0" applyAlignment="0" applyProtection="0"/>
    <xf numFmtId="37" fontId="9" fillId="17" borderId="17">
      <alignment horizontal="centerContinuous"/>
    </xf>
    <xf numFmtId="0" fontId="22" fillId="0" borderId="5">
      <alignment horizontal="center" wrapText="1"/>
    </xf>
    <xf numFmtId="0" fontId="3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37" fontId="29" fillId="0" borderId="0" xfId="102" applyFont="1" applyFill="1" applyBorder="1"/>
    <xf numFmtId="0" fontId="59" fillId="0" borderId="0" xfId="103" applyNumberFormat="1" applyFont="1" applyFill="1" applyBorder="1" applyAlignment="1">
      <alignment horizontal="center"/>
    </xf>
    <xf numFmtId="0" fontId="61" fillId="0" borderId="0" xfId="103" applyNumberFormat="1" applyFont="1" applyFill="1" applyBorder="1"/>
    <xf numFmtId="168" fontId="60" fillId="0" borderId="0" xfId="103" applyNumberFormat="1" applyFont="1" applyFill="1" applyBorder="1" applyAlignment="1">
      <alignment horizontal="center"/>
    </xf>
    <xf numFmtId="0" fontId="59" fillId="18" borderId="0" xfId="103" applyNumberFormat="1" applyFont="1" applyFill="1" applyBorder="1" applyAlignment="1">
      <alignment horizontal="center"/>
    </xf>
    <xf numFmtId="168" fontId="60" fillId="18" borderId="0" xfId="103" applyNumberFormat="1" applyFont="1" applyFill="1" applyBorder="1" applyAlignment="1">
      <alignment horizontal="center"/>
    </xf>
    <xf numFmtId="190" fontId="61" fillId="0" borderId="0" xfId="25" applyNumberFormat="1" applyFont="1" applyFill="1" applyBorder="1"/>
    <xf numFmtId="190" fontId="60" fillId="18" borderId="0" xfId="25" applyNumberFormat="1" applyFont="1" applyFill="1" applyBorder="1"/>
    <xf numFmtId="168" fontId="59" fillId="18" borderId="0" xfId="103" applyNumberFormat="1" applyFont="1" applyFill="1" applyBorder="1" applyAlignment="1">
      <alignment horizontal="center" wrapText="1"/>
    </xf>
    <xf numFmtId="189" fontId="62" fillId="0" borderId="0" xfId="103" applyNumberFormat="1" applyFont="1" applyFill="1" applyBorder="1"/>
    <xf numFmtId="189" fontId="61" fillId="0" borderId="0" xfId="103" applyNumberFormat="1" applyFont="1" applyFill="1" applyBorder="1"/>
    <xf numFmtId="189" fontId="29" fillId="0" borderId="0" xfId="103" applyNumberFormat="1" applyFont="1" applyFill="1"/>
    <xf numFmtId="189" fontId="30" fillId="0" borderId="0" xfId="103" applyNumberFormat="1" applyFont="1" applyFill="1" applyBorder="1"/>
    <xf numFmtId="190" fontId="61" fillId="0" borderId="0" xfId="25" applyNumberFormat="1" applyFont="1" applyFill="1"/>
    <xf numFmtId="189" fontId="29" fillId="0" borderId="0" xfId="103" applyNumberFormat="1" applyFont="1" applyFill="1" applyBorder="1"/>
    <xf numFmtId="194" fontId="61" fillId="0" borderId="0" xfId="49" applyNumberFormat="1" applyFont="1" applyFill="1" applyBorder="1"/>
    <xf numFmtId="189" fontId="31" fillId="0" borderId="0" xfId="103" applyNumberFormat="1" applyFont="1" applyFill="1" applyBorder="1"/>
    <xf numFmtId="190" fontId="61" fillId="0" borderId="5" xfId="25" applyNumberFormat="1" applyFont="1" applyFill="1" applyBorder="1"/>
    <xf numFmtId="190" fontId="60" fillId="18" borderId="0" xfId="25" applyNumberFormat="1" applyFont="1" applyFill="1"/>
    <xf numFmtId="190" fontId="60" fillId="18" borderId="5" xfId="25" applyNumberFormat="1" applyFont="1" applyFill="1" applyBorder="1"/>
    <xf numFmtId="194" fontId="60" fillId="18" borderId="0" xfId="49" applyNumberFormat="1" applyFont="1" applyFill="1" applyBorder="1"/>
    <xf numFmtId="164" fontId="61" fillId="0" borderId="0" xfId="25" applyNumberFormat="1" applyFont="1" applyFill="1"/>
    <xf numFmtId="164" fontId="60" fillId="18" borderId="0" xfId="25" applyNumberFormat="1" applyFont="1" applyFill="1"/>
    <xf numFmtId="164" fontId="61" fillId="0" borderId="0" xfId="25" applyNumberFormat="1" applyFont="1" applyFill="1" applyBorder="1"/>
    <xf numFmtId="190" fontId="61" fillId="0" borderId="2" xfId="25" applyNumberFormat="1" applyFont="1" applyFill="1" applyBorder="1"/>
    <xf numFmtId="190" fontId="60" fillId="18" borderId="2" xfId="25" applyNumberFormat="1" applyFont="1" applyFill="1" applyBorder="1"/>
    <xf numFmtId="168" fontId="59" fillId="0" borderId="0" xfId="103" applyNumberFormat="1" applyFont="1" applyFill="1" applyBorder="1" applyAlignment="1">
      <alignment horizontal="center" wrapText="1"/>
    </xf>
    <xf numFmtId="194" fontId="60" fillId="0" borderId="14" xfId="49" applyNumberFormat="1" applyFont="1" applyFill="1" applyBorder="1"/>
    <xf numFmtId="194" fontId="60" fillId="18" borderId="14" xfId="49" applyNumberFormat="1" applyFont="1" applyFill="1" applyBorder="1"/>
    <xf numFmtId="191" fontId="61" fillId="0" borderId="0" xfId="49" applyNumberFormat="1" applyFont="1" applyFill="1" applyBorder="1" applyProtection="1"/>
    <xf numFmtId="166" fontId="61" fillId="0" borderId="0" xfId="25" applyFont="1" applyFill="1" applyBorder="1"/>
    <xf numFmtId="166" fontId="60" fillId="18" borderId="0" xfId="25" applyFont="1" applyFill="1" applyBorder="1"/>
    <xf numFmtId="189" fontId="61" fillId="0" borderId="0" xfId="103" applyNumberFormat="1" applyFont="1" applyFill="1" applyBorder="1" applyAlignment="1">
      <alignment wrapText="1"/>
    </xf>
    <xf numFmtId="189" fontId="61" fillId="0" borderId="0" xfId="0" applyNumberFormat="1" applyFont="1" applyFill="1" applyBorder="1"/>
    <xf numFmtId="189" fontId="0" fillId="0" borderId="0" xfId="0" applyNumberFormat="1" applyFill="1"/>
    <xf numFmtId="189" fontId="60" fillId="0" borderId="0" xfId="0" applyNumberFormat="1" applyFont="1" applyFill="1"/>
    <xf numFmtId="189" fontId="61" fillId="0" borderId="0" xfId="0" applyNumberFormat="1" applyFont="1" applyFill="1"/>
    <xf numFmtId="189" fontId="3" fillId="0" borderId="0" xfId="0" applyNumberFormat="1" applyFont="1" applyFill="1"/>
    <xf numFmtId="193" fontId="0" fillId="0" borderId="0" xfId="0" applyNumberFormat="1" applyFill="1"/>
    <xf numFmtId="189" fontId="60" fillId="18" borderId="0" xfId="0" applyNumberFormat="1" applyFont="1" applyFill="1"/>
    <xf numFmtId="0" fontId="61" fillId="0" borderId="0" xfId="0" applyFont="1" applyFill="1"/>
    <xf numFmtId="0" fontId="61" fillId="0" borderId="0" xfId="0" applyFont="1" applyFill="1" applyAlignment="1">
      <alignment horizontal="left"/>
    </xf>
    <xf numFmtId="189" fontId="61" fillId="0" borderId="0" xfId="0" applyNumberFormat="1" applyFont="1" applyFill="1" applyAlignment="1">
      <alignment horizontal="left"/>
    </xf>
    <xf numFmtId="165" fontId="0" fillId="0" borderId="0" xfId="0" applyNumberFormat="1" applyFill="1"/>
    <xf numFmtId="189" fontId="60" fillId="18" borderId="0" xfId="0" applyNumberFormat="1" applyFont="1" applyFill="1" applyBorder="1"/>
    <xf numFmtId="189" fontId="0" fillId="0" borderId="0" xfId="0" applyNumberFormat="1" applyFill="1" applyBorder="1"/>
    <xf numFmtId="168" fontId="0" fillId="0" borderId="0" xfId="0" applyNumberFormat="1" applyFill="1" applyBorder="1"/>
    <xf numFmtId="168" fontId="60" fillId="18" borderId="0" xfId="0" applyNumberFormat="1" applyFont="1" applyFill="1"/>
    <xf numFmtId="0" fontId="60" fillId="0" borderId="0" xfId="0" applyFont="1" applyFill="1"/>
    <xf numFmtId="193" fontId="0" fillId="0" borderId="0" xfId="0" applyNumberFormat="1" applyFill="1" applyBorder="1"/>
    <xf numFmtId="193" fontId="60" fillId="18" borderId="0" xfId="0" applyNumberFormat="1" applyFont="1" applyFill="1"/>
    <xf numFmtId="190" fontId="61" fillId="0" borderId="5" xfId="0" applyNumberFormat="1" applyFont="1" applyFill="1" applyBorder="1"/>
    <xf numFmtId="189" fontId="63" fillId="0" borderId="0" xfId="103" applyNumberFormat="1" applyFont="1" applyFill="1" applyBorder="1"/>
    <xf numFmtId="195" fontId="61" fillId="0" borderId="0" xfId="187" applyNumberFormat="1" applyFont="1" applyFill="1"/>
    <xf numFmtId="195" fontId="60" fillId="18" borderId="0" xfId="187" applyNumberFormat="1" applyFont="1" applyFill="1"/>
    <xf numFmtId="189" fontId="61" fillId="0" borderId="0" xfId="103" applyNumberFormat="1" applyFont="1" applyFill="1"/>
    <xf numFmtId="189" fontId="64" fillId="0" borderId="0" xfId="103" applyNumberFormat="1" applyFont="1" applyFill="1" applyBorder="1"/>
    <xf numFmtId="189" fontId="65" fillId="0" borderId="0" xfId="0" applyNumberFormat="1" applyFont="1"/>
    <xf numFmtId="168" fontId="66" fillId="19" borderId="0" xfId="0" applyNumberFormat="1" applyFont="1" applyFill="1" applyBorder="1" applyAlignment="1">
      <alignment horizontal="center" wrapText="1"/>
    </xf>
    <xf numFmtId="168" fontId="67" fillId="0" borderId="0" xfId="0" applyNumberFormat="1" applyFont="1" applyAlignment="1">
      <alignment horizontal="center"/>
    </xf>
    <xf numFmtId="168" fontId="67" fillId="19" borderId="0" xfId="0" applyNumberFormat="1" applyFont="1" applyFill="1" applyBorder="1" applyAlignment="1">
      <alignment horizontal="center"/>
    </xf>
    <xf numFmtId="0" fontId="66" fillId="0" borderId="0" xfId="0" applyFont="1" applyAlignment="1">
      <alignment horizontal="center"/>
    </xf>
    <xf numFmtId="0" fontId="66" fillId="19" borderId="0" xfId="0" applyFont="1" applyFill="1" applyBorder="1" applyAlignment="1">
      <alignment horizontal="center"/>
    </xf>
    <xf numFmtId="189" fontId="68" fillId="0" borderId="0" xfId="0" applyNumberFormat="1" applyFont="1"/>
    <xf numFmtId="189" fontId="67" fillId="19" borderId="0" xfId="0" applyNumberFormat="1" applyFont="1" applyFill="1" applyBorder="1"/>
    <xf numFmtId="190" fontId="65" fillId="0" borderId="0" xfId="0" applyNumberFormat="1" applyFont="1"/>
    <xf numFmtId="190" fontId="67" fillId="19" borderId="0" xfId="0" applyNumberFormat="1" applyFont="1" applyFill="1" applyBorder="1"/>
    <xf numFmtId="164" fontId="65" fillId="0" borderId="0" xfId="0" applyNumberFormat="1" applyFont="1"/>
    <xf numFmtId="194" fontId="67" fillId="19" borderId="0" xfId="0" applyNumberFormat="1" applyFont="1" applyFill="1" applyBorder="1"/>
    <xf numFmtId="204" fontId="65" fillId="0" borderId="0" xfId="0" applyNumberFormat="1" applyFont="1"/>
    <xf numFmtId="190" fontId="65" fillId="0" borderId="18" xfId="0" applyNumberFormat="1" applyFont="1" applyBorder="1"/>
    <xf numFmtId="190" fontId="67" fillId="19" borderId="18" xfId="0" applyNumberFormat="1" applyFont="1" applyFill="1" applyBorder="1"/>
    <xf numFmtId="190" fontId="67" fillId="19" borderId="19" xfId="0" applyNumberFormat="1" applyFont="1" applyFill="1" applyBorder="1"/>
    <xf numFmtId="195" fontId="65" fillId="0" borderId="0" xfId="0" applyNumberFormat="1" applyFont="1"/>
    <xf numFmtId="195" fontId="67" fillId="19" borderId="0" xfId="0" applyNumberFormat="1" applyFont="1" applyFill="1" applyBorder="1"/>
    <xf numFmtId="205" fontId="65" fillId="0" borderId="0" xfId="0" applyNumberFormat="1" applyFont="1"/>
    <xf numFmtId="190" fontId="65" fillId="0" borderId="19" xfId="0" applyNumberFormat="1" applyFont="1" applyBorder="1"/>
    <xf numFmtId="164" fontId="67" fillId="19" borderId="0" xfId="0" applyNumberFormat="1" applyFont="1" applyFill="1" applyBorder="1"/>
    <xf numFmtId="194" fontId="65" fillId="0" borderId="0" xfId="0" applyNumberFormat="1" applyFont="1"/>
    <xf numFmtId="194" fontId="67" fillId="19" borderId="19" xfId="0" applyNumberFormat="1" applyFont="1" applyFill="1" applyBorder="1"/>
    <xf numFmtId="166" fontId="65" fillId="0" borderId="0" xfId="0" applyNumberFormat="1" applyFont="1"/>
    <xf numFmtId="194" fontId="67" fillId="0" borderId="20" xfId="0" applyNumberFormat="1" applyFont="1" applyBorder="1"/>
    <xf numFmtId="194" fontId="67" fillId="19" borderId="20" xfId="0" applyNumberFormat="1" applyFont="1" applyFill="1" applyBorder="1"/>
    <xf numFmtId="168" fontId="59" fillId="0" borderId="0" xfId="103" applyNumberFormat="1" applyFont="1" applyFill="1" applyBorder="1" applyAlignment="1">
      <alignment horizontal="center" wrapText="1"/>
    </xf>
    <xf numFmtId="205" fontId="61" fillId="0" borderId="0" xfId="188" applyNumberFormat="1" applyFont="1" applyFill="1"/>
    <xf numFmtId="205" fontId="61" fillId="0" borderId="0" xfId="187" applyNumberFormat="1" applyFont="1" applyFill="1"/>
    <xf numFmtId="205" fontId="0" fillId="0" borderId="0" xfId="0" applyNumberFormat="1"/>
    <xf numFmtId="0" fontId="0" fillId="18" borderId="0" xfId="0" applyFill="1"/>
    <xf numFmtId="190" fontId="61" fillId="18" borderId="0" xfId="25" applyNumberFormat="1" applyFont="1" applyFill="1"/>
    <xf numFmtId="195" fontId="61" fillId="18" borderId="0" xfId="187" applyNumberFormat="1" applyFont="1" applyFill="1"/>
    <xf numFmtId="205" fontId="61" fillId="18" borderId="0" xfId="188" applyNumberFormat="1" applyFont="1" applyFill="1"/>
    <xf numFmtId="205" fontId="61" fillId="18" borderId="0" xfId="187" applyNumberFormat="1" applyFont="1" applyFill="1"/>
    <xf numFmtId="205" fontId="0" fillId="18" borderId="0" xfId="0" applyNumberFormat="1" applyFill="1"/>
    <xf numFmtId="0" fontId="66" fillId="20" borderId="0" xfId="0" applyFont="1" applyFill="1" applyBorder="1" applyAlignment="1">
      <alignment horizontal="center"/>
    </xf>
    <xf numFmtId="189" fontId="67" fillId="20" borderId="0" xfId="0" applyNumberFormat="1" applyFont="1" applyFill="1" applyBorder="1"/>
    <xf numFmtId="190" fontId="67" fillId="20" borderId="0" xfId="0" applyNumberFormat="1" applyFont="1" applyFill="1" applyBorder="1"/>
    <xf numFmtId="190" fontId="65" fillId="18" borderId="0" xfId="0" applyNumberFormat="1" applyFont="1" applyFill="1"/>
    <xf numFmtId="194" fontId="67" fillId="20" borderId="0" xfId="0" applyNumberFormat="1" applyFont="1" applyFill="1" applyBorder="1"/>
    <xf numFmtId="190" fontId="67" fillId="20" borderId="18" xfId="0" applyNumberFormat="1" applyFont="1" applyFill="1" applyBorder="1"/>
    <xf numFmtId="190" fontId="67" fillId="20" borderId="19" xfId="0" applyNumberFormat="1" applyFont="1" applyFill="1" applyBorder="1"/>
    <xf numFmtId="195" fontId="67" fillId="20" borderId="0" xfId="0" applyNumberFormat="1" applyFont="1" applyFill="1" applyBorder="1"/>
    <xf numFmtId="164" fontId="67" fillId="20" borderId="0" xfId="0" applyNumberFormat="1" applyFont="1" applyFill="1" applyBorder="1"/>
    <xf numFmtId="14" fontId="0" fillId="0" borderId="0" xfId="0" applyNumberFormat="1"/>
    <xf numFmtId="168" fontId="59" fillId="0" borderId="0" xfId="103" applyNumberFormat="1" applyFont="1" applyFill="1" applyBorder="1" applyAlignment="1">
      <alignment horizontal="center" wrapText="1"/>
    </xf>
    <xf numFmtId="168" fontId="66" fillId="0" borderId="0" xfId="0" applyNumberFormat="1" applyFont="1" applyAlignment="1">
      <alignment horizontal="center" wrapText="1"/>
    </xf>
    <xf numFmtId="0" fontId="0" fillId="0" borderId="0" xfId="0" applyFont="1" applyAlignment="1"/>
    <xf numFmtId="0" fontId="65" fillId="0" borderId="0" xfId="0" applyFont="1" applyAlignment="1">
      <alignment horizontal="center"/>
    </xf>
  </cellXfs>
  <cellStyles count="189">
    <cellStyle name="6-0" xfId="2"/>
    <cellStyle name="Actual Date" xfId="3"/>
    <cellStyle name="Bold12" xfId="4"/>
    <cellStyle name="BoldItal12" xfId="5"/>
    <cellStyle name="Border" xfId="6"/>
    <cellStyle name="C:\Data\MS\Excel" xfId="7"/>
    <cellStyle name="Calc Currency (0)" xfId="8"/>
    <cellStyle name="Calc Currency (2)" xfId="9"/>
    <cellStyle name="Calc Percent (0)" xfId="10"/>
    <cellStyle name="Calc Percent (1)" xfId="11"/>
    <cellStyle name="Calc Percent (2)" xfId="12"/>
    <cellStyle name="Calc Units (0)" xfId="13"/>
    <cellStyle name="Calc Units (1)" xfId="14"/>
    <cellStyle name="Calc Units (2)" xfId="15"/>
    <cellStyle name="Center_Across_Small_8" xfId="16"/>
    <cellStyle name="Centered Heading" xfId="17"/>
    <cellStyle name="ColumnAttributeAbovePrompt" xfId="18"/>
    <cellStyle name="ColumnAttributePrompt" xfId="19"/>
    <cellStyle name="ColumnAttributeValue" xfId="20"/>
    <cellStyle name="ColumnHeading" xfId="21"/>
    <cellStyle name="ColumnHeadingPrompt" xfId="22"/>
    <cellStyle name="ColumnHeadingValue" xfId="23"/>
    <cellStyle name="columns" xfId="24"/>
    <cellStyle name="Comma  - Style1" xfId="26"/>
    <cellStyle name="Comma  - Style2" xfId="27"/>
    <cellStyle name="Comma  - Style3" xfId="28"/>
    <cellStyle name="Comma  - Style4" xfId="29"/>
    <cellStyle name="Comma  - Style5" xfId="30"/>
    <cellStyle name="Comma  - Style6" xfId="31"/>
    <cellStyle name="Comma  - Style7" xfId="32"/>
    <cellStyle name="Comma  - Style8" xfId="33"/>
    <cellStyle name="comma (0)" xfId="34"/>
    <cellStyle name="Comma [00]" xfId="35"/>
    <cellStyle name="Comma [00] 2" xfId="36"/>
    <cellStyle name="Comma Acctg" xfId="37"/>
    <cellStyle name="Comma0" xfId="38"/>
    <cellStyle name="Comma0 - Style3" xfId="39"/>
    <cellStyle name="Comma0 - Style4" xfId="40"/>
    <cellStyle name="Comma0_2005 Corp Tax Rollforward 1-09-06" xfId="41"/>
    <cellStyle name="Company Name" xfId="42"/>
    <cellStyle name="Compressed" xfId="43"/>
    <cellStyle name="Contracts" xfId="44"/>
    <cellStyle name="CR Comma" xfId="45"/>
    <cellStyle name="CR Currency" xfId="46"/>
    <cellStyle name="curr" xfId="47"/>
    <cellStyle name="Curren - Style4" xfId="48"/>
    <cellStyle name="Currency [00]" xfId="50"/>
    <cellStyle name="Currency Acctg" xfId="51"/>
    <cellStyle name="Currency0" xfId="52"/>
    <cellStyle name="Data" xfId="53"/>
    <cellStyle name="Date" xfId="54"/>
    <cellStyle name="Date Short" xfId="55"/>
    <cellStyle name="Date_2005 Corp Tax Rollforward 1-09-06" xfId="56"/>
    <cellStyle name="DateJoel" xfId="57"/>
    <cellStyle name="debbie" xfId="58"/>
    <cellStyle name="Enter Currency (0)" xfId="59"/>
    <cellStyle name="Enter Currency (2)" xfId="60"/>
    <cellStyle name="Enter Units (0)" xfId="61"/>
    <cellStyle name="Enter Units (1)" xfId="62"/>
    <cellStyle name="Enter Units (2)" xfId="63"/>
    <cellStyle name="eps" xfId="64"/>
    <cellStyle name="Euro" xfId="65"/>
    <cellStyle name="ExtRef_Date" xfId="66"/>
    <cellStyle name="Fixed" xfId="67"/>
    <cellStyle name="Grey" xfId="68"/>
    <cellStyle name="HEADER" xfId="69"/>
    <cellStyle name="Header1" xfId="70"/>
    <cellStyle name="Header2" xfId="71"/>
    <cellStyle name="Heading" xfId="72"/>
    <cellStyle name="Heading No Underline" xfId="73"/>
    <cellStyle name="Heading With Underline" xfId="74"/>
    <cellStyle name="Heading1" xfId="75"/>
    <cellStyle name="Heading2" xfId="76"/>
    <cellStyle name="Heading3" xfId="77"/>
    <cellStyle name="Hidden" xfId="78"/>
    <cellStyle name="HIGHLIGHT" xfId="79"/>
    <cellStyle name="Input [yellow]" xfId="80"/>
    <cellStyle name="Input 2" xfId="81"/>
    <cellStyle name="Input 3" xfId="82"/>
    <cellStyle name="Input 4" xfId="83"/>
    <cellStyle name="Input 5" xfId="84"/>
    <cellStyle name="Komma 2" xfId="25"/>
    <cellStyle name="LineItemPrompt" xfId="85"/>
    <cellStyle name="LineItemValue" xfId="86"/>
    <cellStyle name="Link Currency (0)" xfId="87"/>
    <cellStyle name="Link Currency (2)" xfId="88"/>
    <cellStyle name="Link Units (0)" xfId="89"/>
    <cellStyle name="Link Units (1)" xfId="90"/>
    <cellStyle name="Link Units (2)" xfId="91"/>
    <cellStyle name="Milliers [0]_laroux" xfId="92"/>
    <cellStyle name="Milliers_laroux" xfId="93"/>
    <cellStyle name="negativ" xfId="94"/>
    <cellStyle name="no dec" xfId="95"/>
    <cellStyle name="nodollars" xfId="96"/>
    <cellStyle name="Normal - Style1" xfId="97"/>
    <cellStyle name="Normal 2" xfId="98"/>
    <cellStyle name="Normal 3" xfId="99"/>
    <cellStyle name="Normal 4 2" xfId="100"/>
    <cellStyle name="Normal_BalanceSheets" xfId="101"/>
    <cellStyle name="Normal_financial statements" xfId="102"/>
    <cellStyle name="Normal_Income Statements" xfId="103"/>
    <cellStyle name="Normal2" xfId="104"/>
    <cellStyle name="oft Excel]_x000d__x000a_Comment=The open=/f lines load custom functions into the Paste Function list._x000d__x000a_Maximized=3_x000d__x000a_Basics=1_x000d__x000a_D" xfId="105"/>
    <cellStyle name="oft Word]_x000d__x000a_NoLongNetNames=Yes_x000d__x000a_USER-DOT-PATH=C:\MSOFFICE\WINWORD\TEMPLATE_x000d__x000a_WORKGROUP-DOT-PATH=K:\MSOFFICE\TEMPLATE\" xfId="106"/>
    <cellStyle name="OUTPUT AMOUNTS" xfId="107"/>
    <cellStyle name="Output Amounts 2" xfId="108"/>
    <cellStyle name="OUTPUT AMOUNTS 3" xfId="109"/>
    <cellStyle name="OUTPUT COLUMN HEADINGS" xfId="110"/>
    <cellStyle name="Output Column Headings 2" xfId="111"/>
    <cellStyle name="OUTPUT LINE ITEMS" xfId="112"/>
    <cellStyle name="Output Line Items 2" xfId="113"/>
    <cellStyle name="OUTPUT LINE ITEMS 3" xfId="114"/>
    <cellStyle name="Output Report Heading" xfId="115"/>
    <cellStyle name="OUTPUT REPORT HEADING 2" xfId="116"/>
    <cellStyle name="Output Report Title" xfId="117"/>
    <cellStyle name="OUTPUT REPORT TITLE 2" xfId="118"/>
    <cellStyle name="over" xfId="119"/>
    <cellStyle name="Override" xfId="120"/>
    <cellStyle name="Per" xfId="121"/>
    <cellStyle name="Percen - Style1" xfId="122"/>
    <cellStyle name="percent (0)" xfId="124"/>
    <cellStyle name="Percent [0]" xfId="125"/>
    <cellStyle name="Percent [00]" xfId="126"/>
    <cellStyle name="Percent [00] 2" xfId="127"/>
    <cellStyle name="Percent [2]" xfId="128"/>
    <cellStyle name="Percent 10" xfId="187"/>
    <cellStyle name="Percent 2" xfId="129"/>
    <cellStyle name="Percent 3" xfId="130"/>
    <cellStyle name="Percent 4" xfId="131"/>
    <cellStyle name="Percent 5" xfId="132"/>
    <cellStyle name="Percent 6" xfId="133"/>
    <cellStyle name="posit" xfId="134"/>
    <cellStyle name="PrePop Currency (0)" xfId="135"/>
    <cellStyle name="PrePop Currency (2)" xfId="136"/>
    <cellStyle name="PrePop Units (0)" xfId="137"/>
    <cellStyle name="PrePop Units (1)" xfId="138"/>
    <cellStyle name="PrePop Units (2)" xfId="139"/>
    <cellStyle name="Prozent" xfId="188" builtinId="5"/>
    <cellStyle name="Prozent 2" xfId="123"/>
    <cellStyle name="PSChar" xfId="140"/>
    <cellStyle name="PSDate" xfId="141"/>
    <cellStyle name="PSDec" xfId="142"/>
    <cellStyle name="PSHeading" xfId="143"/>
    <cellStyle name="PSInt" xfId="144"/>
    <cellStyle name="PSSpacer" xfId="145"/>
    <cellStyle name="RedLeftSmall8" xfId="146"/>
    <cellStyle name="ReportTitlePrompt" xfId="147"/>
    <cellStyle name="ReportTitleValue" xfId="148"/>
    <cellStyle name="Review_Date" xfId="149"/>
    <cellStyle name="Reviewer" xfId="150"/>
    <cellStyle name="Right" xfId="151"/>
    <cellStyle name="Rollover_Date" xfId="152"/>
    <cellStyle name="RowAcctAbovePrompt" xfId="153"/>
    <cellStyle name="RowAcctSOBAbovePrompt" xfId="154"/>
    <cellStyle name="RowAcctSOBValue" xfId="155"/>
    <cellStyle name="RowAcctValue" xfId="156"/>
    <cellStyle name="RowAttrAbovePrompt" xfId="157"/>
    <cellStyle name="RowAttrValue" xfId="158"/>
    <cellStyle name="RowColSetAbovePrompt" xfId="159"/>
    <cellStyle name="RowColSetLeftPrompt" xfId="160"/>
    <cellStyle name="RowColSetValue" xfId="161"/>
    <cellStyle name="RowLeftPrompt" xfId="162"/>
    <cellStyle name="s]_x000d__x000a_File Server=0x0004_x000d__x000a_NetModem/E=0x01CB_x000d__x000a_LanRover/E=0x01CC;0x079B_x000d__x000a_LanRover/T=0x01CD;0x079C_x000d__x000a_LanRov" xfId="163"/>
    <cellStyle name="s]_x000d__x000a_spooler=yes_x000d__x000a_load=nwpopup.exe,C:\MCAFEE\VIRUSCAN\VSHWIN.EXE P:\ACEWIN\PCALCPRO\pcalcpro.exe_x000d__x000a_rem run=c:\win\calenda" xfId="164"/>
    <cellStyle name="SampleUsingFormatMask" xfId="165"/>
    <cellStyle name="SampleWithNoFormatMask" xfId="166"/>
    <cellStyle name="SingleTopDoubleBott" xfId="167"/>
    <cellStyle name="Standard" xfId="0" builtinId="0"/>
    <cellStyle name="Standard 2" xfId="1"/>
    <cellStyle name="Style 1" xfId="168"/>
    <cellStyle name="Text" xfId="169"/>
    <cellStyle name="Text Indent A" xfId="170"/>
    <cellStyle name="Text Indent B" xfId="171"/>
    <cellStyle name="Text Indent C" xfId="172"/>
    <cellStyle name="Tickmark" xfId="173"/>
    <cellStyle name="Times New Roman" xfId="174"/>
    <cellStyle name="TimStyle" xfId="175"/>
    <cellStyle name="Underline" xfId="176"/>
    <cellStyle name="UnderlineDouble" xfId="177"/>
    <cellStyle name="Unprot" xfId="178"/>
    <cellStyle name="Unprot$" xfId="179"/>
    <cellStyle name="Unprotect" xfId="180"/>
    <cellStyle name="UploadThisRowValue" xfId="181"/>
    <cellStyle name="Validation" xfId="182"/>
    <cellStyle name="Währung 2" xfId="49"/>
    <cellStyle name="Workpaper_Title" xfId="183"/>
    <cellStyle name="WP_Name_11" xfId="184"/>
    <cellStyle name="wrapped" xfId="185"/>
    <cellStyle name="표준_BINV" xfId="18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7"/>
  <sheetViews>
    <sheetView topLeftCell="A37" zoomScaleNormal="100" workbookViewId="0">
      <pane xSplit="1" topLeftCell="AE1" activePane="topRight" state="frozen"/>
      <selection pane="topRight" activeCell="AE51" sqref="AE51"/>
    </sheetView>
  </sheetViews>
  <sheetFormatPr baseColWidth="10" defaultRowHeight="14.25" x14ac:dyDescent="0.45"/>
  <cols>
    <col min="1" max="1" width="30.1328125" customWidth="1"/>
  </cols>
  <sheetData>
    <row r="1" spans="1:47" x14ac:dyDescent="0.45">
      <c r="A1" s="10" t="s">
        <v>0</v>
      </c>
      <c r="B1" s="35"/>
      <c r="C1" s="35"/>
      <c r="D1" s="35"/>
      <c r="E1" s="35"/>
      <c r="F1" s="34"/>
      <c r="G1" s="35"/>
      <c r="H1" s="35"/>
      <c r="I1" s="35"/>
      <c r="J1" s="35"/>
      <c r="K1" s="34"/>
      <c r="L1" s="35"/>
      <c r="M1" s="35"/>
      <c r="N1" s="35"/>
      <c r="O1" s="35"/>
      <c r="P1" s="34"/>
      <c r="Q1" s="37"/>
      <c r="R1" s="37"/>
      <c r="S1" s="37"/>
      <c r="T1" s="37"/>
      <c r="U1" s="34"/>
      <c r="V1" s="37"/>
      <c r="W1" s="37"/>
      <c r="X1" s="37"/>
      <c r="Y1" s="37"/>
      <c r="Z1" s="34"/>
      <c r="AA1" s="37"/>
      <c r="AB1" s="37"/>
      <c r="AC1" s="37"/>
      <c r="AD1" s="37"/>
      <c r="AE1" s="34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</row>
    <row r="2" spans="1:47" x14ac:dyDescent="0.45">
      <c r="A2" s="10" t="s">
        <v>1</v>
      </c>
      <c r="B2" s="35"/>
      <c r="C2" s="35"/>
      <c r="D2" s="35"/>
      <c r="E2" s="35"/>
      <c r="F2" s="34"/>
      <c r="G2" s="35"/>
      <c r="H2" s="35"/>
      <c r="I2" s="35"/>
      <c r="J2" s="35"/>
      <c r="K2" s="34"/>
      <c r="L2" s="35"/>
      <c r="M2" s="35"/>
      <c r="N2" s="35"/>
      <c r="O2" s="35"/>
      <c r="P2" s="34"/>
      <c r="Q2" s="37"/>
      <c r="R2" s="37"/>
      <c r="S2" s="37"/>
      <c r="T2" s="37"/>
      <c r="U2" s="34"/>
      <c r="V2" s="37"/>
      <c r="W2" s="37"/>
      <c r="X2" s="37"/>
      <c r="Y2" s="37"/>
      <c r="Z2" s="34"/>
      <c r="AA2" s="37"/>
      <c r="AB2" s="37"/>
      <c r="AC2" s="37"/>
      <c r="AD2" s="37"/>
      <c r="AE2" s="34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</row>
    <row r="3" spans="1:47" x14ac:dyDescent="0.45">
      <c r="A3" s="11" t="s">
        <v>2</v>
      </c>
      <c r="B3" s="35"/>
      <c r="C3" s="35"/>
      <c r="D3" s="35"/>
      <c r="E3" s="35"/>
      <c r="F3" s="34"/>
      <c r="G3" s="35"/>
      <c r="H3" s="35"/>
      <c r="I3" s="35"/>
      <c r="J3" s="35"/>
      <c r="K3" s="34"/>
      <c r="L3" s="35"/>
      <c r="M3" s="35"/>
      <c r="N3" s="35"/>
      <c r="O3" s="35"/>
      <c r="P3" s="34"/>
      <c r="Q3" s="37"/>
      <c r="R3" s="37"/>
      <c r="S3" s="37"/>
      <c r="T3" s="37"/>
      <c r="U3" s="34"/>
      <c r="V3" s="37"/>
      <c r="W3" s="37"/>
      <c r="X3" s="37"/>
      <c r="Y3" s="37"/>
      <c r="Z3" s="34"/>
      <c r="AA3" s="37"/>
      <c r="AB3" s="37"/>
      <c r="AC3" s="37"/>
      <c r="AD3" s="37"/>
      <c r="AE3" s="34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</row>
    <row r="4" spans="1:47" ht="14.25" customHeight="1" x14ac:dyDescent="0.45">
      <c r="A4" s="33" t="s">
        <v>3</v>
      </c>
      <c r="B4" s="35"/>
      <c r="C4" s="35"/>
      <c r="D4" s="35"/>
      <c r="E4" s="35"/>
      <c r="F4" s="34"/>
      <c r="G4" s="35"/>
      <c r="H4" s="35"/>
      <c r="I4" s="35"/>
      <c r="J4" s="35"/>
      <c r="K4" s="34"/>
      <c r="L4" s="35"/>
      <c r="M4" s="35"/>
      <c r="N4" s="35"/>
      <c r="O4" s="35"/>
      <c r="P4" s="34"/>
      <c r="Q4" s="37"/>
      <c r="R4" s="37"/>
      <c r="S4" s="37"/>
      <c r="T4" s="37"/>
      <c r="U4" s="34"/>
      <c r="V4" s="37"/>
      <c r="W4" s="37"/>
      <c r="X4" s="37"/>
      <c r="Y4" s="37"/>
      <c r="Z4" s="34"/>
      <c r="AA4" s="37"/>
      <c r="AB4" s="37"/>
      <c r="AC4" s="37"/>
      <c r="AD4" s="37"/>
      <c r="AE4" s="34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</row>
    <row r="5" spans="1:47" ht="39.75" x14ac:dyDescent="0.45">
      <c r="A5" s="11"/>
      <c r="B5" s="104" t="s">
        <v>4</v>
      </c>
      <c r="C5" s="104"/>
      <c r="D5" s="104"/>
      <c r="E5" s="104"/>
      <c r="F5" s="9" t="s">
        <v>5</v>
      </c>
      <c r="G5" s="104" t="s">
        <v>4</v>
      </c>
      <c r="H5" s="104"/>
      <c r="I5" s="104"/>
      <c r="J5" s="104"/>
      <c r="K5" s="9" t="s">
        <v>5</v>
      </c>
      <c r="L5" s="104" t="s">
        <v>4</v>
      </c>
      <c r="M5" s="104"/>
      <c r="N5" s="104"/>
      <c r="O5" s="104"/>
      <c r="P5" s="9" t="s">
        <v>5</v>
      </c>
      <c r="Q5" s="104" t="s">
        <v>4</v>
      </c>
      <c r="R5" s="104"/>
      <c r="S5" s="104"/>
      <c r="T5" s="104"/>
      <c r="U5" s="9" t="s">
        <v>5</v>
      </c>
      <c r="V5" s="104" t="s">
        <v>4</v>
      </c>
      <c r="W5" s="104"/>
      <c r="X5" s="104"/>
      <c r="Y5" s="104"/>
      <c r="Z5" s="9" t="s">
        <v>5</v>
      </c>
      <c r="AA5" s="104" t="s">
        <v>4</v>
      </c>
      <c r="AB5" s="104"/>
      <c r="AC5" s="104"/>
      <c r="AD5" s="27"/>
      <c r="AE5" s="9" t="s">
        <v>5</v>
      </c>
      <c r="AF5" s="105" t="s">
        <v>4</v>
      </c>
      <c r="AG5" s="106"/>
      <c r="AH5" s="106"/>
      <c r="AI5" s="106"/>
      <c r="AJ5" s="59" t="s">
        <v>5</v>
      </c>
      <c r="AK5" s="105" t="s">
        <v>4</v>
      </c>
      <c r="AL5" s="106"/>
      <c r="AM5" s="106"/>
      <c r="AN5" s="106"/>
      <c r="AO5" s="59" t="s">
        <v>5</v>
      </c>
      <c r="AP5" s="105" t="s">
        <v>4</v>
      </c>
      <c r="AQ5" s="106"/>
      <c r="AR5" s="106"/>
      <c r="AS5" s="106"/>
      <c r="AT5" s="59" t="s">
        <v>5</v>
      </c>
      <c r="AU5" s="58"/>
    </row>
    <row r="6" spans="1:47" x14ac:dyDescent="0.45">
      <c r="A6" s="11"/>
      <c r="B6" s="4" t="s">
        <v>6</v>
      </c>
      <c r="C6" s="4" t="s">
        <v>7</v>
      </c>
      <c r="D6" s="4" t="s">
        <v>8</v>
      </c>
      <c r="E6" s="4" t="s">
        <v>9</v>
      </c>
      <c r="F6" s="6" t="s">
        <v>9</v>
      </c>
      <c r="G6" s="4" t="s">
        <v>6</v>
      </c>
      <c r="H6" s="4" t="s">
        <v>7</v>
      </c>
      <c r="I6" s="4" t="s">
        <v>8</v>
      </c>
      <c r="J6" s="4" t="s">
        <v>9</v>
      </c>
      <c r="K6" s="6" t="s">
        <v>9</v>
      </c>
      <c r="L6" s="4" t="s">
        <v>6</v>
      </c>
      <c r="M6" s="4" t="s">
        <v>7</v>
      </c>
      <c r="N6" s="4" t="s">
        <v>8</v>
      </c>
      <c r="O6" s="4" t="s">
        <v>9</v>
      </c>
      <c r="P6" s="6" t="s">
        <v>9</v>
      </c>
      <c r="Q6" s="4" t="s">
        <v>6</v>
      </c>
      <c r="R6" s="4" t="s">
        <v>7</v>
      </c>
      <c r="S6" s="4" t="s">
        <v>8</v>
      </c>
      <c r="T6" s="4" t="s">
        <v>9</v>
      </c>
      <c r="U6" s="6" t="s">
        <v>9</v>
      </c>
      <c r="V6" s="4" t="s">
        <v>6</v>
      </c>
      <c r="W6" s="4" t="s">
        <v>7</v>
      </c>
      <c r="X6" s="4" t="s">
        <v>8</v>
      </c>
      <c r="Y6" s="4" t="s">
        <v>9</v>
      </c>
      <c r="Z6" s="6" t="s">
        <v>9</v>
      </c>
      <c r="AA6" s="4" t="s">
        <v>6</v>
      </c>
      <c r="AB6" s="4" t="s">
        <v>7</v>
      </c>
      <c r="AC6" s="4" t="s">
        <v>8</v>
      </c>
      <c r="AD6" s="4" t="s">
        <v>9</v>
      </c>
      <c r="AE6" s="6" t="s">
        <v>9</v>
      </c>
      <c r="AF6" s="60" t="s">
        <v>6</v>
      </c>
      <c r="AG6" s="60" t="s">
        <v>7</v>
      </c>
      <c r="AH6" s="60" t="s">
        <v>8</v>
      </c>
      <c r="AI6" s="60" t="s">
        <v>9</v>
      </c>
      <c r="AJ6" s="61" t="s">
        <v>9</v>
      </c>
      <c r="AK6" s="60" t="s">
        <v>6</v>
      </c>
      <c r="AL6" s="60" t="s">
        <v>7</v>
      </c>
      <c r="AM6" s="60" t="s">
        <v>8</v>
      </c>
      <c r="AN6" s="60" t="s">
        <v>9</v>
      </c>
      <c r="AO6" s="61" t="s">
        <v>9</v>
      </c>
      <c r="AP6" s="60" t="s">
        <v>6</v>
      </c>
      <c r="AQ6" s="60" t="s">
        <v>7</v>
      </c>
      <c r="AR6" s="60" t="s">
        <v>8</v>
      </c>
      <c r="AS6" s="60" t="s">
        <v>9</v>
      </c>
      <c r="AT6" s="61" t="s">
        <v>9</v>
      </c>
      <c r="AU6" s="58"/>
    </row>
    <row r="7" spans="1:47" x14ac:dyDescent="0.45">
      <c r="A7" s="3"/>
      <c r="B7" s="2">
        <v>2010</v>
      </c>
      <c r="C7" s="2">
        <v>2010</v>
      </c>
      <c r="D7" s="2">
        <v>2010</v>
      </c>
      <c r="E7" s="2">
        <v>2010</v>
      </c>
      <c r="F7" s="5">
        <v>2010</v>
      </c>
      <c r="G7" s="2">
        <v>2011</v>
      </c>
      <c r="H7" s="2">
        <v>2011</v>
      </c>
      <c r="I7" s="2">
        <v>2011</v>
      </c>
      <c r="J7" s="2">
        <v>2011</v>
      </c>
      <c r="K7" s="5">
        <v>2011</v>
      </c>
      <c r="L7" s="2">
        <v>2012</v>
      </c>
      <c r="M7" s="2">
        <v>2012</v>
      </c>
      <c r="N7" s="2">
        <v>2012</v>
      </c>
      <c r="O7" s="2">
        <v>2012</v>
      </c>
      <c r="P7" s="5">
        <v>2012</v>
      </c>
      <c r="Q7" s="2">
        <v>2013</v>
      </c>
      <c r="R7" s="2">
        <v>2013</v>
      </c>
      <c r="S7" s="2">
        <v>2013</v>
      </c>
      <c r="T7" s="2">
        <v>2013</v>
      </c>
      <c r="U7" s="5">
        <v>2013</v>
      </c>
      <c r="V7" s="2">
        <v>2014</v>
      </c>
      <c r="W7" s="2">
        <v>2014</v>
      </c>
      <c r="X7" s="2">
        <v>2014</v>
      </c>
      <c r="Y7" s="2">
        <v>2014</v>
      </c>
      <c r="Z7" s="5">
        <v>2014</v>
      </c>
      <c r="AA7" s="2">
        <v>2015</v>
      </c>
      <c r="AB7" s="2">
        <v>2015</v>
      </c>
      <c r="AC7" s="2">
        <v>2015</v>
      </c>
      <c r="AD7" s="2">
        <v>2015</v>
      </c>
      <c r="AE7" s="5">
        <v>2015</v>
      </c>
      <c r="AF7" s="62">
        <v>2016</v>
      </c>
      <c r="AG7" s="62">
        <v>2016</v>
      </c>
      <c r="AH7" s="62">
        <v>2016</v>
      </c>
      <c r="AI7" s="62">
        <v>2016</v>
      </c>
      <c r="AJ7" s="63">
        <v>2016</v>
      </c>
      <c r="AK7" s="62">
        <v>2017</v>
      </c>
      <c r="AL7" s="62">
        <v>2017</v>
      </c>
      <c r="AM7" s="62">
        <v>2017</v>
      </c>
      <c r="AN7" s="62">
        <v>2017</v>
      </c>
      <c r="AO7" s="63">
        <v>2017</v>
      </c>
      <c r="AP7" s="62">
        <v>2018</v>
      </c>
      <c r="AQ7" s="62">
        <v>2018</v>
      </c>
      <c r="AR7" s="62">
        <v>2018</v>
      </c>
      <c r="AS7" s="62">
        <v>2018</v>
      </c>
      <c r="AT7" s="63">
        <v>2018</v>
      </c>
      <c r="AU7" s="58"/>
    </row>
    <row r="8" spans="1:47" x14ac:dyDescent="0.45">
      <c r="A8" s="3"/>
      <c r="B8" s="2"/>
      <c r="C8" s="2"/>
      <c r="D8" s="2"/>
      <c r="E8" s="2"/>
      <c r="F8" s="5"/>
      <c r="G8" s="2"/>
      <c r="H8" s="2"/>
      <c r="I8" s="2"/>
      <c r="J8" s="2"/>
      <c r="K8" s="5"/>
      <c r="L8" s="2"/>
      <c r="M8" s="2"/>
      <c r="N8" s="2"/>
      <c r="O8" s="2"/>
      <c r="P8" s="5"/>
      <c r="Q8" s="2"/>
      <c r="R8" s="37"/>
      <c r="S8" s="37"/>
      <c r="T8" s="2"/>
      <c r="U8" s="5"/>
      <c r="V8" s="2"/>
      <c r="W8" s="2"/>
      <c r="X8" s="2"/>
      <c r="Y8" s="2"/>
      <c r="Z8" s="5"/>
      <c r="AA8" s="2"/>
      <c r="AB8" s="2"/>
      <c r="AC8" s="2"/>
      <c r="AD8" s="2"/>
      <c r="AE8" s="5"/>
      <c r="AF8" s="62"/>
      <c r="AG8" s="62"/>
      <c r="AH8" s="62"/>
      <c r="AI8" s="62"/>
      <c r="AJ8" s="63"/>
      <c r="AK8" s="62"/>
      <c r="AL8" s="62"/>
      <c r="AM8" s="62"/>
      <c r="AN8" s="62"/>
      <c r="AO8" s="63"/>
      <c r="AP8" s="62"/>
      <c r="AQ8" s="58"/>
      <c r="AR8" s="58"/>
      <c r="AS8" s="58"/>
      <c r="AT8" s="63"/>
      <c r="AU8" s="58"/>
    </row>
    <row r="9" spans="1:47" x14ac:dyDescent="0.45">
      <c r="A9" s="36" t="s">
        <v>10</v>
      </c>
      <c r="B9" s="38"/>
      <c r="C9" s="35"/>
      <c r="D9" s="39"/>
      <c r="E9" s="13"/>
      <c r="F9" s="40"/>
      <c r="G9" s="12"/>
      <c r="H9" s="12"/>
      <c r="I9" s="12"/>
      <c r="J9" s="13"/>
      <c r="K9" s="40"/>
      <c r="L9" s="13"/>
      <c r="M9" s="13"/>
      <c r="N9" s="13"/>
      <c r="O9" s="13"/>
      <c r="P9" s="40"/>
      <c r="Q9" s="53"/>
      <c r="R9" s="37"/>
      <c r="S9" s="37"/>
      <c r="T9" s="53"/>
      <c r="U9" s="40"/>
      <c r="V9" s="53"/>
      <c r="W9" s="53"/>
      <c r="X9" s="53"/>
      <c r="Y9" s="53"/>
      <c r="Z9" s="40"/>
      <c r="AA9" s="53"/>
      <c r="AB9" s="53"/>
      <c r="AC9" s="53"/>
      <c r="AD9" s="53"/>
      <c r="AE9" s="40"/>
      <c r="AF9" s="64"/>
      <c r="AG9" s="64"/>
      <c r="AH9" s="64"/>
      <c r="AI9" s="64"/>
      <c r="AJ9" s="65"/>
      <c r="AK9" s="64"/>
      <c r="AL9" s="64"/>
      <c r="AM9" s="64"/>
      <c r="AN9" s="64"/>
      <c r="AO9" s="65"/>
      <c r="AP9" s="64"/>
      <c r="AQ9" s="58"/>
      <c r="AR9" s="58"/>
      <c r="AS9" s="58"/>
      <c r="AT9" s="65"/>
      <c r="AU9" s="58"/>
    </row>
    <row r="10" spans="1:47" x14ac:dyDescent="0.45">
      <c r="A10" s="41" t="s">
        <v>11</v>
      </c>
      <c r="B10" s="7">
        <v>0</v>
      </c>
      <c r="C10" s="7">
        <v>0</v>
      </c>
      <c r="D10" s="7">
        <v>0</v>
      </c>
      <c r="E10" s="7">
        <v>0</v>
      </c>
      <c r="F10" s="8"/>
      <c r="G10" s="7">
        <v>0</v>
      </c>
      <c r="H10" s="7">
        <v>0</v>
      </c>
      <c r="I10" s="7">
        <v>21448</v>
      </c>
      <c r="J10" s="7">
        <v>21671</v>
      </c>
      <c r="K10" s="8"/>
      <c r="L10" s="7">
        <v>23410</v>
      </c>
      <c r="M10" s="7">
        <v>23938</v>
      </c>
      <c r="N10" s="7">
        <v>25101</v>
      </c>
      <c r="O10" s="7">
        <v>27146</v>
      </c>
      <c r="P10" s="8"/>
      <c r="Q10" s="7">
        <v>29174</v>
      </c>
      <c r="R10" s="7">
        <v>29807</v>
      </c>
      <c r="S10" s="7">
        <v>31092</v>
      </c>
      <c r="T10" s="7">
        <v>33420</v>
      </c>
      <c r="U10" s="8"/>
      <c r="V10" s="7">
        <v>35674</v>
      </c>
      <c r="W10" s="7">
        <v>36244</v>
      </c>
      <c r="X10" s="7">
        <v>37219</v>
      </c>
      <c r="Y10" s="7">
        <v>39114</v>
      </c>
      <c r="Z10" s="8"/>
      <c r="AA10" s="7">
        <v>41397</v>
      </c>
      <c r="AB10" s="7">
        <v>42300</v>
      </c>
      <c r="AC10" s="7">
        <v>43181</v>
      </c>
      <c r="AD10" s="7">
        <v>44738</v>
      </c>
      <c r="AE10" s="8"/>
      <c r="AF10" s="66">
        <v>45714</v>
      </c>
      <c r="AG10" s="66">
        <v>46004</v>
      </c>
      <c r="AH10" s="66">
        <v>46479</v>
      </c>
      <c r="AI10" s="66">
        <v>47905</v>
      </c>
      <c r="AJ10" s="67">
        <f>AI10</f>
        <v>47905</v>
      </c>
      <c r="AK10" s="66">
        <v>49375</v>
      </c>
      <c r="AL10" s="66">
        <v>50323</v>
      </c>
      <c r="AM10" s="66">
        <v>51345</v>
      </c>
      <c r="AN10" s="66">
        <v>52810</v>
      </c>
      <c r="AO10" s="67">
        <f>AN10</f>
        <v>52810</v>
      </c>
      <c r="AP10" s="66">
        <v>55087</v>
      </c>
      <c r="AQ10" s="66">
        <v>55959</v>
      </c>
      <c r="AR10" s="66">
        <v>56957</v>
      </c>
      <c r="AS10" s="66">
        <v>58486</v>
      </c>
      <c r="AT10" s="67">
        <f>AS10</f>
        <v>58486</v>
      </c>
      <c r="AU10" s="58"/>
    </row>
    <row r="11" spans="1:47" x14ac:dyDescent="0.45">
      <c r="A11" s="42" t="s">
        <v>12</v>
      </c>
      <c r="B11" s="7">
        <v>0</v>
      </c>
      <c r="C11" s="7">
        <v>0</v>
      </c>
      <c r="D11" s="7">
        <v>0</v>
      </c>
      <c r="E11" s="7">
        <v>0</v>
      </c>
      <c r="F11" s="8"/>
      <c r="G11" s="7">
        <v>0</v>
      </c>
      <c r="H11" s="7">
        <v>0</v>
      </c>
      <c r="I11" s="7">
        <v>20511</v>
      </c>
      <c r="J11" s="7">
        <v>20153</v>
      </c>
      <c r="K11" s="8"/>
      <c r="L11" s="7">
        <v>22022</v>
      </c>
      <c r="M11" s="7">
        <v>22686</v>
      </c>
      <c r="N11" s="7">
        <v>23801</v>
      </c>
      <c r="O11" s="7">
        <v>25471</v>
      </c>
      <c r="P11" s="8"/>
      <c r="Q11" s="7">
        <v>27913</v>
      </c>
      <c r="R11" s="7">
        <v>28624</v>
      </c>
      <c r="S11" s="7">
        <v>29925</v>
      </c>
      <c r="T11" s="7">
        <v>31712</v>
      </c>
      <c r="U11" s="8"/>
      <c r="V11" s="7">
        <v>34377</v>
      </c>
      <c r="W11" s="7">
        <v>35085</v>
      </c>
      <c r="X11" s="7">
        <v>36265</v>
      </c>
      <c r="Y11" s="7">
        <v>37698</v>
      </c>
      <c r="Z11" s="8"/>
      <c r="AA11" s="7">
        <v>40315</v>
      </c>
      <c r="AB11" s="7">
        <v>41057</v>
      </c>
      <c r="AC11" s="7">
        <v>42068</v>
      </c>
      <c r="AD11" s="7">
        <v>43401</v>
      </c>
      <c r="AE11" s="8"/>
      <c r="AF11" s="66">
        <v>2313</v>
      </c>
      <c r="AG11" s="66">
        <v>290</v>
      </c>
      <c r="AH11" s="66">
        <v>475</v>
      </c>
      <c r="AI11" s="66">
        <v>1426</v>
      </c>
      <c r="AJ11" s="67">
        <f>SUM(AF11:AI11)</f>
        <v>4504</v>
      </c>
      <c r="AK11" s="66">
        <v>1470</v>
      </c>
      <c r="AL11" s="66">
        <v>948</v>
      </c>
      <c r="AM11" s="66">
        <v>1022</v>
      </c>
      <c r="AN11" s="66">
        <v>1465</v>
      </c>
      <c r="AO11" s="67">
        <f>SUM(AK11:AN11)</f>
        <v>4905</v>
      </c>
      <c r="AP11" s="66">
        <v>2277</v>
      </c>
      <c r="AQ11" s="66">
        <v>872</v>
      </c>
      <c r="AR11" s="66">
        <v>998</v>
      </c>
      <c r="AS11" s="66">
        <v>1529</v>
      </c>
      <c r="AT11" s="67">
        <f>SUM(AP11:AS11)</f>
        <v>5676</v>
      </c>
      <c r="AU11" s="58"/>
    </row>
    <row r="12" spans="1:47" x14ac:dyDescent="0.45">
      <c r="A12" s="37"/>
      <c r="B12" s="14"/>
      <c r="C12" s="14"/>
      <c r="D12" s="14"/>
      <c r="E12" s="14"/>
      <c r="F12" s="19"/>
      <c r="G12" s="14"/>
      <c r="H12" s="14"/>
      <c r="I12" s="14"/>
      <c r="J12" s="14"/>
      <c r="K12" s="19"/>
      <c r="L12" s="14"/>
      <c r="M12" s="14"/>
      <c r="N12" s="14"/>
      <c r="O12" s="14"/>
      <c r="P12" s="19"/>
      <c r="Q12" s="14"/>
      <c r="R12" s="14"/>
      <c r="S12" s="14"/>
      <c r="T12" s="14"/>
      <c r="U12" s="19"/>
      <c r="V12" s="14"/>
      <c r="W12" s="14"/>
      <c r="X12" s="14"/>
      <c r="Y12" s="14"/>
      <c r="Z12" s="19"/>
      <c r="AA12" s="14"/>
      <c r="AB12" s="14"/>
      <c r="AC12" s="14"/>
      <c r="AD12" s="14"/>
      <c r="AE12" s="19"/>
      <c r="AF12" s="66">
        <v>1253</v>
      </c>
      <c r="AG12" s="66">
        <v>1125</v>
      </c>
      <c r="AH12" s="66">
        <v>1018</v>
      </c>
      <c r="AI12" s="66">
        <v>1526</v>
      </c>
      <c r="AJ12" s="67">
        <f>AI12</f>
        <v>1526</v>
      </c>
      <c r="AK12" s="66">
        <v>1479</v>
      </c>
      <c r="AL12" s="66">
        <v>1598</v>
      </c>
      <c r="AM12" s="66">
        <v>1427</v>
      </c>
      <c r="AN12" s="66">
        <v>1940</v>
      </c>
      <c r="AO12" s="67">
        <f>AN12</f>
        <v>1940</v>
      </c>
      <c r="AP12" s="66">
        <v>1618</v>
      </c>
      <c r="AQ12" s="66">
        <v>1420</v>
      </c>
      <c r="AR12" s="66">
        <v>1507</v>
      </c>
      <c r="AS12" s="66">
        <v>2065</v>
      </c>
      <c r="AT12" s="67">
        <f>AS12</f>
        <v>2065</v>
      </c>
      <c r="AU12" s="58"/>
    </row>
    <row r="13" spans="1:47" x14ac:dyDescent="0.45">
      <c r="A13" s="43" t="s">
        <v>13</v>
      </c>
      <c r="B13" s="16">
        <v>0</v>
      </c>
      <c r="C13" s="16">
        <v>0</v>
      </c>
      <c r="D13" s="16">
        <v>0</v>
      </c>
      <c r="E13" s="16">
        <v>0</v>
      </c>
      <c r="F13" s="21"/>
      <c r="G13" s="16">
        <v>0</v>
      </c>
      <c r="H13" s="16">
        <v>0</v>
      </c>
      <c r="I13" s="16">
        <v>0</v>
      </c>
      <c r="J13" s="24">
        <v>476334</v>
      </c>
      <c r="K13" s="21"/>
      <c r="L13" s="24">
        <v>506665</v>
      </c>
      <c r="M13" s="24">
        <v>532705</v>
      </c>
      <c r="N13" s="24">
        <v>556027</v>
      </c>
      <c r="O13" s="24">
        <v>589471</v>
      </c>
      <c r="P13" s="21">
        <f>SUM(L13:O13)</f>
        <v>2184868</v>
      </c>
      <c r="Q13" s="24">
        <v>638649</v>
      </c>
      <c r="R13" s="24">
        <v>671089</v>
      </c>
      <c r="S13" s="24">
        <v>701083</v>
      </c>
      <c r="T13" s="24">
        <v>740554</v>
      </c>
      <c r="U13" s="21">
        <f>SUM(Q13:T13)</f>
        <v>2751375</v>
      </c>
      <c r="V13" s="24">
        <v>798617</v>
      </c>
      <c r="W13" s="30">
        <v>838225</v>
      </c>
      <c r="X13" s="30">
        <v>877150</v>
      </c>
      <c r="Y13" s="30">
        <v>917442</v>
      </c>
      <c r="Z13" s="21">
        <f>SUM(V13:Y13)</f>
        <v>3431434</v>
      </c>
      <c r="AA13" s="24">
        <v>984532</v>
      </c>
      <c r="AB13" s="24">
        <v>1025913</v>
      </c>
      <c r="AC13" s="24">
        <v>1063961</v>
      </c>
      <c r="AD13" s="24">
        <v>1105933</v>
      </c>
      <c r="AE13" s="21">
        <f>SUM(AA13:AD13)</f>
        <v>4180339</v>
      </c>
      <c r="AF13" s="68">
        <v>1161241</v>
      </c>
      <c r="AG13" s="68">
        <v>1208271</v>
      </c>
      <c r="AH13" s="68">
        <v>1304333</v>
      </c>
      <c r="AI13" s="68">
        <v>1403462</v>
      </c>
      <c r="AJ13" s="69">
        <f>SUM(AF13:AI13)</f>
        <v>5077307</v>
      </c>
      <c r="AK13" s="68">
        <v>1470042</v>
      </c>
      <c r="AL13" s="68">
        <v>1505499</v>
      </c>
      <c r="AM13" s="68">
        <v>1547210</v>
      </c>
      <c r="AN13" s="68">
        <v>1630274</v>
      </c>
      <c r="AO13" s="69">
        <f>SUM(AK13:AN13)</f>
        <v>6153025</v>
      </c>
      <c r="AP13" s="68">
        <v>1820019</v>
      </c>
      <c r="AQ13" s="68">
        <v>1893222</v>
      </c>
      <c r="AR13" s="68">
        <v>1937314</v>
      </c>
      <c r="AS13" s="70">
        <v>1996092</v>
      </c>
      <c r="AT13" s="69">
        <f>SUM(AP13:AS13)</f>
        <v>7646647</v>
      </c>
      <c r="AU13" s="58"/>
    </row>
    <row r="14" spans="1:47" x14ac:dyDescent="0.45">
      <c r="A14" s="43" t="s">
        <v>14</v>
      </c>
      <c r="B14" s="31">
        <v>0</v>
      </c>
      <c r="C14" s="31">
        <v>0</v>
      </c>
      <c r="D14" s="31">
        <v>0</v>
      </c>
      <c r="E14" s="31">
        <v>0</v>
      </c>
      <c r="F14" s="32"/>
      <c r="G14" s="31">
        <v>0</v>
      </c>
      <c r="H14" s="31">
        <v>0</v>
      </c>
      <c r="I14" s="31">
        <v>0</v>
      </c>
      <c r="J14" s="7">
        <v>345026</v>
      </c>
      <c r="K14" s="8"/>
      <c r="L14" s="7">
        <v>360776</v>
      </c>
      <c r="M14" s="7">
        <v>378574</v>
      </c>
      <c r="N14" s="7">
        <v>399124</v>
      </c>
      <c r="O14" s="7">
        <v>420390</v>
      </c>
      <c r="P14" s="8">
        <f>SUM(L14:O14)</f>
        <v>1558864</v>
      </c>
      <c r="Q14" s="7">
        <v>440334</v>
      </c>
      <c r="R14" s="7">
        <v>452598</v>
      </c>
      <c r="S14" s="7">
        <v>473965</v>
      </c>
      <c r="T14" s="7">
        <v>496479</v>
      </c>
      <c r="U14" s="8">
        <f>SUM(Q14:T14)</f>
        <v>1863376</v>
      </c>
      <c r="V14" s="7">
        <v>517094</v>
      </c>
      <c r="W14" s="7">
        <v>546223</v>
      </c>
      <c r="X14" s="7">
        <v>565251</v>
      </c>
      <c r="Y14" s="7">
        <v>573193</v>
      </c>
      <c r="Z14" s="8">
        <f>SUM(V14:Y14)</f>
        <v>2201761</v>
      </c>
      <c r="AA14" s="7">
        <v>582529</v>
      </c>
      <c r="AB14" s="7">
        <v>612691</v>
      </c>
      <c r="AC14" s="7">
        <v>644914</v>
      </c>
      <c r="AD14" s="7">
        <v>647059</v>
      </c>
      <c r="AE14" s="8">
        <f>SUM(AA14:AD14)</f>
        <v>2487193</v>
      </c>
      <c r="AF14" s="66">
        <v>687756</v>
      </c>
      <c r="AG14" s="66">
        <v>729399</v>
      </c>
      <c r="AH14" s="66">
        <v>746220</v>
      </c>
      <c r="AI14" s="66">
        <v>788598</v>
      </c>
      <c r="AJ14" s="67">
        <f>SUM(AF14:AI14)</f>
        <v>2951973</v>
      </c>
      <c r="AK14" s="66">
        <v>783954</v>
      </c>
      <c r="AL14" s="66">
        <v>868530</v>
      </c>
      <c r="AM14" s="66">
        <v>902275</v>
      </c>
      <c r="AN14" s="66">
        <v>916100</v>
      </c>
      <c r="AO14" s="67">
        <f>SUM(AK14:AN14)</f>
        <v>3470859</v>
      </c>
      <c r="AP14" s="66">
        <v>936480</v>
      </c>
      <c r="AQ14" s="66">
        <v>969995</v>
      </c>
      <c r="AR14" s="66">
        <v>1038473</v>
      </c>
      <c r="AS14" s="66">
        <v>1093446</v>
      </c>
      <c r="AT14" s="67">
        <f>SUM(AP14:AS14)</f>
        <v>4038394</v>
      </c>
      <c r="AU14" s="58"/>
    </row>
    <row r="15" spans="1:47" x14ac:dyDescent="0.45">
      <c r="A15" s="43" t="s">
        <v>15</v>
      </c>
      <c r="B15" s="18">
        <v>0</v>
      </c>
      <c r="C15" s="18">
        <v>0</v>
      </c>
      <c r="D15" s="18">
        <v>0</v>
      </c>
      <c r="E15" s="18">
        <v>0</v>
      </c>
      <c r="F15" s="20"/>
      <c r="G15" s="18">
        <v>0</v>
      </c>
      <c r="H15" s="18">
        <v>0</v>
      </c>
      <c r="I15" s="18">
        <v>0</v>
      </c>
      <c r="J15" s="18">
        <v>79198</v>
      </c>
      <c r="K15" s="20"/>
      <c r="L15" s="18">
        <v>79381</v>
      </c>
      <c r="M15" s="18">
        <v>70959</v>
      </c>
      <c r="N15" s="18">
        <v>65955</v>
      </c>
      <c r="O15" s="18">
        <v>59777</v>
      </c>
      <c r="P15" s="20">
        <f>SUM(L15:O15)</f>
        <v>276072</v>
      </c>
      <c r="Q15" s="18">
        <v>66965</v>
      </c>
      <c r="R15" s="18">
        <v>67177</v>
      </c>
      <c r="S15" s="18">
        <v>60637</v>
      </c>
      <c r="T15" s="18">
        <v>70453</v>
      </c>
      <c r="U15" s="20">
        <f>SUM(Q15:T15)</f>
        <v>265232</v>
      </c>
      <c r="V15" s="18">
        <v>80258</v>
      </c>
      <c r="W15" s="18">
        <v>64727</v>
      </c>
      <c r="X15" s="18">
        <v>61045</v>
      </c>
      <c r="Y15" s="18">
        <v>87423</v>
      </c>
      <c r="Z15" s="20">
        <f>SUM(V15:Y15)</f>
        <v>293453</v>
      </c>
      <c r="AA15" s="18">
        <v>89551</v>
      </c>
      <c r="AB15" s="18">
        <v>73427</v>
      </c>
      <c r="AC15" s="18">
        <v>74835</v>
      </c>
      <c r="AD15" s="18">
        <v>79833</v>
      </c>
      <c r="AE15" s="20">
        <f>SUM(AA15:AD15)</f>
        <v>317646</v>
      </c>
      <c r="AF15" s="71">
        <v>88574</v>
      </c>
      <c r="AG15" s="71">
        <v>93751</v>
      </c>
      <c r="AH15" s="71">
        <v>116687</v>
      </c>
      <c r="AI15" s="71">
        <v>113916</v>
      </c>
      <c r="AJ15" s="67">
        <f>SUM(AF15:AI15)</f>
        <v>412928</v>
      </c>
      <c r="AK15" s="71">
        <v>126253</v>
      </c>
      <c r="AL15" s="71">
        <v>124903</v>
      </c>
      <c r="AM15" s="71">
        <v>141533</v>
      </c>
      <c r="AN15" s="71">
        <v>211057</v>
      </c>
      <c r="AO15" s="72">
        <f>SUM(AK15:AN15)</f>
        <v>603746</v>
      </c>
      <c r="AP15" s="71">
        <v>250719</v>
      </c>
      <c r="AQ15" s="71">
        <v>251298</v>
      </c>
      <c r="AR15" s="71">
        <v>210595</v>
      </c>
      <c r="AS15" s="71">
        <v>312739</v>
      </c>
      <c r="AT15" s="72">
        <f>SUM(AP15:AS15)</f>
        <v>1025351</v>
      </c>
      <c r="AU15" s="58"/>
    </row>
    <row r="16" spans="1:47" x14ac:dyDescent="0.45">
      <c r="A16" s="37" t="s">
        <v>16</v>
      </c>
      <c r="B16" s="7">
        <v>0</v>
      </c>
      <c r="C16" s="7">
        <v>0</v>
      </c>
      <c r="D16" s="7">
        <v>0</v>
      </c>
      <c r="E16" s="7">
        <v>0</v>
      </c>
      <c r="F16" s="8"/>
      <c r="G16" s="7">
        <v>0</v>
      </c>
      <c r="H16" s="7">
        <v>0</v>
      </c>
      <c r="I16" s="7">
        <v>0</v>
      </c>
      <c r="J16" s="7">
        <v>52110</v>
      </c>
      <c r="K16" s="8"/>
      <c r="L16" s="7">
        <f t="shared" ref="L16:S16" si="0">L13-L15-L14</f>
        <v>66508</v>
      </c>
      <c r="M16" s="7">
        <f t="shared" si="0"/>
        <v>83172</v>
      </c>
      <c r="N16" s="7">
        <f t="shared" si="0"/>
        <v>90948</v>
      </c>
      <c r="O16" s="7">
        <f t="shared" si="0"/>
        <v>109304</v>
      </c>
      <c r="P16" s="8">
        <f t="shared" si="0"/>
        <v>349932</v>
      </c>
      <c r="Q16" s="7">
        <f t="shared" si="0"/>
        <v>131350</v>
      </c>
      <c r="R16" s="7">
        <f t="shared" si="0"/>
        <v>151314</v>
      </c>
      <c r="S16" s="7">
        <f t="shared" si="0"/>
        <v>166481</v>
      </c>
      <c r="T16" s="7">
        <f t="shared" ref="T16:Z16" si="1">T13-T15-T14</f>
        <v>173622</v>
      </c>
      <c r="U16" s="8">
        <f t="shared" si="1"/>
        <v>622767</v>
      </c>
      <c r="V16" s="7">
        <f t="shared" si="1"/>
        <v>201265</v>
      </c>
      <c r="W16" s="7">
        <f t="shared" si="1"/>
        <v>227275</v>
      </c>
      <c r="X16" s="7">
        <f t="shared" si="1"/>
        <v>250854</v>
      </c>
      <c r="Y16" s="7">
        <f t="shared" si="1"/>
        <v>256826</v>
      </c>
      <c r="Z16" s="8">
        <f t="shared" si="1"/>
        <v>936220</v>
      </c>
      <c r="AA16" s="7">
        <f>AA13-AA15-AA14</f>
        <v>312452</v>
      </c>
      <c r="AB16" s="7">
        <f>AB13-AB15-AB14</f>
        <v>339795</v>
      </c>
      <c r="AC16" s="7">
        <f>AC13-AC15-AC14</f>
        <v>344212</v>
      </c>
      <c r="AD16" s="7">
        <f>AD13-AD15-AD14</f>
        <v>379041</v>
      </c>
      <c r="AE16" s="8">
        <f>AE13-AE15-AE14</f>
        <v>1375500</v>
      </c>
      <c r="AF16" s="66">
        <f t="shared" ref="AF16:AT16" si="2">AF13-AF15-AF14</f>
        <v>384911</v>
      </c>
      <c r="AG16" s="66">
        <f t="shared" si="2"/>
        <v>385121</v>
      </c>
      <c r="AH16" s="66">
        <f t="shared" si="2"/>
        <v>441426</v>
      </c>
      <c r="AI16" s="66">
        <f t="shared" si="2"/>
        <v>500948</v>
      </c>
      <c r="AJ16" s="73">
        <f t="shared" si="2"/>
        <v>1712406</v>
      </c>
      <c r="AK16" s="66">
        <f t="shared" si="2"/>
        <v>559835</v>
      </c>
      <c r="AL16" s="66">
        <f t="shared" si="2"/>
        <v>512066</v>
      </c>
      <c r="AM16" s="66">
        <f t="shared" si="2"/>
        <v>503402</v>
      </c>
      <c r="AN16" s="66">
        <f t="shared" si="2"/>
        <v>503117</v>
      </c>
      <c r="AO16" s="67">
        <f t="shared" si="2"/>
        <v>2078420</v>
      </c>
      <c r="AP16" s="66">
        <f t="shared" si="2"/>
        <v>632820</v>
      </c>
      <c r="AQ16" s="66">
        <f t="shared" si="2"/>
        <v>671929</v>
      </c>
      <c r="AR16" s="66">
        <f t="shared" si="2"/>
        <v>688246</v>
      </c>
      <c r="AS16" s="66">
        <f t="shared" si="2"/>
        <v>589907</v>
      </c>
      <c r="AT16" s="67">
        <f t="shared" si="2"/>
        <v>2582902</v>
      </c>
      <c r="AU16" s="58"/>
    </row>
    <row r="17" spans="1:47" x14ac:dyDescent="0.45">
      <c r="A17" s="37"/>
      <c r="B17" s="38"/>
      <c r="C17" s="35"/>
      <c r="D17" s="44"/>
      <c r="E17" s="12"/>
      <c r="F17" s="45"/>
      <c r="G17" s="12"/>
      <c r="H17" s="12"/>
      <c r="I17" s="12"/>
      <c r="J17" s="12"/>
      <c r="K17" s="45"/>
      <c r="L17" s="12"/>
      <c r="M17" s="12"/>
      <c r="N17" s="12"/>
      <c r="O17" s="12"/>
      <c r="P17" s="45"/>
      <c r="Q17" s="54">
        <f t="shared" ref="Q17:AE17" si="3">ROUND(Q16/Q13,3)</f>
        <v>0.20599999999999999</v>
      </c>
      <c r="R17" s="54">
        <f t="shared" si="3"/>
        <v>0.22500000000000001</v>
      </c>
      <c r="S17" s="54">
        <f t="shared" si="3"/>
        <v>0.23699999999999999</v>
      </c>
      <c r="T17" s="54">
        <f t="shared" si="3"/>
        <v>0.23400000000000001</v>
      </c>
      <c r="U17" s="55">
        <f t="shared" si="3"/>
        <v>0.22600000000000001</v>
      </c>
      <c r="V17" s="54">
        <f t="shared" si="3"/>
        <v>0.252</v>
      </c>
      <c r="W17" s="54">
        <f t="shared" si="3"/>
        <v>0.27100000000000002</v>
      </c>
      <c r="X17" s="54">
        <f t="shared" si="3"/>
        <v>0.28599999999999998</v>
      </c>
      <c r="Y17" s="54">
        <f t="shared" si="3"/>
        <v>0.28000000000000003</v>
      </c>
      <c r="Z17" s="55">
        <f t="shared" si="3"/>
        <v>0.27300000000000002</v>
      </c>
      <c r="AA17" s="54">
        <f t="shared" si="3"/>
        <v>0.317</v>
      </c>
      <c r="AB17" s="54">
        <f t="shared" si="3"/>
        <v>0.33100000000000002</v>
      </c>
      <c r="AC17" s="54">
        <f t="shared" si="3"/>
        <v>0.32400000000000001</v>
      </c>
      <c r="AD17" s="54">
        <f>ROUND(AD16/AD13,3)</f>
        <v>0.34300000000000003</v>
      </c>
      <c r="AE17" s="55">
        <f t="shared" si="3"/>
        <v>0.32900000000000001</v>
      </c>
      <c r="AF17" s="74">
        <f t="shared" ref="AF17:AT17" si="4">ROUND(AF16/AF13,3)</f>
        <v>0.33100000000000002</v>
      </c>
      <c r="AG17" s="74">
        <f t="shared" si="4"/>
        <v>0.31900000000000001</v>
      </c>
      <c r="AH17" s="74">
        <f t="shared" si="4"/>
        <v>0.33800000000000002</v>
      </c>
      <c r="AI17" s="74">
        <f t="shared" si="4"/>
        <v>0.35699999999999998</v>
      </c>
      <c r="AJ17" s="75">
        <f t="shared" si="4"/>
        <v>0.33700000000000002</v>
      </c>
      <c r="AK17" s="74">
        <f t="shared" si="4"/>
        <v>0.38100000000000001</v>
      </c>
      <c r="AL17" s="74">
        <f t="shared" si="4"/>
        <v>0.34</v>
      </c>
      <c r="AM17" s="74">
        <f t="shared" si="4"/>
        <v>0.32500000000000001</v>
      </c>
      <c r="AN17" s="74">
        <f t="shared" si="4"/>
        <v>0.309</v>
      </c>
      <c r="AO17" s="75">
        <f t="shared" si="4"/>
        <v>0.33800000000000002</v>
      </c>
      <c r="AP17" s="74">
        <f t="shared" si="4"/>
        <v>0.34799999999999998</v>
      </c>
      <c r="AQ17" s="74">
        <f t="shared" si="4"/>
        <v>0.35499999999999998</v>
      </c>
      <c r="AR17" s="74">
        <f t="shared" si="4"/>
        <v>0.35499999999999998</v>
      </c>
      <c r="AS17" s="74">
        <f t="shared" si="4"/>
        <v>0.29599999999999999</v>
      </c>
      <c r="AT17" s="75">
        <f t="shared" si="4"/>
        <v>0.33800000000000002</v>
      </c>
      <c r="AU17" s="58"/>
    </row>
    <row r="18" spans="1:47" x14ac:dyDescent="0.45">
      <c r="A18" s="36" t="s">
        <v>17</v>
      </c>
      <c r="B18" s="38"/>
      <c r="C18" s="46"/>
      <c r="D18" s="47"/>
      <c r="E18" s="1"/>
      <c r="F18" s="48"/>
      <c r="G18" s="15"/>
      <c r="H18" s="15"/>
      <c r="I18" s="15"/>
      <c r="J18" s="1"/>
      <c r="K18" s="8"/>
      <c r="L18" s="1"/>
      <c r="M18" s="1"/>
      <c r="N18" s="1"/>
      <c r="O18" s="1"/>
      <c r="P18" s="48"/>
      <c r="Q18" s="56"/>
      <c r="R18" s="56"/>
      <c r="S18" s="56"/>
      <c r="T18" s="56"/>
      <c r="U18" s="45"/>
      <c r="V18" s="56"/>
      <c r="W18" s="56"/>
      <c r="X18" s="56"/>
      <c r="Y18" s="56"/>
      <c r="Z18" s="45"/>
      <c r="AA18" s="56"/>
      <c r="AB18" s="56"/>
      <c r="AC18" s="56"/>
      <c r="AD18" s="56"/>
      <c r="AE18" s="45"/>
      <c r="AF18" s="76">
        <f t="shared" ref="AF18:AT18" si="5">AF14/(AF12+AF10)</f>
        <v>14.643387910660676</v>
      </c>
      <c r="AG18" s="76">
        <f t="shared" si="5"/>
        <v>15.476649196885145</v>
      </c>
      <c r="AH18" s="76">
        <f t="shared" si="5"/>
        <v>15.710887003389688</v>
      </c>
      <c r="AI18" s="76">
        <f t="shared" si="5"/>
        <v>15.953510954664077</v>
      </c>
      <c r="AJ18" s="76">
        <f t="shared" si="5"/>
        <v>59.719062936214115</v>
      </c>
      <c r="AK18" s="76">
        <f t="shared" si="5"/>
        <v>15.415778503165926</v>
      </c>
      <c r="AL18" s="76">
        <f t="shared" si="5"/>
        <v>16.727913560986885</v>
      </c>
      <c r="AM18" s="76">
        <f t="shared" si="5"/>
        <v>17.097608580307739</v>
      </c>
      <c r="AN18" s="76">
        <f t="shared" si="5"/>
        <v>16.732420091324201</v>
      </c>
      <c r="AO18" s="76">
        <f t="shared" si="5"/>
        <v>63.394684931506852</v>
      </c>
      <c r="AP18" s="76">
        <f t="shared" si="5"/>
        <v>16.514945771977779</v>
      </c>
      <c r="AQ18" s="76">
        <f t="shared" si="5"/>
        <v>16.905052371076525</v>
      </c>
      <c r="AR18" s="76">
        <f t="shared" si="5"/>
        <v>17.762606048166393</v>
      </c>
      <c r="AS18" s="76">
        <f t="shared" si="5"/>
        <v>18.058264933692261</v>
      </c>
      <c r="AT18" s="76">
        <f t="shared" si="5"/>
        <v>66.694092583111754</v>
      </c>
      <c r="AU18" s="58"/>
    </row>
    <row r="19" spans="1:47" x14ac:dyDescent="0.45">
      <c r="A19" s="41" t="s">
        <v>11</v>
      </c>
      <c r="B19" s="7">
        <v>0</v>
      </c>
      <c r="C19" s="7">
        <v>0</v>
      </c>
      <c r="D19" s="7">
        <v>133</v>
      </c>
      <c r="E19" s="7">
        <v>509</v>
      </c>
      <c r="F19" s="8"/>
      <c r="G19" s="7">
        <v>803</v>
      </c>
      <c r="H19" s="7">
        <v>967</v>
      </c>
      <c r="I19" s="7">
        <v>1480</v>
      </c>
      <c r="J19" s="7">
        <v>1858</v>
      </c>
      <c r="K19" s="8"/>
      <c r="L19" s="7">
        <v>3065</v>
      </c>
      <c r="M19" s="7">
        <v>3624</v>
      </c>
      <c r="N19" s="7">
        <v>4311</v>
      </c>
      <c r="O19" s="7">
        <v>6121</v>
      </c>
      <c r="P19" s="8"/>
      <c r="Q19" s="7">
        <v>7142</v>
      </c>
      <c r="R19" s="7">
        <v>7747</v>
      </c>
      <c r="S19" s="7">
        <v>9188</v>
      </c>
      <c r="T19" s="7">
        <v>10930</v>
      </c>
      <c r="U19" s="8"/>
      <c r="V19" s="7">
        <v>12683</v>
      </c>
      <c r="W19" s="7">
        <v>13801</v>
      </c>
      <c r="X19" s="7">
        <v>15843</v>
      </c>
      <c r="Y19" s="7">
        <v>18277</v>
      </c>
      <c r="Z19" s="8"/>
      <c r="AA19" s="7">
        <v>20877</v>
      </c>
      <c r="AB19" s="7">
        <v>23251</v>
      </c>
      <c r="AC19" s="7">
        <v>25987</v>
      </c>
      <c r="AD19" s="7">
        <v>30024</v>
      </c>
      <c r="AE19" s="8"/>
      <c r="AF19" s="66">
        <v>31993</v>
      </c>
      <c r="AG19" s="66">
        <v>33892</v>
      </c>
      <c r="AH19" s="66">
        <v>36799</v>
      </c>
      <c r="AI19" s="66">
        <v>41185</v>
      </c>
      <c r="AJ19" s="67">
        <f>AI19</f>
        <v>41185</v>
      </c>
      <c r="AK19" s="66">
        <v>44988</v>
      </c>
      <c r="AL19" s="66">
        <v>48713</v>
      </c>
      <c r="AM19" s="66">
        <v>52678</v>
      </c>
      <c r="AN19" s="66">
        <v>57834</v>
      </c>
      <c r="AO19" s="67">
        <f>AN19</f>
        <v>57834</v>
      </c>
      <c r="AP19" s="66">
        <v>63815</v>
      </c>
      <c r="AQ19" s="66">
        <v>68395</v>
      </c>
      <c r="AR19" s="66">
        <v>73465</v>
      </c>
      <c r="AS19" s="66">
        <v>80773</v>
      </c>
      <c r="AT19" s="67">
        <f>AS19</f>
        <v>80773</v>
      </c>
      <c r="AU19" s="58"/>
    </row>
    <row r="20" spans="1:47" x14ac:dyDescent="0.45">
      <c r="A20" s="42" t="s">
        <v>12</v>
      </c>
      <c r="B20" s="7">
        <v>0</v>
      </c>
      <c r="C20" s="7">
        <v>0</v>
      </c>
      <c r="D20" s="7">
        <v>0</v>
      </c>
      <c r="E20" s="7">
        <v>333.17200000000003</v>
      </c>
      <c r="F20" s="8"/>
      <c r="G20" s="7">
        <v>674</v>
      </c>
      <c r="H20" s="7">
        <v>857</v>
      </c>
      <c r="I20" s="7">
        <v>989</v>
      </c>
      <c r="J20" s="7">
        <v>1447</v>
      </c>
      <c r="K20" s="8"/>
      <c r="L20" s="7">
        <v>2409</v>
      </c>
      <c r="M20" s="7">
        <v>3024</v>
      </c>
      <c r="N20" s="7">
        <v>3689</v>
      </c>
      <c r="O20" s="7">
        <v>4892</v>
      </c>
      <c r="P20" s="8"/>
      <c r="Q20" s="7">
        <v>6331</v>
      </c>
      <c r="R20" s="7">
        <v>7014</v>
      </c>
      <c r="S20" s="7">
        <v>8084</v>
      </c>
      <c r="T20" s="7">
        <v>9722</v>
      </c>
      <c r="U20" s="8"/>
      <c r="V20" s="7">
        <v>11755</v>
      </c>
      <c r="W20" s="7">
        <v>12907</v>
      </c>
      <c r="X20" s="7">
        <v>14389</v>
      </c>
      <c r="Y20" s="7">
        <v>16778</v>
      </c>
      <c r="Z20" s="8"/>
      <c r="AA20" s="7">
        <v>19304</v>
      </c>
      <c r="AB20" s="7">
        <v>21649</v>
      </c>
      <c r="AC20" s="7">
        <v>23951</v>
      </c>
      <c r="AD20" s="7">
        <v>27438</v>
      </c>
      <c r="AE20" s="8"/>
      <c r="AF20" s="66">
        <v>4555</v>
      </c>
      <c r="AG20" s="66">
        <v>1899</v>
      </c>
      <c r="AH20" s="66">
        <v>2907</v>
      </c>
      <c r="AI20" s="66">
        <v>4386</v>
      </c>
      <c r="AJ20" s="67">
        <f>SUM(AF20:AI20)</f>
        <v>13747</v>
      </c>
      <c r="AK20" s="66">
        <v>3803</v>
      </c>
      <c r="AL20" s="66">
        <v>3725</v>
      </c>
      <c r="AM20" s="66">
        <v>3965</v>
      </c>
      <c r="AN20" s="66">
        <v>5156</v>
      </c>
      <c r="AO20" s="67">
        <f>SUM(AK20:AN20)</f>
        <v>16649</v>
      </c>
      <c r="AP20" s="66">
        <v>5981</v>
      </c>
      <c r="AQ20" s="66">
        <v>4580</v>
      </c>
      <c r="AR20" s="66">
        <v>5070</v>
      </c>
      <c r="AS20" s="66">
        <v>7308</v>
      </c>
      <c r="AT20" s="67">
        <f>SUM(AP20:AS20)</f>
        <v>22939</v>
      </c>
      <c r="AU20" s="58"/>
    </row>
    <row r="21" spans="1:47" x14ac:dyDescent="0.45">
      <c r="A21" s="37"/>
      <c r="B21" s="14"/>
      <c r="C21" s="14"/>
      <c r="D21" s="14"/>
      <c r="E21" s="14"/>
      <c r="F21" s="19"/>
      <c r="G21" s="14"/>
      <c r="H21" s="14"/>
      <c r="I21" s="14"/>
      <c r="J21" s="14"/>
      <c r="K21" s="19"/>
      <c r="L21" s="14"/>
      <c r="M21" s="14"/>
      <c r="N21" s="14"/>
      <c r="O21" s="14"/>
      <c r="P21" s="19"/>
      <c r="Q21" s="14"/>
      <c r="R21" s="14"/>
      <c r="S21" s="14"/>
      <c r="T21" s="14"/>
      <c r="U21" s="19"/>
      <c r="V21" s="14"/>
      <c r="W21" s="14"/>
      <c r="X21" s="14"/>
      <c r="Y21" s="14"/>
      <c r="Z21" s="19"/>
      <c r="AA21" s="14"/>
      <c r="AB21" s="14"/>
      <c r="AC21" s="14"/>
      <c r="AD21" s="14"/>
      <c r="AE21" s="19"/>
      <c r="AF21" s="66">
        <v>2540</v>
      </c>
      <c r="AG21" s="66">
        <v>2156</v>
      </c>
      <c r="AH21" s="66">
        <v>2447</v>
      </c>
      <c r="AI21" s="66">
        <v>3180</v>
      </c>
      <c r="AJ21" s="67">
        <f>AI21</f>
        <v>3180</v>
      </c>
      <c r="AK21" s="66">
        <v>2906</v>
      </c>
      <c r="AL21" s="66">
        <v>3318</v>
      </c>
      <c r="AM21" s="66">
        <v>3798</v>
      </c>
      <c r="AN21" s="66">
        <v>4998</v>
      </c>
      <c r="AO21" s="67">
        <f>AN21</f>
        <v>4998</v>
      </c>
      <c r="AP21" s="66">
        <v>4475</v>
      </c>
      <c r="AQ21" s="66">
        <v>4367</v>
      </c>
      <c r="AR21" s="66">
        <v>5170</v>
      </c>
      <c r="AS21" s="66">
        <v>7131</v>
      </c>
      <c r="AT21" s="67">
        <f>AS21</f>
        <v>7131</v>
      </c>
      <c r="AU21" s="58"/>
    </row>
    <row r="22" spans="1:47" x14ac:dyDescent="0.45">
      <c r="A22" s="43" t="s">
        <v>13</v>
      </c>
      <c r="B22" s="16">
        <v>0</v>
      </c>
      <c r="C22" s="16">
        <v>0</v>
      </c>
      <c r="D22" s="16">
        <v>0</v>
      </c>
      <c r="E22" s="16">
        <v>3617</v>
      </c>
      <c r="F22" s="21">
        <v>3617</v>
      </c>
      <c r="G22" s="24">
        <v>12279</v>
      </c>
      <c r="H22" s="24">
        <v>18896</v>
      </c>
      <c r="I22" s="24">
        <v>22687</v>
      </c>
      <c r="J22" s="24">
        <v>28988</v>
      </c>
      <c r="K22" s="21">
        <f>SUM(G22:J22)</f>
        <v>82850</v>
      </c>
      <c r="L22" s="24">
        <v>43425</v>
      </c>
      <c r="M22" s="24">
        <v>64973</v>
      </c>
      <c r="N22" s="24">
        <v>77744</v>
      </c>
      <c r="O22" s="24">
        <v>101400</v>
      </c>
      <c r="P22" s="21">
        <f>SUM(L22:O22)</f>
        <v>287542</v>
      </c>
      <c r="Q22" s="24">
        <v>142019</v>
      </c>
      <c r="R22" s="24">
        <v>165902</v>
      </c>
      <c r="S22" s="24">
        <v>183051</v>
      </c>
      <c r="T22" s="24">
        <v>221418</v>
      </c>
      <c r="U22" s="21">
        <f>SUM(Q22:T22)</f>
        <v>712390</v>
      </c>
      <c r="V22" s="24">
        <v>267118</v>
      </c>
      <c r="W22" s="30">
        <v>307461</v>
      </c>
      <c r="X22" s="30">
        <v>345685</v>
      </c>
      <c r="Y22" s="30">
        <v>387797</v>
      </c>
      <c r="Z22" s="21">
        <f>SUM(V22:Y22)</f>
        <v>1308061</v>
      </c>
      <c r="AA22" s="24">
        <v>415397</v>
      </c>
      <c r="AB22" s="24">
        <v>454763</v>
      </c>
      <c r="AC22" s="24">
        <v>516870</v>
      </c>
      <c r="AD22" s="24">
        <v>566405</v>
      </c>
      <c r="AE22" s="21">
        <f>SUM(AA22:AD22)</f>
        <v>1953435</v>
      </c>
      <c r="AF22" s="68">
        <v>651748</v>
      </c>
      <c r="AG22" s="68">
        <v>758201</v>
      </c>
      <c r="AH22" s="68">
        <v>853480</v>
      </c>
      <c r="AI22" s="68">
        <v>947666</v>
      </c>
      <c r="AJ22" s="69">
        <f>SUM(AF22:AI22)</f>
        <v>3211095</v>
      </c>
      <c r="AK22" s="68">
        <v>1046199</v>
      </c>
      <c r="AL22" s="68">
        <v>1165228</v>
      </c>
      <c r="AM22" s="68">
        <v>1327435</v>
      </c>
      <c r="AN22" s="68">
        <v>1550329</v>
      </c>
      <c r="AO22" s="69">
        <f>SUM(AK22:AN22)</f>
        <v>5089191</v>
      </c>
      <c r="AP22" s="68">
        <v>1782086</v>
      </c>
      <c r="AQ22" s="68">
        <v>1921144</v>
      </c>
      <c r="AR22" s="68">
        <v>1973283</v>
      </c>
      <c r="AS22" s="70">
        <v>2105592</v>
      </c>
      <c r="AT22" s="69">
        <f>SUM(AP22:AS22)</f>
        <v>7782105</v>
      </c>
      <c r="AU22" s="58"/>
    </row>
    <row r="23" spans="1:47" x14ac:dyDescent="0.45">
      <c r="A23" s="43" t="s">
        <v>14</v>
      </c>
      <c r="B23" s="7">
        <v>0</v>
      </c>
      <c r="C23" s="7">
        <v>0</v>
      </c>
      <c r="D23" s="7">
        <v>861</v>
      </c>
      <c r="E23" s="7">
        <v>5952</v>
      </c>
      <c r="F23" s="8">
        <f>SUM(B23:E23)</f>
        <v>6813</v>
      </c>
      <c r="G23" s="7">
        <v>9328</v>
      </c>
      <c r="H23" s="7">
        <v>13453</v>
      </c>
      <c r="I23" s="7">
        <v>28792</v>
      </c>
      <c r="J23" s="7">
        <v>55909</v>
      </c>
      <c r="K23" s="8">
        <f>SUM(G23:J23)</f>
        <v>107482</v>
      </c>
      <c r="L23" s="7">
        <v>91411</v>
      </c>
      <c r="M23" s="7">
        <v>108542</v>
      </c>
      <c r="N23" s="7">
        <v>124379</v>
      </c>
      <c r="O23" s="7">
        <v>151238</v>
      </c>
      <c r="P23" s="8">
        <f>SUM(L23:O23)</f>
        <v>475570</v>
      </c>
      <c r="Q23" s="7">
        <v>166892</v>
      </c>
      <c r="R23" s="7">
        <v>184400</v>
      </c>
      <c r="S23" s="7">
        <v>209811</v>
      </c>
      <c r="T23" s="7">
        <v>221201</v>
      </c>
      <c r="U23" s="8">
        <f>SUM(Q23:T23)</f>
        <v>782304</v>
      </c>
      <c r="V23" s="7">
        <v>245267</v>
      </c>
      <c r="W23" s="7">
        <v>266697</v>
      </c>
      <c r="X23" s="7">
        <v>291942</v>
      </c>
      <c r="Y23" s="7">
        <v>350211</v>
      </c>
      <c r="Z23" s="8">
        <f>SUM(V23:Y23)</f>
        <v>1154117</v>
      </c>
      <c r="AA23" s="7">
        <v>375278</v>
      </c>
      <c r="AB23" s="7">
        <v>422966</v>
      </c>
      <c r="AC23" s="7">
        <v>451251</v>
      </c>
      <c r="AD23" s="7">
        <v>530880</v>
      </c>
      <c r="AE23" s="8">
        <f>SUM(AA23:AD23)</f>
        <v>1780375</v>
      </c>
      <c r="AF23" s="66">
        <v>657730</v>
      </c>
      <c r="AG23" s="66">
        <v>728168</v>
      </c>
      <c r="AH23" s="66">
        <v>783877</v>
      </c>
      <c r="AI23" s="66">
        <v>872972</v>
      </c>
      <c r="AJ23" s="67">
        <f>SUM(AF23:AI23)</f>
        <v>3042747</v>
      </c>
      <c r="AK23" s="66">
        <v>896558</v>
      </c>
      <c r="AL23" s="66">
        <v>1070432</v>
      </c>
      <c r="AM23" s="66">
        <v>1136877</v>
      </c>
      <c r="AN23" s="66">
        <v>1255749</v>
      </c>
      <c r="AO23" s="67">
        <f>SUM(AK23:AN23)</f>
        <v>4359616</v>
      </c>
      <c r="AP23" s="66">
        <v>1321706</v>
      </c>
      <c r="AQ23" s="66">
        <v>1392512</v>
      </c>
      <c r="AR23" s="66">
        <v>1455554</v>
      </c>
      <c r="AS23" s="66">
        <v>1606275</v>
      </c>
      <c r="AT23" s="67">
        <f>SUM(AP23:AS23)</f>
        <v>5776047</v>
      </c>
      <c r="AU23" s="58"/>
    </row>
    <row r="24" spans="1:47" x14ac:dyDescent="0.45">
      <c r="A24" s="43" t="s">
        <v>15</v>
      </c>
      <c r="B24" s="18">
        <v>0</v>
      </c>
      <c r="C24" s="18">
        <v>0</v>
      </c>
      <c r="D24" s="18">
        <v>1833</v>
      </c>
      <c r="E24" s="18">
        <v>7089</v>
      </c>
      <c r="F24" s="20">
        <f>SUM(B24:E24)</f>
        <v>8922</v>
      </c>
      <c r="G24" s="18">
        <v>13693</v>
      </c>
      <c r="H24" s="18">
        <v>14789</v>
      </c>
      <c r="I24" s="18">
        <v>17213</v>
      </c>
      <c r="J24" s="18">
        <v>32822</v>
      </c>
      <c r="K24" s="20">
        <f>SUM(G24:J24)</f>
        <v>78517</v>
      </c>
      <c r="L24" s="18">
        <v>54697</v>
      </c>
      <c r="M24" s="18">
        <v>45858</v>
      </c>
      <c r="N24" s="18">
        <v>45742</v>
      </c>
      <c r="O24" s="18">
        <v>54986</v>
      </c>
      <c r="P24" s="20">
        <f>SUM(L24:O24)</f>
        <v>201283</v>
      </c>
      <c r="Q24" s="18">
        <v>52047</v>
      </c>
      <c r="R24" s="18">
        <v>47335</v>
      </c>
      <c r="S24" s="18">
        <v>47537</v>
      </c>
      <c r="T24" s="18">
        <v>57499</v>
      </c>
      <c r="U24" s="20">
        <f>SUM(Q24:T24)</f>
        <v>204418</v>
      </c>
      <c r="V24" s="18">
        <v>56840</v>
      </c>
      <c r="W24" s="18">
        <v>56036</v>
      </c>
      <c r="X24" s="18">
        <v>84609</v>
      </c>
      <c r="Y24" s="18">
        <v>116248</v>
      </c>
      <c r="Z24" s="20">
        <f>SUM(V24:Y24)</f>
        <v>313733</v>
      </c>
      <c r="AA24" s="18">
        <v>105126</v>
      </c>
      <c r="AB24" s="18">
        <v>123713</v>
      </c>
      <c r="AC24" s="18">
        <v>133267</v>
      </c>
      <c r="AD24" s="18">
        <v>144340</v>
      </c>
      <c r="AE24" s="20">
        <f>SUM(AA24:AD24)</f>
        <v>506446</v>
      </c>
      <c r="AF24" s="71">
        <v>142891</v>
      </c>
      <c r="AG24" s="71">
        <v>146839</v>
      </c>
      <c r="AH24" s="71">
        <v>194330</v>
      </c>
      <c r="AI24" s="71">
        <v>200531</v>
      </c>
      <c r="AJ24" s="67">
        <f>SUM(AF24:AI24)</f>
        <v>684591</v>
      </c>
      <c r="AK24" s="71">
        <v>179895</v>
      </c>
      <c r="AL24" s="71">
        <v>186257</v>
      </c>
      <c r="AM24" s="71">
        <v>210913</v>
      </c>
      <c r="AN24" s="71">
        <v>255470</v>
      </c>
      <c r="AO24" s="72">
        <f>SUM(AK24:AN24)</f>
        <v>832535</v>
      </c>
      <c r="AP24" s="71">
        <v>286058</v>
      </c>
      <c r="AQ24" s="71">
        <v>340709</v>
      </c>
      <c r="AR24" s="71">
        <v>299735</v>
      </c>
      <c r="AS24" s="71">
        <v>417616</v>
      </c>
      <c r="AT24" s="72">
        <f>SUM(AP24:AS24)</f>
        <v>1344118</v>
      </c>
      <c r="AU24" s="58"/>
    </row>
    <row r="25" spans="1:47" x14ac:dyDescent="0.45">
      <c r="A25" s="37" t="s">
        <v>18</v>
      </c>
      <c r="B25" s="7">
        <v>0</v>
      </c>
      <c r="C25" s="7">
        <v>0</v>
      </c>
      <c r="D25" s="7">
        <v>-2694</v>
      </c>
      <c r="E25" s="7">
        <v>-9424</v>
      </c>
      <c r="F25" s="8">
        <f>F22-F24-F23</f>
        <v>-12118</v>
      </c>
      <c r="G25" s="7">
        <v>-10742</v>
      </c>
      <c r="H25" s="7">
        <v>-9346</v>
      </c>
      <c r="I25" s="7">
        <v>-23318</v>
      </c>
      <c r="J25" s="7">
        <v>-59743</v>
      </c>
      <c r="K25" s="8">
        <f t="shared" ref="K25:P25" si="6">K22-K24-K23</f>
        <v>-103149</v>
      </c>
      <c r="L25" s="7">
        <f t="shared" si="6"/>
        <v>-102683</v>
      </c>
      <c r="M25" s="7">
        <f t="shared" si="6"/>
        <v>-89427</v>
      </c>
      <c r="N25" s="7">
        <f t="shared" si="6"/>
        <v>-92377</v>
      </c>
      <c r="O25" s="7">
        <f t="shared" si="6"/>
        <v>-104824</v>
      </c>
      <c r="P25" s="8">
        <f t="shared" si="6"/>
        <v>-389311</v>
      </c>
      <c r="Q25" s="7">
        <f t="shared" ref="Q25:AE25" si="7">Q22-Q24-Q23</f>
        <v>-76920</v>
      </c>
      <c r="R25" s="7">
        <f t="shared" si="7"/>
        <v>-65833</v>
      </c>
      <c r="S25" s="7">
        <f t="shared" si="7"/>
        <v>-74297</v>
      </c>
      <c r="T25" s="7">
        <f t="shared" si="7"/>
        <v>-57282</v>
      </c>
      <c r="U25" s="8">
        <f t="shared" si="7"/>
        <v>-274332</v>
      </c>
      <c r="V25" s="7">
        <f t="shared" si="7"/>
        <v>-34989</v>
      </c>
      <c r="W25" s="7">
        <f t="shared" si="7"/>
        <v>-15272</v>
      </c>
      <c r="X25" s="7">
        <f t="shared" si="7"/>
        <v>-30866</v>
      </c>
      <c r="Y25" s="7">
        <f t="shared" si="7"/>
        <v>-78662</v>
      </c>
      <c r="Z25" s="8">
        <f t="shared" si="7"/>
        <v>-159789</v>
      </c>
      <c r="AA25" s="7">
        <f t="shared" si="7"/>
        <v>-65007</v>
      </c>
      <c r="AB25" s="7">
        <f t="shared" si="7"/>
        <v>-91916</v>
      </c>
      <c r="AC25" s="7">
        <f>AC22-AC24-AC23</f>
        <v>-67648</v>
      </c>
      <c r="AD25" s="7">
        <f>AD22-AD24-AD23</f>
        <v>-108815</v>
      </c>
      <c r="AE25" s="8">
        <f t="shared" si="7"/>
        <v>-333386</v>
      </c>
      <c r="AF25" s="66">
        <f t="shared" ref="AF25:AT25" si="8">AF22-AF24-AF23</f>
        <v>-148873</v>
      </c>
      <c r="AG25" s="66">
        <f t="shared" si="8"/>
        <v>-116806</v>
      </c>
      <c r="AH25" s="66">
        <f t="shared" si="8"/>
        <v>-124727</v>
      </c>
      <c r="AI25" s="66">
        <f t="shared" si="8"/>
        <v>-125837</v>
      </c>
      <c r="AJ25" s="73">
        <f t="shared" si="8"/>
        <v>-516243</v>
      </c>
      <c r="AK25" s="66">
        <f t="shared" si="8"/>
        <v>-30254</v>
      </c>
      <c r="AL25" s="66">
        <f t="shared" si="8"/>
        <v>-91461</v>
      </c>
      <c r="AM25" s="66">
        <f t="shared" si="8"/>
        <v>-20355</v>
      </c>
      <c r="AN25" s="66">
        <f t="shared" si="8"/>
        <v>39110</v>
      </c>
      <c r="AO25" s="67">
        <f t="shared" si="8"/>
        <v>-102960</v>
      </c>
      <c r="AP25" s="66">
        <f t="shared" si="8"/>
        <v>174322</v>
      </c>
      <c r="AQ25" s="66">
        <f t="shared" si="8"/>
        <v>187923</v>
      </c>
      <c r="AR25" s="66">
        <f t="shared" si="8"/>
        <v>217994</v>
      </c>
      <c r="AS25" s="66">
        <f t="shared" si="8"/>
        <v>81701</v>
      </c>
      <c r="AT25" s="67">
        <f t="shared" si="8"/>
        <v>661940</v>
      </c>
      <c r="AU25" s="58"/>
    </row>
    <row r="26" spans="1:47" x14ac:dyDescent="0.45">
      <c r="A26" s="37"/>
      <c r="B26" s="38"/>
      <c r="C26" s="35"/>
      <c r="D26" s="44"/>
      <c r="E26" s="12"/>
      <c r="F26" s="45"/>
      <c r="G26" s="12"/>
      <c r="H26" s="12"/>
      <c r="I26" s="12"/>
      <c r="J26" s="12"/>
      <c r="K26" s="45"/>
      <c r="L26" s="12"/>
      <c r="M26" s="12"/>
      <c r="N26" s="12"/>
      <c r="O26" s="12"/>
      <c r="P26" s="45"/>
      <c r="Q26" s="54">
        <f t="shared" ref="Q26:Z26" si="9">ROUND(Q25/Q22,3)</f>
        <v>-0.54200000000000004</v>
      </c>
      <c r="R26" s="54">
        <f t="shared" si="9"/>
        <v>-0.39700000000000002</v>
      </c>
      <c r="S26" s="54">
        <f t="shared" si="9"/>
        <v>-0.40600000000000003</v>
      </c>
      <c r="T26" s="54">
        <f t="shared" si="9"/>
        <v>-0.25900000000000001</v>
      </c>
      <c r="U26" s="55">
        <f t="shared" si="9"/>
        <v>-0.38500000000000001</v>
      </c>
      <c r="V26" s="54">
        <f t="shared" si="9"/>
        <v>-0.13100000000000001</v>
      </c>
      <c r="W26" s="54">
        <f t="shared" si="9"/>
        <v>-0.05</v>
      </c>
      <c r="X26" s="54">
        <f t="shared" si="9"/>
        <v>-8.8999999999999996E-2</v>
      </c>
      <c r="Y26" s="54">
        <f t="shared" si="9"/>
        <v>-0.20300000000000001</v>
      </c>
      <c r="Z26" s="55">
        <f t="shared" si="9"/>
        <v>-0.122</v>
      </c>
      <c r="AA26" s="54">
        <f>ROUND(AA25/AA22,3)</f>
        <v>-0.156</v>
      </c>
      <c r="AB26" s="54">
        <f>ROUND(AB25/AB22,3)</f>
        <v>-0.20200000000000001</v>
      </c>
      <c r="AC26" s="54">
        <f>ROUND(AC25/AC22,3)</f>
        <v>-0.13100000000000001</v>
      </c>
      <c r="AD26" s="54">
        <f>ROUND(AD25/AD22,3)</f>
        <v>-0.192</v>
      </c>
      <c r="AE26" s="55">
        <f>ROUND(AE25/AE22,3)</f>
        <v>-0.17100000000000001</v>
      </c>
      <c r="AF26" s="74">
        <f t="shared" ref="AF26:AT26" si="10">ROUND(AF25/AF22,3)</f>
        <v>-0.22800000000000001</v>
      </c>
      <c r="AG26" s="74">
        <f t="shared" si="10"/>
        <v>-0.154</v>
      </c>
      <c r="AH26" s="74">
        <f t="shared" si="10"/>
        <v>-0.14599999999999999</v>
      </c>
      <c r="AI26" s="74">
        <f t="shared" si="10"/>
        <v>-0.13300000000000001</v>
      </c>
      <c r="AJ26" s="75">
        <f t="shared" si="10"/>
        <v>-0.161</v>
      </c>
      <c r="AK26" s="74">
        <f t="shared" si="10"/>
        <v>-2.9000000000000001E-2</v>
      </c>
      <c r="AL26" s="74">
        <f t="shared" si="10"/>
        <v>-7.8E-2</v>
      </c>
      <c r="AM26" s="74">
        <f t="shared" si="10"/>
        <v>-1.4999999999999999E-2</v>
      </c>
      <c r="AN26" s="74">
        <f t="shared" si="10"/>
        <v>2.5000000000000001E-2</v>
      </c>
      <c r="AO26" s="75">
        <f t="shared" si="10"/>
        <v>-0.02</v>
      </c>
      <c r="AP26" s="74">
        <f t="shared" si="10"/>
        <v>9.8000000000000004E-2</v>
      </c>
      <c r="AQ26" s="74">
        <f t="shared" si="10"/>
        <v>9.8000000000000004E-2</v>
      </c>
      <c r="AR26" s="74">
        <f t="shared" si="10"/>
        <v>0.11</v>
      </c>
      <c r="AS26" s="74">
        <f t="shared" si="10"/>
        <v>3.9E-2</v>
      </c>
      <c r="AT26" s="75">
        <f t="shared" si="10"/>
        <v>8.5000000000000006E-2</v>
      </c>
      <c r="AU26" s="58"/>
    </row>
    <row r="27" spans="1:47" x14ac:dyDescent="0.45">
      <c r="A27" s="49" t="s">
        <v>19</v>
      </c>
      <c r="B27" s="38"/>
      <c r="C27" s="35"/>
      <c r="D27" s="39"/>
      <c r="E27" s="13"/>
      <c r="F27" s="40"/>
      <c r="G27" s="12"/>
      <c r="H27" s="12"/>
      <c r="I27" s="12"/>
      <c r="J27" s="13"/>
      <c r="K27" s="40"/>
      <c r="L27" s="13"/>
      <c r="M27" s="13"/>
      <c r="N27" s="13"/>
      <c r="O27" s="13"/>
      <c r="P27" s="40"/>
      <c r="Q27" s="56"/>
      <c r="R27" s="56"/>
      <c r="S27" s="56"/>
      <c r="T27" s="56"/>
      <c r="U27" s="45"/>
      <c r="V27" s="56"/>
      <c r="W27" s="56"/>
      <c r="X27" s="56"/>
      <c r="Y27" s="56"/>
      <c r="Z27" s="45"/>
      <c r="AA27" s="56"/>
      <c r="AB27" s="56"/>
      <c r="AC27" s="56"/>
      <c r="AD27" s="56"/>
      <c r="AE27" s="45"/>
      <c r="AF27" s="66">
        <f t="shared" ref="AF27:AI29" si="11">AF10+AF19</f>
        <v>77707</v>
      </c>
      <c r="AG27" s="66">
        <f t="shared" si="11"/>
        <v>79896</v>
      </c>
      <c r="AH27" s="66">
        <f t="shared" si="11"/>
        <v>83278</v>
      </c>
      <c r="AI27" s="66">
        <f t="shared" si="11"/>
        <v>89090</v>
      </c>
      <c r="AJ27" s="67">
        <f>AI27</f>
        <v>89090</v>
      </c>
      <c r="AK27" s="66">
        <f t="shared" ref="AK27:AN29" si="12">AK10+AK19</f>
        <v>94363</v>
      </c>
      <c r="AL27" s="66">
        <f t="shared" si="12"/>
        <v>99036</v>
      </c>
      <c r="AM27" s="66">
        <f t="shared" si="12"/>
        <v>104023</v>
      </c>
      <c r="AN27" s="66">
        <f t="shared" si="12"/>
        <v>110644</v>
      </c>
      <c r="AO27" s="67">
        <f>AN27</f>
        <v>110644</v>
      </c>
      <c r="AP27" s="66">
        <f t="shared" ref="AP27:AS29" si="13">AP10+AP19</f>
        <v>118902</v>
      </c>
      <c r="AQ27" s="66">
        <f t="shared" si="13"/>
        <v>124354</v>
      </c>
      <c r="AR27" s="66">
        <f t="shared" si="13"/>
        <v>130422</v>
      </c>
      <c r="AS27" s="66">
        <f t="shared" si="13"/>
        <v>139259</v>
      </c>
      <c r="AT27" s="67">
        <f>AS27</f>
        <v>139259</v>
      </c>
      <c r="AU27" s="58"/>
    </row>
    <row r="28" spans="1:47" x14ac:dyDescent="0.45">
      <c r="A28" s="41" t="s">
        <v>11</v>
      </c>
      <c r="B28" s="7">
        <v>0</v>
      </c>
      <c r="C28" s="7">
        <v>0</v>
      </c>
      <c r="D28" s="7">
        <v>0</v>
      </c>
      <c r="E28" s="7">
        <v>0</v>
      </c>
      <c r="F28" s="8"/>
      <c r="G28" s="7">
        <v>0</v>
      </c>
      <c r="H28" s="7">
        <v>0</v>
      </c>
      <c r="I28" s="7">
        <f>I19+I10</f>
        <v>22928</v>
      </c>
      <c r="J28" s="7">
        <v>23529</v>
      </c>
      <c r="K28" s="8"/>
      <c r="L28" s="7">
        <v>26475</v>
      </c>
      <c r="M28" s="7">
        <v>27562</v>
      </c>
      <c r="N28" s="7">
        <v>29412</v>
      </c>
      <c r="O28" s="7">
        <v>33267</v>
      </c>
      <c r="P28" s="8"/>
      <c r="Q28" s="7">
        <v>36316</v>
      </c>
      <c r="R28" s="7">
        <v>37554</v>
      </c>
      <c r="S28" s="7">
        <v>40280</v>
      </c>
      <c r="T28" s="7">
        <v>44350</v>
      </c>
      <c r="U28" s="8"/>
      <c r="V28" s="7">
        <v>48357</v>
      </c>
      <c r="W28" s="7">
        <f t="shared" ref="W28:Y29" si="14">W10+W19</f>
        <v>50045</v>
      </c>
      <c r="X28" s="7">
        <f t="shared" si="14"/>
        <v>53062</v>
      </c>
      <c r="Y28" s="7">
        <f t="shared" si="14"/>
        <v>57391</v>
      </c>
      <c r="Z28" s="8"/>
      <c r="AA28" s="7">
        <f t="shared" ref="AA28:AD29" si="15">AA10+AA19</f>
        <v>62274</v>
      </c>
      <c r="AB28" s="7">
        <f t="shared" si="15"/>
        <v>65551</v>
      </c>
      <c r="AC28" s="7">
        <f t="shared" si="15"/>
        <v>69168</v>
      </c>
      <c r="AD28" s="7">
        <f t="shared" si="15"/>
        <v>74762</v>
      </c>
      <c r="AE28" s="8"/>
      <c r="AF28" s="66">
        <f t="shared" si="11"/>
        <v>6868</v>
      </c>
      <c r="AG28" s="66">
        <f t="shared" si="11"/>
        <v>2189</v>
      </c>
      <c r="AH28" s="66">
        <f t="shared" si="11"/>
        <v>3382</v>
      </c>
      <c r="AI28" s="66">
        <f t="shared" si="11"/>
        <v>5812</v>
      </c>
      <c r="AJ28" s="67">
        <f>SUM(AF28:AI28)</f>
        <v>18251</v>
      </c>
      <c r="AK28" s="66">
        <f t="shared" si="12"/>
        <v>5273</v>
      </c>
      <c r="AL28" s="66">
        <f t="shared" si="12"/>
        <v>4673</v>
      </c>
      <c r="AM28" s="66">
        <f t="shared" si="12"/>
        <v>4987</v>
      </c>
      <c r="AN28" s="66">
        <f t="shared" si="12"/>
        <v>6621</v>
      </c>
      <c r="AO28" s="67">
        <f>SUM(AK28:AN28)</f>
        <v>21554</v>
      </c>
      <c r="AP28" s="66">
        <f t="shared" si="13"/>
        <v>8258</v>
      </c>
      <c r="AQ28" s="66">
        <f t="shared" si="13"/>
        <v>5452</v>
      </c>
      <c r="AR28" s="66">
        <f t="shared" si="13"/>
        <v>6068</v>
      </c>
      <c r="AS28" s="66">
        <f t="shared" si="13"/>
        <v>8837</v>
      </c>
      <c r="AT28" s="67">
        <f>SUM(AP28:AS28)</f>
        <v>28615</v>
      </c>
      <c r="AU28" s="58"/>
    </row>
    <row r="29" spans="1:47" x14ac:dyDescent="0.45">
      <c r="A29" s="42" t="s">
        <v>12</v>
      </c>
      <c r="B29" s="7">
        <v>0</v>
      </c>
      <c r="C29" s="7">
        <v>0</v>
      </c>
      <c r="D29" s="7">
        <v>0</v>
      </c>
      <c r="E29" s="7">
        <v>0</v>
      </c>
      <c r="F29" s="19"/>
      <c r="G29" s="7">
        <v>0</v>
      </c>
      <c r="H29" s="7">
        <v>0</v>
      </c>
      <c r="I29" s="7">
        <f>I20+I11</f>
        <v>21500</v>
      </c>
      <c r="J29" s="7">
        <v>21600</v>
      </c>
      <c r="K29" s="8"/>
      <c r="L29" s="7">
        <v>24431</v>
      </c>
      <c r="M29" s="7">
        <v>25710</v>
      </c>
      <c r="N29" s="7">
        <v>27490</v>
      </c>
      <c r="O29" s="7">
        <v>30363</v>
      </c>
      <c r="P29" s="8"/>
      <c r="Q29" s="7">
        <v>34244</v>
      </c>
      <c r="R29" s="7">
        <v>35638</v>
      </c>
      <c r="S29" s="7">
        <v>38009</v>
      </c>
      <c r="T29" s="7">
        <v>41434</v>
      </c>
      <c r="U29" s="8"/>
      <c r="V29" s="7">
        <v>46132</v>
      </c>
      <c r="W29" s="7">
        <f t="shared" si="14"/>
        <v>47992</v>
      </c>
      <c r="X29" s="7">
        <f t="shared" si="14"/>
        <v>50654</v>
      </c>
      <c r="Y29" s="7">
        <f t="shared" si="14"/>
        <v>54476</v>
      </c>
      <c r="Z29" s="8"/>
      <c r="AA29" s="7">
        <f t="shared" si="15"/>
        <v>59619</v>
      </c>
      <c r="AB29" s="7">
        <f t="shared" si="15"/>
        <v>62706</v>
      </c>
      <c r="AC29" s="7">
        <f t="shared" si="15"/>
        <v>66019</v>
      </c>
      <c r="AD29" s="7">
        <f t="shared" si="15"/>
        <v>70839</v>
      </c>
      <c r="AE29" s="8"/>
      <c r="AF29" s="66">
        <f t="shared" si="11"/>
        <v>3793</v>
      </c>
      <c r="AG29" s="66">
        <f t="shared" si="11"/>
        <v>3281</v>
      </c>
      <c r="AH29" s="66">
        <f t="shared" si="11"/>
        <v>3465</v>
      </c>
      <c r="AI29" s="66">
        <f t="shared" si="11"/>
        <v>4706</v>
      </c>
      <c r="AJ29" s="67">
        <f>AI29</f>
        <v>4706</v>
      </c>
      <c r="AK29" s="66">
        <f t="shared" si="12"/>
        <v>4385</v>
      </c>
      <c r="AL29" s="66">
        <f t="shared" si="12"/>
        <v>4916</v>
      </c>
      <c r="AM29" s="66">
        <f t="shared" si="12"/>
        <v>5225</v>
      </c>
      <c r="AN29" s="66">
        <f t="shared" si="12"/>
        <v>6938</v>
      </c>
      <c r="AO29" s="67">
        <f>AN29</f>
        <v>6938</v>
      </c>
      <c r="AP29" s="66">
        <f t="shared" si="13"/>
        <v>6093</v>
      </c>
      <c r="AQ29" s="66">
        <f t="shared" si="13"/>
        <v>5787</v>
      </c>
      <c r="AR29" s="66">
        <f t="shared" si="13"/>
        <v>6677</v>
      </c>
      <c r="AS29" s="66">
        <f t="shared" si="13"/>
        <v>9196</v>
      </c>
      <c r="AT29" s="67">
        <f>AS29</f>
        <v>9196</v>
      </c>
      <c r="AU29" s="58"/>
    </row>
    <row r="30" spans="1:47" x14ac:dyDescent="0.45">
      <c r="A30" s="37"/>
      <c r="B30" s="14"/>
      <c r="C30" s="14"/>
      <c r="D30" s="14"/>
      <c r="E30" s="14"/>
      <c r="F30" s="19"/>
      <c r="G30" s="14"/>
      <c r="H30" s="14"/>
      <c r="I30" s="14"/>
      <c r="J30" s="14"/>
      <c r="K30" s="19"/>
      <c r="L30" s="14"/>
      <c r="M30" s="14"/>
      <c r="N30" s="14"/>
      <c r="O30" s="14"/>
      <c r="P30" s="19"/>
      <c r="Q30" s="14"/>
      <c r="R30" s="14"/>
      <c r="S30" s="14"/>
      <c r="T30" s="14"/>
      <c r="U30" s="19"/>
      <c r="V30" s="14"/>
      <c r="W30" s="14"/>
      <c r="X30" s="14"/>
      <c r="Y30" s="14"/>
      <c r="Z30" s="19"/>
      <c r="AA30" s="14"/>
      <c r="AB30" s="14"/>
      <c r="AC30" s="14"/>
      <c r="AD30" s="14"/>
      <c r="AE30" s="19"/>
      <c r="AF30" s="66"/>
      <c r="AG30" s="66"/>
      <c r="AH30" s="66"/>
      <c r="AI30" s="66"/>
      <c r="AJ30" s="67"/>
      <c r="AK30" s="66"/>
      <c r="AL30" s="66"/>
      <c r="AM30" s="66"/>
      <c r="AN30" s="66"/>
      <c r="AO30" s="67"/>
      <c r="AP30" s="66"/>
      <c r="AQ30" s="66"/>
      <c r="AR30" s="66"/>
      <c r="AS30" s="66"/>
      <c r="AT30" s="67"/>
      <c r="AU30" s="58"/>
    </row>
    <row r="31" spans="1:47" x14ac:dyDescent="0.45">
      <c r="A31" s="43" t="s">
        <v>13</v>
      </c>
      <c r="B31" s="16">
        <v>0</v>
      </c>
      <c r="C31" s="16">
        <v>0</v>
      </c>
      <c r="D31" s="16">
        <v>0</v>
      </c>
      <c r="E31" s="16">
        <v>0</v>
      </c>
      <c r="F31" s="23"/>
      <c r="G31" s="16">
        <v>0</v>
      </c>
      <c r="H31" s="16">
        <v>0</v>
      </c>
      <c r="I31" s="16">
        <v>0</v>
      </c>
      <c r="J31" s="24">
        <v>505322</v>
      </c>
      <c r="K31" s="23"/>
      <c r="L31" s="24">
        <v>550090</v>
      </c>
      <c r="M31" s="24">
        <v>597678</v>
      </c>
      <c r="N31" s="24">
        <v>633771</v>
      </c>
      <c r="O31" s="24">
        <v>690871</v>
      </c>
      <c r="P31" s="23">
        <f>SUM(L31:O31)</f>
        <v>2472410</v>
      </c>
      <c r="Q31" s="24">
        <v>780668</v>
      </c>
      <c r="R31" s="24">
        <v>836991</v>
      </c>
      <c r="S31" s="24">
        <v>884134</v>
      </c>
      <c r="T31" s="24">
        <v>961972</v>
      </c>
      <c r="U31" s="23">
        <f>SUM(Q31:T31)</f>
        <v>3463765</v>
      </c>
      <c r="V31" s="24">
        <f t="shared" ref="V31:Y33" si="16">V22+V13</f>
        <v>1065735</v>
      </c>
      <c r="W31" s="24">
        <f t="shared" si="16"/>
        <v>1145686</v>
      </c>
      <c r="X31" s="24">
        <f t="shared" si="16"/>
        <v>1222835</v>
      </c>
      <c r="Y31" s="24">
        <f t="shared" si="16"/>
        <v>1305239</v>
      </c>
      <c r="Z31" s="23">
        <f>SUM(V31:Y31)</f>
        <v>4739495</v>
      </c>
      <c r="AA31" s="24">
        <f t="shared" ref="AA31:AD33" si="17">AA22+AA13</f>
        <v>1399929</v>
      </c>
      <c r="AB31" s="24">
        <f t="shared" si="17"/>
        <v>1480676</v>
      </c>
      <c r="AC31" s="24">
        <f t="shared" si="17"/>
        <v>1580831</v>
      </c>
      <c r="AD31" s="24">
        <f t="shared" si="17"/>
        <v>1672338</v>
      </c>
      <c r="AE31" s="23">
        <f>SUM(AA31:AD31)</f>
        <v>6133774</v>
      </c>
      <c r="AF31" s="68">
        <f t="shared" ref="AF31:AI33" si="18">AF22+AF13</f>
        <v>1812989</v>
      </c>
      <c r="AG31" s="68">
        <f t="shared" si="18"/>
        <v>1966472</v>
      </c>
      <c r="AH31" s="68">
        <f t="shared" si="18"/>
        <v>2157813</v>
      </c>
      <c r="AI31" s="68">
        <f t="shared" si="18"/>
        <v>2351128</v>
      </c>
      <c r="AJ31" s="69">
        <f>SUM(AF31:AI31)</f>
        <v>8288402</v>
      </c>
      <c r="AK31" s="68">
        <f t="shared" ref="AK31:AN33" si="19">AK22+AK13</f>
        <v>2516241</v>
      </c>
      <c r="AL31" s="68">
        <f t="shared" si="19"/>
        <v>2670727</v>
      </c>
      <c r="AM31" s="68">
        <f t="shared" si="19"/>
        <v>2874645</v>
      </c>
      <c r="AN31" s="68">
        <f t="shared" si="19"/>
        <v>3180603</v>
      </c>
      <c r="AO31" s="69">
        <f>SUM(AK31:AN31)</f>
        <v>11242216</v>
      </c>
      <c r="AP31" s="68">
        <f t="shared" ref="AP31:AS33" si="20">AP22+AP13</f>
        <v>3602105</v>
      </c>
      <c r="AQ31" s="68">
        <f t="shared" si="20"/>
        <v>3814366</v>
      </c>
      <c r="AR31" s="68">
        <f t="shared" si="20"/>
        <v>3910597</v>
      </c>
      <c r="AS31" s="68">
        <f t="shared" si="20"/>
        <v>4101684</v>
      </c>
      <c r="AT31" s="69">
        <f>SUM(AP31:AS31)</f>
        <v>15428752</v>
      </c>
      <c r="AU31" s="58"/>
    </row>
    <row r="32" spans="1:47" x14ac:dyDescent="0.45">
      <c r="A32" s="43" t="s">
        <v>14</v>
      </c>
      <c r="B32" s="7">
        <v>0</v>
      </c>
      <c r="C32" s="7">
        <v>0</v>
      </c>
      <c r="D32" s="7">
        <v>0</v>
      </c>
      <c r="E32" s="7">
        <v>0</v>
      </c>
      <c r="F32" s="23"/>
      <c r="G32" s="7">
        <v>0</v>
      </c>
      <c r="H32" s="7">
        <v>0</v>
      </c>
      <c r="I32" s="7">
        <v>0</v>
      </c>
      <c r="J32" s="7">
        <v>400935</v>
      </c>
      <c r="K32" s="8"/>
      <c r="L32" s="7">
        <v>452187</v>
      </c>
      <c r="M32" s="7">
        <v>487116</v>
      </c>
      <c r="N32" s="7">
        <v>523503</v>
      </c>
      <c r="O32" s="7">
        <v>571628</v>
      </c>
      <c r="P32" s="8">
        <f>SUM(L32:O32)</f>
        <v>2034434</v>
      </c>
      <c r="Q32" s="7">
        <v>607226</v>
      </c>
      <c r="R32" s="7">
        <v>636998</v>
      </c>
      <c r="S32" s="7">
        <v>683776</v>
      </c>
      <c r="T32" s="7">
        <v>717680</v>
      </c>
      <c r="U32" s="8">
        <f>SUM(Q32:T32)</f>
        <v>2645680</v>
      </c>
      <c r="V32" s="7">
        <f t="shared" si="16"/>
        <v>762361</v>
      </c>
      <c r="W32" s="7">
        <f t="shared" si="16"/>
        <v>812920</v>
      </c>
      <c r="X32" s="7">
        <f t="shared" si="16"/>
        <v>857193</v>
      </c>
      <c r="Y32" s="7">
        <f t="shared" si="16"/>
        <v>923404</v>
      </c>
      <c r="Z32" s="8">
        <f>SUM(V32:Y32)</f>
        <v>3355878</v>
      </c>
      <c r="AA32" s="7">
        <f t="shared" si="17"/>
        <v>957807</v>
      </c>
      <c r="AB32" s="7">
        <f t="shared" si="17"/>
        <v>1035657</v>
      </c>
      <c r="AC32" s="7">
        <f t="shared" si="17"/>
        <v>1096165</v>
      </c>
      <c r="AD32" s="7">
        <f t="shared" si="17"/>
        <v>1177939</v>
      </c>
      <c r="AE32" s="8">
        <f>SUM(AA32:AD32)</f>
        <v>4267568</v>
      </c>
      <c r="AF32" s="66">
        <f t="shared" si="18"/>
        <v>1345486</v>
      </c>
      <c r="AG32" s="66">
        <f t="shared" si="18"/>
        <v>1457567</v>
      </c>
      <c r="AH32" s="66">
        <f t="shared" si="18"/>
        <v>1530097</v>
      </c>
      <c r="AI32" s="66">
        <f t="shared" si="18"/>
        <v>1661570</v>
      </c>
      <c r="AJ32" s="67">
        <f>SUM(AF32:AI32)</f>
        <v>5994720</v>
      </c>
      <c r="AK32" s="66">
        <f t="shared" si="19"/>
        <v>1680512</v>
      </c>
      <c r="AL32" s="66">
        <f t="shared" si="19"/>
        <v>1938962</v>
      </c>
      <c r="AM32" s="66">
        <f t="shared" si="19"/>
        <v>2039152</v>
      </c>
      <c r="AN32" s="66">
        <f t="shared" si="19"/>
        <v>2171849</v>
      </c>
      <c r="AO32" s="67">
        <f>SUM(AK32:AN32)</f>
        <v>7830475</v>
      </c>
      <c r="AP32" s="66">
        <f t="shared" si="20"/>
        <v>2258186</v>
      </c>
      <c r="AQ32" s="66">
        <f t="shared" si="20"/>
        <v>2362507</v>
      </c>
      <c r="AR32" s="66">
        <f t="shared" si="20"/>
        <v>2494027</v>
      </c>
      <c r="AS32" s="66">
        <f t="shared" si="20"/>
        <v>2699721</v>
      </c>
      <c r="AT32" s="67">
        <f>SUM(AP32:AS32)</f>
        <v>9814441</v>
      </c>
      <c r="AU32" s="58"/>
    </row>
    <row r="33" spans="1:47" x14ac:dyDescent="0.45">
      <c r="A33" s="43" t="s">
        <v>15</v>
      </c>
      <c r="B33" s="18">
        <v>0</v>
      </c>
      <c r="C33" s="18">
        <v>0</v>
      </c>
      <c r="D33" s="18">
        <v>0</v>
      </c>
      <c r="E33" s="18">
        <v>0</v>
      </c>
      <c r="F33" s="20"/>
      <c r="G33" s="18">
        <v>0</v>
      </c>
      <c r="H33" s="18">
        <v>0</v>
      </c>
      <c r="I33" s="18">
        <v>0</v>
      </c>
      <c r="J33" s="18">
        <v>112020</v>
      </c>
      <c r="K33" s="20"/>
      <c r="L33" s="18">
        <v>134078</v>
      </c>
      <c r="M33" s="18">
        <v>116817</v>
      </c>
      <c r="N33" s="18">
        <v>111697</v>
      </c>
      <c r="O33" s="18">
        <v>114763</v>
      </c>
      <c r="P33" s="20">
        <f>SUM(L33:O33)</f>
        <v>477355</v>
      </c>
      <c r="Q33" s="18">
        <v>119012</v>
      </c>
      <c r="R33" s="18">
        <v>114512</v>
      </c>
      <c r="S33" s="18">
        <v>108174</v>
      </c>
      <c r="T33" s="18">
        <v>127952</v>
      </c>
      <c r="U33" s="20">
        <f>SUM(Q33:T33)</f>
        <v>469650</v>
      </c>
      <c r="V33" s="7">
        <f t="shared" si="16"/>
        <v>137098</v>
      </c>
      <c r="W33" s="7">
        <f t="shared" si="16"/>
        <v>120763</v>
      </c>
      <c r="X33" s="7">
        <f t="shared" si="16"/>
        <v>145654</v>
      </c>
      <c r="Y33" s="7">
        <f t="shared" si="16"/>
        <v>203671</v>
      </c>
      <c r="Z33" s="20">
        <f>SUM(V33:Y33)</f>
        <v>607186</v>
      </c>
      <c r="AA33" s="7">
        <f t="shared" si="17"/>
        <v>194677</v>
      </c>
      <c r="AB33" s="7">
        <f t="shared" si="17"/>
        <v>197140</v>
      </c>
      <c r="AC33" s="7">
        <f t="shared" si="17"/>
        <v>208102</v>
      </c>
      <c r="AD33" s="7">
        <f t="shared" si="17"/>
        <v>224173</v>
      </c>
      <c r="AE33" s="20">
        <f>SUM(AA33:AD33)</f>
        <v>824092</v>
      </c>
      <c r="AF33" s="66">
        <f t="shared" si="18"/>
        <v>231465</v>
      </c>
      <c r="AG33" s="66">
        <f t="shared" si="18"/>
        <v>240590</v>
      </c>
      <c r="AH33" s="66">
        <f t="shared" si="18"/>
        <v>311017</v>
      </c>
      <c r="AI33" s="66">
        <f t="shared" si="18"/>
        <v>314447</v>
      </c>
      <c r="AJ33" s="67">
        <f>SUM(AF33:AI33)</f>
        <v>1097519</v>
      </c>
      <c r="AK33" s="66">
        <f t="shared" si="19"/>
        <v>306148</v>
      </c>
      <c r="AL33" s="66">
        <f t="shared" si="19"/>
        <v>311160</v>
      </c>
      <c r="AM33" s="66">
        <f t="shared" si="19"/>
        <v>352446</v>
      </c>
      <c r="AN33" s="66">
        <f t="shared" si="19"/>
        <v>466527</v>
      </c>
      <c r="AO33" s="72">
        <f>SUM(AK33:AN33)</f>
        <v>1436281</v>
      </c>
      <c r="AP33" s="66">
        <f t="shared" si="20"/>
        <v>536777</v>
      </c>
      <c r="AQ33" s="66">
        <f t="shared" si="20"/>
        <v>592007</v>
      </c>
      <c r="AR33" s="66">
        <f t="shared" si="20"/>
        <v>510330</v>
      </c>
      <c r="AS33" s="66">
        <f t="shared" si="20"/>
        <v>730355</v>
      </c>
      <c r="AT33" s="72">
        <f>SUM(AP33:AS33)</f>
        <v>2369469</v>
      </c>
      <c r="AU33" s="58"/>
    </row>
    <row r="34" spans="1:47" x14ac:dyDescent="0.45">
      <c r="A34" s="37" t="s">
        <v>18</v>
      </c>
      <c r="B34" s="7">
        <v>0</v>
      </c>
      <c r="C34" s="7">
        <v>0</v>
      </c>
      <c r="D34" s="7">
        <v>0</v>
      </c>
      <c r="E34" s="7">
        <v>0</v>
      </c>
      <c r="F34" s="8"/>
      <c r="G34" s="7">
        <v>0</v>
      </c>
      <c r="H34" s="7">
        <v>0</v>
      </c>
      <c r="I34" s="7">
        <v>0</v>
      </c>
      <c r="J34" s="7">
        <f>J31-J33-J32</f>
        <v>-7633</v>
      </c>
      <c r="K34" s="8"/>
      <c r="L34" s="7">
        <f t="shared" ref="L34:S34" si="21">L31-L33-L32</f>
        <v>-36175</v>
      </c>
      <c r="M34" s="7">
        <f t="shared" si="21"/>
        <v>-6255</v>
      </c>
      <c r="N34" s="7">
        <f t="shared" si="21"/>
        <v>-1429</v>
      </c>
      <c r="O34" s="7">
        <f t="shared" si="21"/>
        <v>4480</v>
      </c>
      <c r="P34" s="8">
        <f t="shared" si="21"/>
        <v>-39379</v>
      </c>
      <c r="Q34" s="7">
        <f t="shared" si="21"/>
        <v>54430</v>
      </c>
      <c r="R34" s="7">
        <f t="shared" si="21"/>
        <v>85481</v>
      </c>
      <c r="S34" s="7">
        <f t="shared" si="21"/>
        <v>92184</v>
      </c>
      <c r="T34" s="7">
        <f t="shared" ref="T34:Z34" si="22">T31-T33-T32</f>
        <v>116340</v>
      </c>
      <c r="U34" s="8">
        <f t="shared" si="22"/>
        <v>348435</v>
      </c>
      <c r="V34" s="25">
        <f t="shared" si="22"/>
        <v>166276</v>
      </c>
      <c r="W34" s="25">
        <f t="shared" si="22"/>
        <v>212003</v>
      </c>
      <c r="X34" s="25">
        <f t="shared" si="22"/>
        <v>219988</v>
      </c>
      <c r="Y34" s="25">
        <f t="shared" si="22"/>
        <v>178164</v>
      </c>
      <c r="Z34" s="8">
        <f t="shared" si="22"/>
        <v>776431</v>
      </c>
      <c r="AA34" s="25">
        <f>AA31-AA33-AA32</f>
        <v>247445</v>
      </c>
      <c r="AB34" s="25">
        <f>AB31-AB33-AB32</f>
        <v>247879</v>
      </c>
      <c r="AC34" s="25">
        <f>AC31-AC33-AC32</f>
        <v>276564</v>
      </c>
      <c r="AD34" s="25">
        <f>AD31-AD33-AD32</f>
        <v>270226</v>
      </c>
      <c r="AE34" s="8">
        <f>AE31-AE33-AE32</f>
        <v>1042114</v>
      </c>
      <c r="AF34" s="77">
        <f t="shared" ref="AF34:AT34" si="23">AF31-AF33-AF32</f>
        <v>236038</v>
      </c>
      <c r="AG34" s="77">
        <f t="shared" si="23"/>
        <v>268315</v>
      </c>
      <c r="AH34" s="77">
        <f t="shared" si="23"/>
        <v>316699</v>
      </c>
      <c r="AI34" s="77">
        <f t="shared" si="23"/>
        <v>375111</v>
      </c>
      <c r="AJ34" s="73">
        <f t="shared" si="23"/>
        <v>1196163</v>
      </c>
      <c r="AK34" s="77">
        <f t="shared" si="23"/>
        <v>529581</v>
      </c>
      <c r="AL34" s="77">
        <f t="shared" si="23"/>
        <v>420605</v>
      </c>
      <c r="AM34" s="77">
        <f t="shared" si="23"/>
        <v>483047</v>
      </c>
      <c r="AN34" s="77">
        <f t="shared" si="23"/>
        <v>542227</v>
      </c>
      <c r="AO34" s="67">
        <f t="shared" si="23"/>
        <v>1975460</v>
      </c>
      <c r="AP34" s="77">
        <f t="shared" si="23"/>
        <v>807142</v>
      </c>
      <c r="AQ34" s="77">
        <f t="shared" si="23"/>
        <v>859852</v>
      </c>
      <c r="AR34" s="77">
        <f t="shared" si="23"/>
        <v>906240</v>
      </c>
      <c r="AS34" s="77">
        <f t="shared" si="23"/>
        <v>671608</v>
      </c>
      <c r="AT34" s="67">
        <f t="shared" si="23"/>
        <v>3244842</v>
      </c>
      <c r="AU34" s="58"/>
    </row>
    <row r="35" spans="1:47" x14ac:dyDescent="0.45">
      <c r="A35" s="37"/>
      <c r="B35" s="38"/>
      <c r="C35" s="35"/>
      <c r="D35" s="44"/>
      <c r="E35" s="12"/>
      <c r="F35" s="45"/>
      <c r="G35" s="12"/>
      <c r="H35" s="12"/>
      <c r="I35" s="12"/>
      <c r="J35" s="12"/>
      <c r="K35" s="45"/>
      <c r="L35" s="12"/>
      <c r="M35" s="12"/>
      <c r="N35" s="12"/>
      <c r="O35" s="12"/>
      <c r="P35" s="45"/>
      <c r="Q35" s="54">
        <f t="shared" ref="Q35:AT35" si="24">ROUND(Q34/Q31,3)</f>
        <v>7.0000000000000007E-2</v>
      </c>
      <c r="R35" s="54">
        <f t="shared" si="24"/>
        <v>0.10199999999999999</v>
      </c>
      <c r="S35" s="54">
        <f t="shared" si="24"/>
        <v>0.104</v>
      </c>
      <c r="T35" s="54">
        <f t="shared" si="24"/>
        <v>0.121</v>
      </c>
      <c r="U35" s="55">
        <f t="shared" si="24"/>
        <v>0.10100000000000001</v>
      </c>
      <c r="V35" s="54">
        <f t="shared" si="24"/>
        <v>0.156</v>
      </c>
      <c r="W35" s="54">
        <f t="shared" si="24"/>
        <v>0.185</v>
      </c>
      <c r="X35" s="54">
        <f t="shared" si="24"/>
        <v>0.18</v>
      </c>
      <c r="Y35" s="54">
        <f t="shared" si="24"/>
        <v>0.13600000000000001</v>
      </c>
      <c r="Z35" s="55">
        <f t="shared" si="24"/>
        <v>0.16400000000000001</v>
      </c>
      <c r="AA35" s="54">
        <f t="shared" si="24"/>
        <v>0.17699999999999999</v>
      </c>
      <c r="AB35" s="54">
        <f t="shared" si="24"/>
        <v>0.16700000000000001</v>
      </c>
      <c r="AC35" s="54">
        <f t="shared" si="24"/>
        <v>0.17499999999999999</v>
      </c>
      <c r="AD35" s="54">
        <f t="shared" si="24"/>
        <v>0.16200000000000001</v>
      </c>
      <c r="AE35" s="55">
        <f t="shared" si="24"/>
        <v>0.17</v>
      </c>
      <c r="AF35" s="74">
        <f t="shared" si="24"/>
        <v>0.13</v>
      </c>
      <c r="AG35" s="74">
        <f t="shared" si="24"/>
        <v>0.13600000000000001</v>
      </c>
      <c r="AH35" s="74">
        <f t="shared" si="24"/>
        <v>0.14699999999999999</v>
      </c>
      <c r="AI35" s="74">
        <f t="shared" si="24"/>
        <v>0.16</v>
      </c>
      <c r="AJ35" s="75">
        <f t="shared" si="24"/>
        <v>0.14399999999999999</v>
      </c>
      <c r="AK35" s="74">
        <f t="shared" si="24"/>
        <v>0.21</v>
      </c>
      <c r="AL35" s="74">
        <f t="shared" si="24"/>
        <v>0.157</v>
      </c>
      <c r="AM35" s="74">
        <f t="shared" si="24"/>
        <v>0.16800000000000001</v>
      </c>
      <c r="AN35" s="74">
        <f t="shared" si="24"/>
        <v>0.17</v>
      </c>
      <c r="AO35" s="75">
        <f t="shared" si="24"/>
        <v>0.17599999999999999</v>
      </c>
      <c r="AP35" s="74">
        <f t="shared" si="24"/>
        <v>0.224</v>
      </c>
      <c r="AQ35" s="74">
        <f t="shared" si="24"/>
        <v>0.22500000000000001</v>
      </c>
      <c r="AR35" s="74">
        <f t="shared" si="24"/>
        <v>0.23200000000000001</v>
      </c>
      <c r="AS35" s="74">
        <f t="shared" si="24"/>
        <v>0.16400000000000001</v>
      </c>
      <c r="AT35" s="75">
        <f t="shared" si="24"/>
        <v>0.21</v>
      </c>
      <c r="AU35" s="58"/>
    </row>
    <row r="36" spans="1:47" x14ac:dyDescent="0.45">
      <c r="A36" s="36" t="s">
        <v>20</v>
      </c>
      <c r="B36" s="38"/>
      <c r="C36" s="35"/>
      <c r="D36" s="39"/>
      <c r="E36" s="13"/>
      <c r="F36" s="40"/>
      <c r="G36" s="12"/>
      <c r="H36" s="12"/>
      <c r="I36" s="12"/>
      <c r="J36" s="13"/>
      <c r="K36" s="40"/>
      <c r="L36" s="13"/>
      <c r="M36" s="13"/>
      <c r="N36" s="13"/>
      <c r="O36" s="13"/>
      <c r="P36" s="40"/>
      <c r="Q36" s="56"/>
      <c r="R36" s="56"/>
      <c r="S36" s="56"/>
      <c r="T36" s="56"/>
      <c r="U36" s="45"/>
      <c r="V36" s="56"/>
      <c r="W36" s="56"/>
      <c r="X36" s="56"/>
      <c r="Y36" s="56"/>
      <c r="Z36" s="45"/>
      <c r="AA36" s="56"/>
      <c r="AB36" s="56"/>
      <c r="AC36" s="56"/>
      <c r="AD36" s="56"/>
      <c r="AE36" s="45"/>
      <c r="AF36" s="58"/>
      <c r="AG36" s="58"/>
      <c r="AH36" s="58"/>
      <c r="AI36" s="58"/>
      <c r="AJ36" s="65"/>
      <c r="AK36" s="58"/>
      <c r="AL36" s="58"/>
      <c r="AM36" s="58"/>
      <c r="AN36" s="58"/>
      <c r="AO36" s="65"/>
      <c r="AP36" s="58"/>
      <c r="AQ36" s="58"/>
      <c r="AR36" s="58"/>
      <c r="AS36" s="58"/>
      <c r="AT36" s="65"/>
      <c r="AU36" s="58"/>
    </row>
    <row r="37" spans="1:47" x14ac:dyDescent="0.45">
      <c r="A37" s="41" t="s">
        <v>11</v>
      </c>
      <c r="B37" s="7">
        <v>0</v>
      </c>
      <c r="C37" s="7">
        <v>0</v>
      </c>
      <c r="D37" s="7">
        <v>0</v>
      </c>
      <c r="E37" s="7">
        <v>0</v>
      </c>
      <c r="F37" s="8"/>
      <c r="G37" s="7">
        <v>0</v>
      </c>
      <c r="H37" s="7">
        <v>0</v>
      </c>
      <c r="I37" s="7">
        <v>13928</v>
      </c>
      <c r="J37" s="7">
        <v>11165</v>
      </c>
      <c r="K37" s="8"/>
      <c r="L37" s="7">
        <v>10089</v>
      </c>
      <c r="M37" s="7">
        <v>9240</v>
      </c>
      <c r="N37" s="7">
        <v>8606</v>
      </c>
      <c r="O37" s="7">
        <v>8224</v>
      </c>
      <c r="P37" s="8"/>
      <c r="Q37" s="7">
        <v>7983</v>
      </c>
      <c r="R37" s="7">
        <v>7508</v>
      </c>
      <c r="S37" s="7">
        <v>7148</v>
      </c>
      <c r="T37" s="7">
        <v>6930</v>
      </c>
      <c r="U37" s="8"/>
      <c r="V37" s="7">
        <v>6652</v>
      </c>
      <c r="W37" s="7">
        <v>6261</v>
      </c>
      <c r="X37" s="7">
        <v>5986</v>
      </c>
      <c r="Y37" s="7">
        <v>5767</v>
      </c>
      <c r="Z37" s="8"/>
      <c r="AA37" s="7">
        <v>5564</v>
      </c>
      <c r="AB37" s="7">
        <v>5314</v>
      </c>
      <c r="AC37" s="7">
        <v>5060</v>
      </c>
      <c r="AD37" s="7">
        <v>4904</v>
      </c>
      <c r="AE37" s="8"/>
      <c r="AF37" s="64"/>
      <c r="AG37" s="64"/>
      <c r="AH37" s="64"/>
      <c r="AI37" s="64"/>
      <c r="AJ37" s="65"/>
      <c r="AK37" s="64"/>
      <c r="AL37" s="64"/>
      <c r="AM37" s="64"/>
      <c r="AN37" s="64"/>
      <c r="AO37" s="65"/>
      <c r="AP37" s="64"/>
      <c r="AQ37" s="64"/>
      <c r="AR37" s="64"/>
      <c r="AS37" s="64"/>
      <c r="AT37" s="65"/>
      <c r="AU37" s="58"/>
    </row>
    <row r="38" spans="1:47" x14ac:dyDescent="0.45">
      <c r="A38" s="42" t="s">
        <v>12</v>
      </c>
      <c r="B38" s="7">
        <v>0</v>
      </c>
      <c r="C38" s="7">
        <v>0</v>
      </c>
      <c r="D38" s="7">
        <v>0</v>
      </c>
      <c r="E38" s="7">
        <v>0</v>
      </c>
      <c r="F38" s="8"/>
      <c r="G38" s="7">
        <v>0</v>
      </c>
      <c r="H38" s="7">
        <v>0</v>
      </c>
      <c r="I38" s="7">
        <v>13813</v>
      </c>
      <c r="J38" s="7">
        <v>11039</v>
      </c>
      <c r="K38" s="8"/>
      <c r="L38" s="7">
        <v>9958</v>
      </c>
      <c r="M38" s="7">
        <v>9145</v>
      </c>
      <c r="N38" s="7">
        <v>8465</v>
      </c>
      <c r="O38" s="7">
        <v>8049</v>
      </c>
      <c r="P38" s="8"/>
      <c r="Q38" s="7">
        <v>7827</v>
      </c>
      <c r="R38" s="7">
        <v>7369</v>
      </c>
      <c r="S38" s="7">
        <v>7014</v>
      </c>
      <c r="T38" s="7">
        <v>6765</v>
      </c>
      <c r="U38" s="8"/>
      <c r="V38" s="7">
        <v>6509</v>
      </c>
      <c r="W38" s="7">
        <v>6167</v>
      </c>
      <c r="X38" s="7">
        <v>5899</v>
      </c>
      <c r="Y38" s="7">
        <v>5668</v>
      </c>
      <c r="Z38" s="8"/>
      <c r="AA38" s="7">
        <v>5470</v>
      </c>
      <c r="AB38" s="7">
        <v>5219</v>
      </c>
      <c r="AC38" s="7">
        <v>4971</v>
      </c>
      <c r="AD38" s="7">
        <v>4787</v>
      </c>
      <c r="AE38" s="8"/>
      <c r="AF38" s="66">
        <v>4647</v>
      </c>
      <c r="AG38" s="66">
        <v>4435</v>
      </c>
      <c r="AH38" s="66">
        <v>4194</v>
      </c>
      <c r="AI38" s="66">
        <v>4029</v>
      </c>
      <c r="AJ38" s="67">
        <f>AI38</f>
        <v>4029</v>
      </c>
      <c r="AK38" s="66">
        <v>3867</v>
      </c>
      <c r="AL38" s="66">
        <v>3692</v>
      </c>
      <c r="AM38" s="66">
        <v>3520</v>
      </c>
      <c r="AN38" s="66">
        <v>3330</v>
      </c>
      <c r="AO38" s="67">
        <f>AN38</f>
        <v>3330</v>
      </c>
      <c r="AP38" s="66">
        <v>3138</v>
      </c>
      <c r="AQ38" s="66">
        <v>2971</v>
      </c>
      <c r="AR38" s="66">
        <v>2828</v>
      </c>
      <c r="AS38" s="66">
        <v>2706</v>
      </c>
      <c r="AT38" s="67">
        <f>AS38</f>
        <v>2706</v>
      </c>
      <c r="AU38" s="58"/>
    </row>
    <row r="39" spans="1:47" x14ac:dyDescent="0.45">
      <c r="A39" s="37"/>
      <c r="B39" s="14"/>
      <c r="C39" s="14"/>
      <c r="D39" s="14"/>
      <c r="E39" s="14"/>
      <c r="F39" s="19"/>
      <c r="G39" s="14"/>
      <c r="H39" s="14"/>
      <c r="I39" s="14"/>
      <c r="J39" s="14"/>
      <c r="K39" s="19"/>
      <c r="L39" s="14"/>
      <c r="M39" s="14"/>
      <c r="N39" s="14"/>
      <c r="O39" s="14"/>
      <c r="P39" s="19"/>
      <c r="Q39" s="14"/>
      <c r="R39" s="14"/>
      <c r="S39" s="14"/>
      <c r="T39" s="14"/>
      <c r="U39" s="19"/>
      <c r="V39" s="14"/>
      <c r="W39" s="14"/>
      <c r="X39" s="14"/>
      <c r="Y39" s="14"/>
      <c r="Z39" s="19"/>
      <c r="AA39" s="14"/>
      <c r="AB39" s="14"/>
      <c r="AC39" s="14"/>
      <c r="AD39" s="14"/>
      <c r="AE39" s="19"/>
      <c r="AF39" s="66">
        <v>94</v>
      </c>
      <c r="AG39" s="66">
        <v>95</v>
      </c>
      <c r="AH39" s="66">
        <v>79</v>
      </c>
      <c r="AI39" s="66">
        <v>85</v>
      </c>
      <c r="AJ39" s="67">
        <f>AI39</f>
        <v>85</v>
      </c>
      <c r="AK39" s="66">
        <v>77</v>
      </c>
      <c r="AL39" s="66">
        <v>66</v>
      </c>
      <c r="AM39" s="66">
        <v>49</v>
      </c>
      <c r="AN39" s="66">
        <v>53</v>
      </c>
      <c r="AO39" s="67">
        <f>AN39</f>
        <v>53</v>
      </c>
      <c r="AP39" s="66">
        <v>29</v>
      </c>
      <c r="AQ39" s="66">
        <v>28</v>
      </c>
      <c r="AR39" s="66">
        <v>24</v>
      </c>
      <c r="AS39" s="66">
        <v>25</v>
      </c>
      <c r="AT39" s="67">
        <f>AS39</f>
        <v>25</v>
      </c>
      <c r="AU39" s="58"/>
    </row>
    <row r="40" spans="1:47" x14ac:dyDescent="0.45">
      <c r="A40" s="43" t="s">
        <v>13</v>
      </c>
      <c r="B40" s="16">
        <v>0</v>
      </c>
      <c r="C40" s="16">
        <v>0</v>
      </c>
      <c r="D40" s="16">
        <v>0</v>
      </c>
      <c r="E40" s="16">
        <v>0</v>
      </c>
      <c r="F40" s="23"/>
      <c r="G40" s="16">
        <v>0</v>
      </c>
      <c r="H40" s="16">
        <v>0</v>
      </c>
      <c r="I40" s="16">
        <v>0</v>
      </c>
      <c r="J40" s="24">
        <v>370253</v>
      </c>
      <c r="K40" s="23"/>
      <c r="L40" s="24">
        <v>319701</v>
      </c>
      <c r="M40" s="24">
        <v>291485</v>
      </c>
      <c r="N40" s="24">
        <v>271318</v>
      </c>
      <c r="O40" s="24">
        <v>254368</v>
      </c>
      <c r="P40" s="23">
        <f>SUM(L40:O40)</f>
        <v>1136872</v>
      </c>
      <c r="Q40" s="24">
        <v>243293</v>
      </c>
      <c r="R40" s="24">
        <v>232381</v>
      </c>
      <c r="S40" s="24">
        <v>221865</v>
      </c>
      <c r="T40" s="24">
        <v>213258</v>
      </c>
      <c r="U40" s="23">
        <f>SUM(Q40:T40)</f>
        <v>910797</v>
      </c>
      <c r="V40" s="24">
        <v>204354</v>
      </c>
      <c r="W40" s="24">
        <v>194721</v>
      </c>
      <c r="X40" s="24">
        <v>186597</v>
      </c>
      <c r="Y40" s="24">
        <v>179489</v>
      </c>
      <c r="Z40" s="23">
        <f>SUM(V40:Y40)</f>
        <v>765161</v>
      </c>
      <c r="AA40" s="24">
        <v>173200</v>
      </c>
      <c r="AB40" s="24">
        <v>164018</v>
      </c>
      <c r="AC40" s="24">
        <v>157524</v>
      </c>
      <c r="AD40" s="24">
        <v>150995</v>
      </c>
      <c r="AE40" s="23">
        <f>SUM(AA40:AD40)</f>
        <v>645737</v>
      </c>
      <c r="AF40" s="66"/>
      <c r="AG40" s="66"/>
      <c r="AH40" s="66"/>
      <c r="AI40" s="66"/>
      <c r="AJ40" s="67"/>
      <c r="AK40" s="66"/>
      <c r="AL40" s="66"/>
      <c r="AM40" s="66"/>
      <c r="AN40" s="66"/>
      <c r="AO40" s="67"/>
      <c r="AP40" s="66"/>
      <c r="AQ40" s="66"/>
      <c r="AR40" s="66"/>
      <c r="AS40" s="66"/>
      <c r="AT40" s="67"/>
      <c r="AU40" s="58"/>
    </row>
    <row r="41" spans="1:47" x14ac:dyDescent="0.45">
      <c r="A41" s="43" t="s">
        <v>14</v>
      </c>
      <c r="B41" s="7">
        <v>0</v>
      </c>
      <c r="C41" s="7">
        <v>0</v>
      </c>
      <c r="D41" s="7">
        <v>0</v>
      </c>
      <c r="E41" s="7">
        <v>0</v>
      </c>
      <c r="F41" s="8"/>
      <c r="G41" s="7">
        <v>0</v>
      </c>
      <c r="H41" s="7">
        <v>0</v>
      </c>
      <c r="I41" s="7">
        <v>0</v>
      </c>
      <c r="J41" s="7">
        <v>174220</v>
      </c>
      <c r="K41" s="8"/>
      <c r="L41" s="7">
        <v>171746</v>
      </c>
      <c r="M41" s="7">
        <v>156312</v>
      </c>
      <c r="N41" s="7">
        <v>139135</v>
      </c>
      <c r="O41" s="7">
        <v>124239</v>
      </c>
      <c r="P41" s="8">
        <f>SUM(L41:O41)</f>
        <v>591432</v>
      </c>
      <c r="Q41" s="7">
        <v>129726</v>
      </c>
      <c r="R41" s="7">
        <v>123676</v>
      </c>
      <c r="S41" s="7">
        <v>115124</v>
      </c>
      <c r="T41" s="7">
        <v>102997</v>
      </c>
      <c r="U41" s="8">
        <f>SUM(Q41:T41)</f>
        <v>471523</v>
      </c>
      <c r="V41" s="7">
        <v>106825</v>
      </c>
      <c r="W41" s="7">
        <v>101928</v>
      </c>
      <c r="X41" s="7">
        <v>97201</v>
      </c>
      <c r="Y41" s="7">
        <v>90928</v>
      </c>
      <c r="Z41" s="8">
        <f>SUM(V41:Y41)</f>
        <v>396882</v>
      </c>
      <c r="AA41" s="7">
        <v>88594</v>
      </c>
      <c r="AB41" s="7">
        <v>86095</v>
      </c>
      <c r="AC41" s="7">
        <v>77793</v>
      </c>
      <c r="AD41" s="7">
        <v>71426</v>
      </c>
      <c r="AE41" s="8">
        <f>SUM(AA41:AD41)</f>
        <v>323908</v>
      </c>
      <c r="AF41" s="68">
        <v>144747</v>
      </c>
      <c r="AG41" s="68">
        <v>138732</v>
      </c>
      <c r="AH41" s="68">
        <v>132375</v>
      </c>
      <c r="AI41" s="68">
        <v>126413</v>
      </c>
      <c r="AJ41" s="69">
        <f>SUM(AF41:AI41)</f>
        <v>542267</v>
      </c>
      <c r="AK41" s="68">
        <v>120394</v>
      </c>
      <c r="AL41" s="68">
        <v>114737</v>
      </c>
      <c r="AM41" s="68">
        <v>110214</v>
      </c>
      <c r="AN41" s="68">
        <v>105152</v>
      </c>
      <c r="AO41" s="78">
        <f>SUM(AK41:AN41)</f>
        <v>450497</v>
      </c>
      <c r="AP41" s="68">
        <v>98751</v>
      </c>
      <c r="AQ41" s="68">
        <v>92904</v>
      </c>
      <c r="AR41" s="68">
        <v>88777</v>
      </c>
      <c r="AS41" s="70">
        <v>85157</v>
      </c>
      <c r="AT41" s="78">
        <f>SUM(AP41:AS41)</f>
        <v>365589</v>
      </c>
      <c r="AU41" s="58"/>
    </row>
    <row r="42" spans="1:47" x14ac:dyDescent="0.45">
      <c r="A42" s="43" t="s">
        <v>15</v>
      </c>
      <c r="B42" s="18">
        <v>0</v>
      </c>
      <c r="C42" s="18">
        <v>0</v>
      </c>
      <c r="D42" s="18">
        <v>0</v>
      </c>
      <c r="E42" s="18">
        <v>0</v>
      </c>
      <c r="F42" s="20"/>
      <c r="G42" s="18">
        <v>0</v>
      </c>
      <c r="H42" s="18">
        <v>0</v>
      </c>
      <c r="I42" s="18">
        <v>0</v>
      </c>
      <c r="J42" s="18">
        <v>2268</v>
      </c>
      <c r="K42" s="20"/>
      <c r="L42" s="18">
        <v>1822</v>
      </c>
      <c r="M42" s="18">
        <v>1407</v>
      </c>
      <c r="N42" s="18">
        <v>1536</v>
      </c>
      <c r="O42" s="18">
        <v>2609</v>
      </c>
      <c r="P42" s="20">
        <f>SUM(L42:O42)</f>
        <v>7374</v>
      </c>
      <c r="Q42" s="18">
        <v>74</v>
      </c>
      <c r="R42" s="18">
        <v>99</v>
      </c>
      <c r="S42" s="18">
        <v>54</v>
      </c>
      <c r="T42" s="18">
        <v>65</v>
      </c>
      <c r="U42" s="20">
        <f>SUM(Q42:T42)</f>
        <v>292</v>
      </c>
      <c r="V42" s="18">
        <v>0</v>
      </c>
      <c r="W42" s="18">
        <v>0</v>
      </c>
      <c r="X42" s="18">
        <v>0</v>
      </c>
      <c r="Y42" s="18">
        <v>0</v>
      </c>
      <c r="Z42" s="20">
        <f>SUM(V42:Y42)</f>
        <v>0</v>
      </c>
      <c r="AA42" s="18">
        <v>0</v>
      </c>
      <c r="AB42" s="18">
        <v>0</v>
      </c>
      <c r="AC42" s="18">
        <v>0</v>
      </c>
      <c r="AD42" s="18"/>
      <c r="AE42" s="20">
        <f>SUM(AA42:AD42)</f>
        <v>0</v>
      </c>
      <c r="AF42" s="71">
        <v>73095</v>
      </c>
      <c r="AG42" s="71">
        <v>67830</v>
      </c>
      <c r="AH42" s="71">
        <v>63671</v>
      </c>
      <c r="AI42" s="71">
        <v>58146</v>
      </c>
      <c r="AJ42" s="67">
        <f>SUM(AF42:AI42)</f>
        <v>262742</v>
      </c>
      <c r="AK42" s="71">
        <v>60219</v>
      </c>
      <c r="AL42" s="71">
        <v>52734</v>
      </c>
      <c r="AM42" s="71">
        <v>47087</v>
      </c>
      <c r="AN42" s="71">
        <v>42485</v>
      </c>
      <c r="AO42" s="72">
        <f>SUM(AK42:AN42)</f>
        <v>202525</v>
      </c>
      <c r="AP42" s="71">
        <v>42393</v>
      </c>
      <c r="AQ42" s="71">
        <v>39924</v>
      </c>
      <c r="AR42" s="71">
        <v>37101</v>
      </c>
      <c r="AS42" s="71">
        <v>33679</v>
      </c>
      <c r="AT42" s="72">
        <f>SUM(AP42:AS42)</f>
        <v>153097</v>
      </c>
      <c r="AU42" s="58"/>
    </row>
    <row r="43" spans="1:47" x14ac:dyDescent="0.45">
      <c r="A43" s="37" t="s">
        <v>16</v>
      </c>
      <c r="B43" s="7">
        <v>0</v>
      </c>
      <c r="C43" s="7">
        <v>0</v>
      </c>
      <c r="D43" s="7">
        <v>0</v>
      </c>
      <c r="E43" s="7">
        <v>0</v>
      </c>
      <c r="F43" s="8"/>
      <c r="G43" s="7">
        <v>0</v>
      </c>
      <c r="H43" s="7">
        <v>0</v>
      </c>
      <c r="I43" s="7">
        <v>0</v>
      </c>
      <c r="J43" s="7">
        <v>193765</v>
      </c>
      <c r="K43" s="8"/>
      <c r="L43" s="7">
        <f t="shared" ref="L43:S43" si="25">L40-L42-L41</f>
        <v>146133</v>
      </c>
      <c r="M43" s="7">
        <f t="shared" si="25"/>
        <v>133766</v>
      </c>
      <c r="N43" s="7">
        <f t="shared" si="25"/>
        <v>130647</v>
      </c>
      <c r="O43" s="7">
        <f t="shared" si="25"/>
        <v>127520</v>
      </c>
      <c r="P43" s="8">
        <f t="shared" si="25"/>
        <v>538066</v>
      </c>
      <c r="Q43" s="7">
        <f t="shared" si="25"/>
        <v>113493</v>
      </c>
      <c r="R43" s="7">
        <f t="shared" si="25"/>
        <v>108606</v>
      </c>
      <c r="S43" s="7">
        <f t="shared" si="25"/>
        <v>106687</v>
      </c>
      <c r="T43" s="7">
        <f t="shared" ref="T43:Z43" si="26">T40-T42-T41</f>
        <v>110196</v>
      </c>
      <c r="U43" s="8">
        <f t="shared" si="26"/>
        <v>438982</v>
      </c>
      <c r="V43" s="7">
        <f t="shared" si="26"/>
        <v>97529</v>
      </c>
      <c r="W43" s="7">
        <f t="shared" si="26"/>
        <v>92793</v>
      </c>
      <c r="X43" s="7">
        <f t="shared" si="26"/>
        <v>89396</v>
      </c>
      <c r="Y43" s="7">
        <f t="shared" si="26"/>
        <v>88561</v>
      </c>
      <c r="Z43" s="8">
        <f t="shared" si="26"/>
        <v>368279</v>
      </c>
      <c r="AA43" s="7">
        <f>AA40-AA42-AA41</f>
        <v>84606</v>
      </c>
      <c r="AB43" s="7">
        <f>AB40-AB42-AB41</f>
        <v>77923</v>
      </c>
      <c r="AC43" s="7">
        <f>AC40-AC42-AC41</f>
        <v>79731</v>
      </c>
      <c r="AD43" s="7">
        <f>AD40-AD42-AD41</f>
        <v>79569</v>
      </c>
      <c r="AE43" s="8">
        <f>AE40-AE42-AE41</f>
        <v>321829</v>
      </c>
      <c r="AF43" s="66">
        <f t="shared" ref="AF43:AT43" si="27">AF41-AF42</f>
        <v>71652</v>
      </c>
      <c r="AG43" s="66">
        <f t="shared" si="27"/>
        <v>70902</v>
      </c>
      <c r="AH43" s="66">
        <f t="shared" si="27"/>
        <v>68704</v>
      </c>
      <c r="AI43" s="66">
        <f t="shared" si="27"/>
        <v>68267</v>
      </c>
      <c r="AJ43" s="73">
        <f t="shared" si="27"/>
        <v>279525</v>
      </c>
      <c r="AK43" s="66">
        <f t="shared" si="27"/>
        <v>60175</v>
      </c>
      <c r="AL43" s="66">
        <f t="shared" si="27"/>
        <v>62003</v>
      </c>
      <c r="AM43" s="66">
        <f t="shared" si="27"/>
        <v>63127</v>
      </c>
      <c r="AN43" s="66">
        <f t="shared" si="27"/>
        <v>62667</v>
      </c>
      <c r="AO43" s="67">
        <f t="shared" si="27"/>
        <v>247972</v>
      </c>
      <c r="AP43" s="66">
        <f t="shared" si="27"/>
        <v>56358</v>
      </c>
      <c r="AQ43" s="66">
        <f t="shared" si="27"/>
        <v>52980</v>
      </c>
      <c r="AR43" s="66">
        <f t="shared" si="27"/>
        <v>51676</v>
      </c>
      <c r="AS43" s="66">
        <f t="shared" si="27"/>
        <v>51478</v>
      </c>
      <c r="AT43" s="67">
        <f t="shared" si="27"/>
        <v>212492</v>
      </c>
      <c r="AU43" s="58"/>
    </row>
    <row r="44" spans="1:47" x14ac:dyDescent="0.45">
      <c r="A44" s="37"/>
      <c r="B44" s="38"/>
      <c r="C44" s="46"/>
      <c r="D44" s="50"/>
      <c r="E44" s="17"/>
      <c r="F44" s="51"/>
      <c r="G44" s="15"/>
      <c r="H44" s="15"/>
      <c r="I44" s="15"/>
      <c r="J44" s="17"/>
      <c r="K44" s="51"/>
      <c r="L44" s="17"/>
      <c r="M44" s="17"/>
      <c r="N44" s="17"/>
      <c r="O44" s="17"/>
      <c r="P44" s="51"/>
      <c r="Q44" s="54">
        <f t="shared" ref="Q44:Z44" si="28">ROUND(Q43/Q40,3)</f>
        <v>0.46600000000000003</v>
      </c>
      <c r="R44" s="54">
        <f t="shared" si="28"/>
        <v>0.46700000000000003</v>
      </c>
      <c r="S44" s="54">
        <f t="shared" si="28"/>
        <v>0.48099999999999998</v>
      </c>
      <c r="T44" s="54">
        <f t="shared" si="28"/>
        <v>0.51700000000000002</v>
      </c>
      <c r="U44" s="55">
        <f t="shared" si="28"/>
        <v>0.48199999999999998</v>
      </c>
      <c r="V44" s="54">
        <f t="shared" si="28"/>
        <v>0.47699999999999998</v>
      </c>
      <c r="W44" s="54">
        <f t="shared" si="28"/>
        <v>0.47699999999999998</v>
      </c>
      <c r="X44" s="54">
        <f t="shared" si="28"/>
        <v>0.47899999999999998</v>
      </c>
      <c r="Y44" s="54">
        <f t="shared" si="28"/>
        <v>0.49299999999999999</v>
      </c>
      <c r="Z44" s="55">
        <f t="shared" si="28"/>
        <v>0.48099999999999998</v>
      </c>
      <c r="AA44" s="54">
        <f>ROUND(AA43/AA40,3)</f>
        <v>0.48799999999999999</v>
      </c>
      <c r="AB44" s="54">
        <f>ROUND(AB43/AB40,3)</f>
        <v>0.47499999999999998</v>
      </c>
      <c r="AC44" s="54">
        <f>ROUND(AC43/AC40,3)</f>
        <v>0.50600000000000001</v>
      </c>
      <c r="AD44" s="54">
        <f>ROUND(AD43/AD40,3)</f>
        <v>0.52700000000000002</v>
      </c>
      <c r="AE44" s="55">
        <f>ROUND(AE43/AE40,3)</f>
        <v>0.498</v>
      </c>
      <c r="AF44" s="74">
        <f t="shared" ref="AF44:AT44" si="29">ROUND(AF43/AF41,3)</f>
        <v>0.495</v>
      </c>
      <c r="AG44" s="74">
        <f t="shared" si="29"/>
        <v>0.51100000000000001</v>
      </c>
      <c r="AH44" s="74">
        <f t="shared" si="29"/>
        <v>0.51900000000000002</v>
      </c>
      <c r="AI44" s="74">
        <f t="shared" si="29"/>
        <v>0.54</v>
      </c>
      <c r="AJ44" s="75">
        <f t="shared" si="29"/>
        <v>0.51500000000000001</v>
      </c>
      <c r="AK44" s="74">
        <f t="shared" si="29"/>
        <v>0.5</v>
      </c>
      <c r="AL44" s="74">
        <f t="shared" si="29"/>
        <v>0.54</v>
      </c>
      <c r="AM44" s="74">
        <f t="shared" si="29"/>
        <v>0.57299999999999995</v>
      </c>
      <c r="AN44" s="74">
        <f t="shared" si="29"/>
        <v>0.59599999999999997</v>
      </c>
      <c r="AO44" s="75">
        <f t="shared" si="29"/>
        <v>0.55000000000000004</v>
      </c>
      <c r="AP44" s="74">
        <f t="shared" si="29"/>
        <v>0.57099999999999995</v>
      </c>
      <c r="AQ44" s="74">
        <f t="shared" si="29"/>
        <v>0.56999999999999995</v>
      </c>
      <c r="AR44" s="74">
        <f t="shared" si="29"/>
        <v>0.58199999999999996</v>
      </c>
      <c r="AS44" s="74">
        <f t="shared" si="29"/>
        <v>0.60499999999999998</v>
      </c>
      <c r="AT44" s="75">
        <f t="shared" si="29"/>
        <v>0.58099999999999996</v>
      </c>
      <c r="AU44" s="58"/>
    </row>
    <row r="45" spans="1:47" x14ac:dyDescent="0.45">
      <c r="A45" s="36" t="s">
        <v>21</v>
      </c>
      <c r="B45" s="38"/>
      <c r="C45" s="46"/>
      <c r="D45" s="50"/>
      <c r="E45" s="17"/>
      <c r="F45" s="51"/>
      <c r="G45" s="15"/>
      <c r="H45" s="15"/>
      <c r="I45" s="15"/>
      <c r="J45" s="17"/>
      <c r="K45" s="51"/>
      <c r="L45" s="17"/>
      <c r="M45" s="17"/>
      <c r="N45" s="17"/>
      <c r="O45" s="17"/>
      <c r="P45" s="51"/>
      <c r="Q45" s="57"/>
      <c r="R45" s="57"/>
      <c r="S45" s="57"/>
      <c r="T45" s="57"/>
      <c r="U45" s="51"/>
      <c r="V45" s="57"/>
      <c r="W45" s="57"/>
      <c r="X45" s="57"/>
      <c r="Y45" s="57"/>
      <c r="Z45" s="51"/>
      <c r="AA45" s="57"/>
      <c r="AB45" s="57"/>
      <c r="AC45" s="57"/>
      <c r="AD45" s="57"/>
      <c r="AE45" s="51"/>
      <c r="AF45" s="76">
        <f>AF42/(AF38+AF39)</f>
        <v>15.417633410672854</v>
      </c>
      <c r="AG45" s="76">
        <f t="shared" ref="AG45:AT45" si="30">AG42/(AG38+AG39)</f>
        <v>14.973509933774835</v>
      </c>
      <c r="AH45" s="76">
        <f t="shared" si="30"/>
        <v>14.900772291130354</v>
      </c>
      <c r="AI45" s="76">
        <f t="shared" si="30"/>
        <v>14.133689839572192</v>
      </c>
      <c r="AJ45" s="76">
        <f t="shared" si="30"/>
        <v>63.865337870685465</v>
      </c>
      <c r="AK45" s="76">
        <f t="shared" si="30"/>
        <v>15.268509127789047</v>
      </c>
      <c r="AL45" s="76">
        <f t="shared" si="30"/>
        <v>14.03246407663651</v>
      </c>
      <c r="AM45" s="76">
        <f t="shared" si="30"/>
        <v>13.19333146539647</v>
      </c>
      <c r="AN45" s="76">
        <f t="shared" si="30"/>
        <v>12.558380135973987</v>
      </c>
      <c r="AO45" s="76">
        <f t="shared" si="30"/>
        <v>59.865503990540937</v>
      </c>
      <c r="AP45" s="76">
        <f t="shared" si="30"/>
        <v>13.385854120618882</v>
      </c>
      <c r="AQ45" s="76">
        <f t="shared" si="30"/>
        <v>13.312437479159719</v>
      </c>
      <c r="AR45" s="76">
        <f t="shared" si="30"/>
        <v>13.008765778401122</v>
      </c>
      <c r="AS45" s="76">
        <f t="shared" si="30"/>
        <v>12.332112779201758</v>
      </c>
      <c r="AT45" s="76">
        <f t="shared" si="30"/>
        <v>56.058952764555109</v>
      </c>
      <c r="AU45" s="58"/>
    </row>
    <row r="46" spans="1:47" x14ac:dyDescent="0.45">
      <c r="A46" s="43" t="s">
        <v>13</v>
      </c>
      <c r="B46" s="22">
        <v>493665</v>
      </c>
      <c r="C46" s="22">
        <v>519819</v>
      </c>
      <c r="D46" s="22">
        <v>553219</v>
      </c>
      <c r="E46" s="22">
        <v>595922</v>
      </c>
      <c r="F46" s="23">
        <f>SUM(B46:E46)</f>
        <v>2162625</v>
      </c>
      <c r="G46" s="22">
        <v>718553</v>
      </c>
      <c r="H46" s="22">
        <v>788610</v>
      </c>
      <c r="I46" s="22">
        <v>821839</v>
      </c>
      <c r="J46" s="22">
        <v>875575</v>
      </c>
      <c r="K46" s="23">
        <f>SUM(G46:J46)</f>
        <v>3204577</v>
      </c>
      <c r="L46" s="24">
        <f>+L40+L31</f>
        <v>869791</v>
      </c>
      <c r="M46" s="24">
        <f>+M40+M31</f>
        <v>889163</v>
      </c>
      <c r="N46" s="24">
        <f>+N40+N31</f>
        <v>905089</v>
      </c>
      <c r="O46" s="24">
        <f>+O40+O31</f>
        <v>945239</v>
      </c>
      <c r="P46" s="23">
        <f>SUM(L46:O46)</f>
        <v>3609282</v>
      </c>
      <c r="Q46" s="24">
        <f>+Q40+Q31</f>
        <v>1023961</v>
      </c>
      <c r="R46" s="24">
        <v>1069372</v>
      </c>
      <c r="S46" s="24">
        <v>1105999</v>
      </c>
      <c r="T46" s="24">
        <v>1175230</v>
      </c>
      <c r="U46" s="23">
        <f>SUM(Q46:T46)</f>
        <v>4374562</v>
      </c>
      <c r="V46" s="24">
        <f>+V40+V31</f>
        <v>1270089</v>
      </c>
      <c r="W46" s="24">
        <f>+W40+W31</f>
        <v>1340407</v>
      </c>
      <c r="X46" s="24">
        <f>+X40+X31</f>
        <v>1409432</v>
      </c>
      <c r="Y46" s="24">
        <f>+Y40+Y31</f>
        <v>1484728</v>
      </c>
      <c r="Z46" s="23">
        <f>SUM(V46:Y46)</f>
        <v>5504656</v>
      </c>
      <c r="AA46" s="24">
        <f>+AA40+AA31</f>
        <v>1573129</v>
      </c>
      <c r="AB46" s="24">
        <f>+AB40+AB31</f>
        <v>1644694</v>
      </c>
      <c r="AC46" s="24">
        <f>+AC40+AC31</f>
        <v>1738355</v>
      </c>
      <c r="AD46" s="24">
        <f>+AD40+AD31</f>
        <v>1823333</v>
      </c>
      <c r="AE46" s="23">
        <f>SUM(AA46:AD46)</f>
        <v>6779511</v>
      </c>
      <c r="AF46" s="68">
        <f>+AF41+AF31</f>
        <v>1957736</v>
      </c>
      <c r="AG46" s="68">
        <f>+AG41+AG31</f>
        <v>2105204</v>
      </c>
      <c r="AH46" s="68">
        <f>+AH41+AH31</f>
        <v>2290188</v>
      </c>
      <c r="AI46" s="68">
        <f>+AI41+AI31</f>
        <v>2477541</v>
      </c>
      <c r="AJ46" s="69">
        <f>SUM(AF46:AI46)</f>
        <v>8830669</v>
      </c>
      <c r="AK46" s="68">
        <f>+AK41+AK31</f>
        <v>2636635</v>
      </c>
      <c r="AL46" s="68">
        <f>+AL41+AL31</f>
        <v>2785464</v>
      </c>
      <c r="AM46" s="68">
        <v>2984859</v>
      </c>
      <c r="AN46" s="68">
        <v>3285755</v>
      </c>
      <c r="AO46" s="69">
        <f t="shared" ref="AO46:AO51" si="31">SUM(AK46:AN46)</f>
        <v>11692713</v>
      </c>
      <c r="AP46" s="68">
        <f>+AP41+AP31</f>
        <v>3700856</v>
      </c>
      <c r="AQ46" s="68">
        <f>+AQ41+AQ31</f>
        <v>3907270</v>
      </c>
      <c r="AR46" s="68">
        <f>+AR41+AR31</f>
        <v>3999374</v>
      </c>
      <c r="AS46" s="68">
        <f>+AS41+AS31</f>
        <v>4186841</v>
      </c>
      <c r="AT46" s="69">
        <f t="shared" ref="AT46:AT51" si="32">SUM(AP46:AS46)</f>
        <v>15794341</v>
      </c>
      <c r="AU46" s="58"/>
    </row>
    <row r="47" spans="1:47" x14ac:dyDescent="0.45">
      <c r="A47" s="43" t="s">
        <v>22</v>
      </c>
      <c r="B47" s="14">
        <v>307162</v>
      </c>
      <c r="C47" s="14">
        <v>314934</v>
      </c>
      <c r="D47" s="14">
        <v>344469</v>
      </c>
      <c r="E47" s="14">
        <v>390790</v>
      </c>
      <c r="F47" s="19">
        <f>SUM(B47:E47)</f>
        <v>1357355</v>
      </c>
      <c r="G47" s="14">
        <v>438151</v>
      </c>
      <c r="H47" s="14">
        <v>489978</v>
      </c>
      <c r="I47" s="14">
        <v>536617</v>
      </c>
      <c r="J47" s="14">
        <v>575155</v>
      </c>
      <c r="K47" s="19">
        <f>SUM(G47:J47)</f>
        <v>2039901</v>
      </c>
      <c r="L47" s="14">
        <v>623933</v>
      </c>
      <c r="M47" s="14">
        <v>643428</v>
      </c>
      <c r="N47" s="14">
        <v>662638</v>
      </c>
      <c r="O47" s="14">
        <v>695867</v>
      </c>
      <c r="P47" s="19">
        <f>SUM(L47:O47)</f>
        <v>2625866</v>
      </c>
      <c r="Q47" s="14">
        <v>736952</v>
      </c>
      <c r="R47" s="14">
        <v>760674</v>
      </c>
      <c r="S47" s="14">
        <v>798900</v>
      </c>
      <c r="T47" s="14">
        <v>820677</v>
      </c>
      <c r="U47" s="19">
        <f>SUM(Q47:T47)</f>
        <v>3117203</v>
      </c>
      <c r="V47" s="14">
        <f t="shared" ref="V47:Y48" si="33">+V32+V41</f>
        <v>869186</v>
      </c>
      <c r="W47" s="14">
        <f t="shared" si="33"/>
        <v>914848</v>
      </c>
      <c r="X47" s="14">
        <f t="shared" si="33"/>
        <v>954394</v>
      </c>
      <c r="Y47" s="14">
        <f t="shared" si="33"/>
        <v>1014332</v>
      </c>
      <c r="Z47" s="19">
        <f>SUM(V47:Y47)</f>
        <v>3752760</v>
      </c>
      <c r="AA47" s="14">
        <f t="shared" ref="AA47:AD48" si="34">+AA32+AA41</f>
        <v>1046401</v>
      </c>
      <c r="AB47" s="14">
        <f t="shared" si="34"/>
        <v>1121752</v>
      </c>
      <c r="AC47" s="14">
        <f t="shared" si="34"/>
        <v>1173958</v>
      </c>
      <c r="AD47" s="14">
        <f t="shared" si="34"/>
        <v>1249365</v>
      </c>
      <c r="AE47" s="19">
        <f>SUM(AA47:AD47)</f>
        <v>4591476</v>
      </c>
      <c r="AF47" s="66">
        <f>+AF32+AF42</f>
        <v>1418581</v>
      </c>
      <c r="AG47" s="66">
        <f>+AG32+AG42</f>
        <v>1525397</v>
      </c>
      <c r="AH47" s="66">
        <f>+AH32+AH42</f>
        <v>1593768</v>
      </c>
      <c r="AI47" s="66">
        <f>+AI32+AI42</f>
        <v>1719716</v>
      </c>
      <c r="AJ47" s="67">
        <f>SUM(AF47:AI47)</f>
        <v>6257462</v>
      </c>
      <c r="AK47" s="66">
        <f>+AK32+AK42</f>
        <v>1740731</v>
      </c>
      <c r="AL47" s="66">
        <f>+AL32+AL42</f>
        <v>1991696</v>
      </c>
      <c r="AM47" s="66">
        <f>+AM32+AM42</f>
        <v>2086239</v>
      </c>
      <c r="AN47" s="66">
        <f>+AN32+AN42</f>
        <v>2214334</v>
      </c>
      <c r="AO47" s="67">
        <f t="shared" si="31"/>
        <v>8033000</v>
      </c>
      <c r="AP47" s="66">
        <f>+AP32+AP42</f>
        <v>2300579</v>
      </c>
      <c r="AQ47" s="66">
        <f>+AQ32+AQ42</f>
        <v>2402431</v>
      </c>
      <c r="AR47" s="66">
        <f>+AR32+AR42</f>
        <v>2531128</v>
      </c>
      <c r="AS47" s="66">
        <f>+AS32+AS42</f>
        <v>2733400</v>
      </c>
      <c r="AT47" s="67">
        <f t="shared" si="32"/>
        <v>9967538</v>
      </c>
      <c r="AU47" s="58"/>
    </row>
    <row r="48" spans="1:47" x14ac:dyDescent="0.45">
      <c r="A48" s="43" t="s">
        <v>15</v>
      </c>
      <c r="B48" s="18">
        <v>75219</v>
      </c>
      <c r="C48" s="18">
        <v>74533</v>
      </c>
      <c r="D48" s="18">
        <v>81238</v>
      </c>
      <c r="E48" s="18">
        <v>62849</v>
      </c>
      <c r="F48" s="20">
        <f>SUM(B48:E48)</f>
        <v>293839</v>
      </c>
      <c r="G48" s="18">
        <v>104259</v>
      </c>
      <c r="H48" s="18">
        <v>94983</v>
      </c>
      <c r="I48" s="18">
        <v>89108</v>
      </c>
      <c r="J48" s="18">
        <v>114288</v>
      </c>
      <c r="K48" s="20">
        <f>SUM(G48:J48)</f>
        <v>402638</v>
      </c>
      <c r="L48" s="18">
        <v>135900</v>
      </c>
      <c r="M48" s="18">
        <f>M33+M42</f>
        <v>118224</v>
      </c>
      <c r="N48" s="18">
        <f>N33+N42</f>
        <v>113233</v>
      </c>
      <c r="O48" s="18">
        <f>O33+O42</f>
        <v>117372</v>
      </c>
      <c r="P48" s="20">
        <f>SUM(L48:O48)</f>
        <v>484729</v>
      </c>
      <c r="Q48" s="18">
        <v>119086</v>
      </c>
      <c r="R48" s="18">
        <v>114611</v>
      </c>
      <c r="S48" s="18">
        <v>108228</v>
      </c>
      <c r="T48" s="18">
        <v>128017</v>
      </c>
      <c r="U48" s="20">
        <f>SUM(Q48:T48)</f>
        <v>469942</v>
      </c>
      <c r="V48" s="18">
        <f t="shared" si="33"/>
        <v>137098</v>
      </c>
      <c r="W48" s="18">
        <f t="shared" si="33"/>
        <v>120763</v>
      </c>
      <c r="X48" s="18">
        <f t="shared" si="33"/>
        <v>145654</v>
      </c>
      <c r="Y48" s="18">
        <f t="shared" si="33"/>
        <v>203671</v>
      </c>
      <c r="Z48" s="20">
        <f>SUM(V48:Y48)</f>
        <v>607186</v>
      </c>
      <c r="AA48" s="18">
        <f t="shared" si="34"/>
        <v>194677</v>
      </c>
      <c r="AB48" s="18">
        <f t="shared" si="34"/>
        <v>197140</v>
      </c>
      <c r="AC48" s="18">
        <f t="shared" si="34"/>
        <v>208102</v>
      </c>
      <c r="AD48" s="18">
        <f t="shared" si="34"/>
        <v>224173</v>
      </c>
      <c r="AE48" s="20">
        <f>SUM(AA48:AD48)</f>
        <v>824092</v>
      </c>
      <c r="AF48" s="71">
        <f>AF33</f>
        <v>231465</v>
      </c>
      <c r="AG48" s="71">
        <f>AG33</f>
        <v>240590</v>
      </c>
      <c r="AH48" s="71">
        <f>AH33</f>
        <v>311017</v>
      </c>
      <c r="AI48" s="71">
        <f>AI33</f>
        <v>314447</v>
      </c>
      <c r="AJ48" s="67">
        <f>SUM(AF48:AI48)</f>
        <v>1097519</v>
      </c>
      <c r="AK48" s="71">
        <f>AK33</f>
        <v>306148</v>
      </c>
      <c r="AL48" s="71">
        <f>AL33</f>
        <v>311160</v>
      </c>
      <c r="AM48" s="71">
        <f>AM33</f>
        <v>352446</v>
      </c>
      <c r="AN48" s="71">
        <f>AN33</f>
        <v>466527</v>
      </c>
      <c r="AO48" s="67">
        <f t="shared" si="31"/>
        <v>1436281</v>
      </c>
      <c r="AP48" s="71">
        <f>AP33</f>
        <v>536777</v>
      </c>
      <c r="AQ48" s="71">
        <f>AQ33</f>
        <v>592007</v>
      </c>
      <c r="AR48" s="71">
        <f>AR33</f>
        <v>510330</v>
      </c>
      <c r="AS48" s="71">
        <f>AS33</f>
        <v>730355</v>
      </c>
      <c r="AT48" s="67">
        <f t="shared" si="32"/>
        <v>2369469</v>
      </c>
      <c r="AU48" s="58"/>
    </row>
    <row r="49" spans="1:47" x14ac:dyDescent="0.45">
      <c r="A49" s="37" t="s">
        <v>16</v>
      </c>
      <c r="B49" s="16">
        <v>111284</v>
      </c>
      <c r="C49" s="16">
        <v>130352</v>
      </c>
      <c r="D49" s="16">
        <v>127512</v>
      </c>
      <c r="E49" s="16">
        <v>142283</v>
      </c>
      <c r="F49" s="21">
        <f>F46-F48-F47</f>
        <v>511431</v>
      </c>
      <c r="G49" s="16">
        <v>176143</v>
      </c>
      <c r="H49" s="16">
        <v>203649</v>
      </c>
      <c r="I49" s="16">
        <v>196114</v>
      </c>
      <c r="J49" s="16">
        <v>186132</v>
      </c>
      <c r="K49" s="21">
        <f t="shared" ref="K49:P49" si="35">K46-K48-K47</f>
        <v>762038</v>
      </c>
      <c r="L49" s="16">
        <f t="shared" si="35"/>
        <v>109958</v>
      </c>
      <c r="M49" s="16">
        <f t="shared" si="35"/>
        <v>127511</v>
      </c>
      <c r="N49" s="16">
        <f t="shared" si="35"/>
        <v>129218</v>
      </c>
      <c r="O49" s="16">
        <f t="shared" si="35"/>
        <v>132000</v>
      </c>
      <c r="P49" s="21">
        <f t="shared" si="35"/>
        <v>498687</v>
      </c>
      <c r="Q49" s="16">
        <f t="shared" ref="Q49:AB49" si="36">Q46-Q48-Q47</f>
        <v>167923</v>
      </c>
      <c r="R49" s="16">
        <f t="shared" si="36"/>
        <v>194087</v>
      </c>
      <c r="S49" s="16">
        <f t="shared" si="36"/>
        <v>198871</v>
      </c>
      <c r="T49" s="16">
        <f t="shared" si="36"/>
        <v>226536</v>
      </c>
      <c r="U49" s="21">
        <f t="shared" si="36"/>
        <v>787417</v>
      </c>
      <c r="V49" s="16">
        <f t="shared" si="36"/>
        <v>263805</v>
      </c>
      <c r="W49" s="16">
        <f t="shared" si="36"/>
        <v>304796</v>
      </c>
      <c r="X49" s="16">
        <f t="shared" si="36"/>
        <v>309384</v>
      </c>
      <c r="Y49" s="16">
        <f t="shared" si="36"/>
        <v>266725</v>
      </c>
      <c r="Z49" s="21">
        <f t="shared" si="36"/>
        <v>1144710</v>
      </c>
      <c r="AA49" s="16">
        <f t="shared" si="36"/>
        <v>332051</v>
      </c>
      <c r="AB49" s="16">
        <f t="shared" si="36"/>
        <v>325802</v>
      </c>
      <c r="AC49" s="16">
        <f>AC46-AC48-AC47</f>
        <v>356295</v>
      </c>
      <c r="AD49" s="16">
        <f>AD46-AD48-AD47</f>
        <v>349795</v>
      </c>
      <c r="AE49" s="21">
        <f>AE46-AE48-AE47</f>
        <v>1363943</v>
      </c>
      <c r="AF49" s="79">
        <f t="shared" ref="AF49:AN49" si="37">AF46-AF48-AF47</f>
        <v>307690</v>
      </c>
      <c r="AG49" s="79">
        <f t="shared" si="37"/>
        <v>339217</v>
      </c>
      <c r="AH49" s="79">
        <f t="shared" si="37"/>
        <v>385403</v>
      </c>
      <c r="AI49" s="79">
        <f t="shared" si="37"/>
        <v>443378</v>
      </c>
      <c r="AJ49" s="80">
        <f t="shared" si="37"/>
        <v>1475688</v>
      </c>
      <c r="AK49" s="79">
        <f t="shared" si="37"/>
        <v>589756</v>
      </c>
      <c r="AL49" s="79">
        <f t="shared" si="37"/>
        <v>482608</v>
      </c>
      <c r="AM49" s="79">
        <f t="shared" si="37"/>
        <v>546174</v>
      </c>
      <c r="AN49" s="79">
        <f t="shared" si="37"/>
        <v>604894</v>
      </c>
      <c r="AO49" s="80">
        <f t="shared" si="31"/>
        <v>2223432</v>
      </c>
      <c r="AP49" s="79">
        <f>AP46-AP48-AP47</f>
        <v>863500</v>
      </c>
      <c r="AQ49" s="79">
        <f>AQ46-AQ48-AQ47</f>
        <v>912832</v>
      </c>
      <c r="AR49" s="79">
        <f>AR46-AR48-AR47</f>
        <v>957916</v>
      </c>
      <c r="AS49" s="79">
        <f>AS46-AS48-AS47</f>
        <v>723086</v>
      </c>
      <c r="AT49" s="80">
        <f t="shared" si="32"/>
        <v>3457334</v>
      </c>
      <c r="AU49" s="58"/>
    </row>
    <row r="50" spans="1:47" x14ac:dyDescent="0.45">
      <c r="A50" s="43" t="s">
        <v>23</v>
      </c>
      <c r="B50" s="7">
        <v>52939</v>
      </c>
      <c r="C50" s="7">
        <v>53010</v>
      </c>
      <c r="D50" s="7">
        <v>58011</v>
      </c>
      <c r="E50" s="7">
        <v>63830</v>
      </c>
      <c r="F50" s="8">
        <f>SUM(B50:E50)</f>
        <v>227790</v>
      </c>
      <c r="G50" s="7">
        <v>73903</v>
      </c>
      <c r="H50" s="7">
        <v>88535</v>
      </c>
      <c r="I50" s="7">
        <v>99272</v>
      </c>
      <c r="J50" s="7">
        <v>124260</v>
      </c>
      <c r="K50" s="8">
        <f>SUM(G50:J50)</f>
        <v>385970</v>
      </c>
      <c r="L50" s="7">
        <v>111893</v>
      </c>
      <c r="M50" s="7">
        <f>229581-118224</f>
        <v>111357</v>
      </c>
      <c r="N50" s="7">
        <v>113083</v>
      </c>
      <c r="O50" s="7">
        <v>112362</v>
      </c>
      <c r="P50" s="8">
        <f>SUM(L50:O50)</f>
        <v>448695</v>
      </c>
      <c r="Q50" s="7">
        <f>91975+44126</f>
        <v>136101</v>
      </c>
      <c r="R50" s="7">
        <f>93126+43844</f>
        <v>136970</v>
      </c>
      <c r="S50" s="7">
        <f>95540+46211</f>
        <v>141751</v>
      </c>
      <c r="T50" s="7">
        <f>98128+46120</f>
        <v>144248</v>
      </c>
      <c r="U50" s="8">
        <f>SUM(Q50:T50)</f>
        <v>559070</v>
      </c>
      <c r="V50" s="7">
        <v>166210</v>
      </c>
      <c r="W50" s="7">
        <v>175196</v>
      </c>
      <c r="X50" s="7">
        <v>198977</v>
      </c>
      <c r="Y50" s="7">
        <v>201679</v>
      </c>
      <c r="Z50" s="8">
        <f>SUM(V50:Y50)</f>
        <v>742062</v>
      </c>
      <c r="AA50" s="7">
        <v>234595</v>
      </c>
      <c r="AB50" s="7">
        <v>250967</v>
      </c>
      <c r="AC50" s="7">
        <v>282654</v>
      </c>
      <c r="AD50" s="7">
        <v>289901</v>
      </c>
      <c r="AE50" s="8">
        <f>SUM(AA50:AD50)</f>
        <v>1058117</v>
      </c>
      <c r="AF50" s="66">
        <v>258237</v>
      </c>
      <c r="AG50" s="66">
        <v>268847</v>
      </c>
      <c r="AH50" s="66">
        <v>279367</v>
      </c>
      <c r="AI50" s="66">
        <v>289444</v>
      </c>
      <c r="AJ50" s="67">
        <f>SUM(AF50:AI50)</f>
        <v>1095895</v>
      </c>
      <c r="AK50" s="66">
        <v>332814</v>
      </c>
      <c r="AL50" s="66">
        <v>354801</v>
      </c>
      <c r="AM50" s="66">
        <v>337547</v>
      </c>
      <c r="AN50" s="66">
        <v>359591</v>
      </c>
      <c r="AO50" s="67">
        <f t="shared" si="31"/>
        <v>1384753</v>
      </c>
      <c r="AP50" s="66">
        <v>416922</v>
      </c>
      <c r="AQ50" s="66">
        <v>450619</v>
      </c>
      <c r="AR50" s="66">
        <v>477248</v>
      </c>
      <c r="AS50" s="66">
        <v>507319</v>
      </c>
      <c r="AT50" s="67">
        <f t="shared" si="32"/>
        <v>1852108</v>
      </c>
      <c r="AU50" s="58"/>
    </row>
    <row r="51" spans="1:47" x14ac:dyDescent="0.45">
      <c r="A51" s="37" t="s">
        <v>24</v>
      </c>
      <c r="B51" s="25">
        <v>58345</v>
      </c>
      <c r="C51" s="25">
        <v>77342</v>
      </c>
      <c r="D51" s="25">
        <v>69501</v>
      </c>
      <c r="E51" s="25">
        <v>78453</v>
      </c>
      <c r="F51" s="26">
        <f>F49-F50</f>
        <v>283641</v>
      </c>
      <c r="G51" s="25">
        <v>102240</v>
      </c>
      <c r="H51" s="25">
        <v>115114</v>
      </c>
      <c r="I51" s="25">
        <v>96842</v>
      </c>
      <c r="J51" s="25">
        <v>61872</v>
      </c>
      <c r="K51" s="26">
        <f t="shared" ref="K51:P51" si="38">K49-K50</f>
        <v>376068</v>
      </c>
      <c r="L51" s="25">
        <f t="shared" si="38"/>
        <v>-1935</v>
      </c>
      <c r="M51" s="25">
        <f t="shared" si="38"/>
        <v>16154</v>
      </c>
      <c r="N51" s="25">
        <f t="shared" si="38"/>
        <v>16135</v>
      </c>
      <c r="O51" s="25">
        <f t="shared" si="38"/>
        <v>19638</v>
      </c>
      <c r="P51" s="26">
        <f t="shared" si="38"/>
        <v>49992</v>
      </c>
      <c r="Q51" s="25">
        <f t="shared" ref="Q51:AB51" si="39">Q49-Q50</f>
        <v>31822</v>
      </c>
      <c r="R51" s="25">
        <f t="shared" si="39"/>
        <v>57117</v>
      </c>
      <c r="S51" s="25">
        <f t="shared" si="39"/>
        <v>57120</v>
      </c>
      <c r="T51" s="25">
        <f t="shared" si="39"/>
        <v>82288</v>
      </c>
      <c r="U51" s="26">
        <f t="shared" si="39"/>
        <v>228347</v>
      </c>
      <c r="V51" s="25">
        <f t="shared" si="39"/>
        <v>97595</v>
      </c>
      <c r="W51" s="25">
        <f t="shared" si="39"/>
        <v>129600</v>
      </c>
      <c r="X51" s="25">
        <f t="shared" si="39"/>
        <v>110407</v>
      </c>
      <c r="Y51" s="25">
        <f t="shared" si="39"/>
        <v>65046</v>
      </c>
      <c r="Z51" s="26">
        <f t="shared" si="39"/>
        <v>402648</v>
      </c>
      <c r="AA51" s="25">
        <f t="shared" si="39"/>
        <v>97456</v>
      </c>
      <c r="AB51" s="25">
        <f t="shared" si="39"/>
        <v>74835</v>
      </c>
      <c r="AC51" s="25">
        <f>AC49-AC50</f>
        <v>73641</v>
      </c>
      <c r="AD51" s="25">
        <f>AD49-AD50</f>
        <v>59894</v>
      </c>
      <c r="AE51" s="26">
        <f>AE49-AE50</f>
        <v>305826</v>
      </c>
      <c r="AF51" s="77">
        <f t="shared" ref="AF51:AN51" si="40">AF49-AF50</f>
        <v>49453</v>
      </c>
      <c r="AG51" s="77">
        <f t="shared" si="40"/>
        <v>70370</v>
      </c>
      <c r="AH51" s="77">
        <f t="shared" si="40"/>
        <v>106036</v>
      </c>
      <c r="AI51" s="77">
        <f t="shared" si="40"/>
        <v>153934</v>
      </c>
      <c r="AJ51" s="73">
        <f t="shared" si="40"/>
        <v>379793</v>
      </c>
      <c r="AK51" s="77">
        <f t="shared" si="40"/>
        <v>256942</v>
      </c>
      <c r="AL51" s="77">
        <f t="shared" si="40"/>
        <v>127807</v>
      </c>
      <c r="AM51" s="77">
        <f t="shared" si="40"/>
        <v>208627</v>
      </c>
      <c r="AN51" s="77">
        <f t="shared" si="40"/>
        <v>245303</v>
      </c>
      <c r="AO51" s="73">
        <f t="shared" si="31"/>
        <v>838679</v>
      </c>
      <c r="AP51" s="77">
        <f>AP49-AP50</f>
        <v>446578</v>
      </c>
      <c r="AQ51" s="77">
        <f>AQ49-AQ50</f>
        <v>462213</v>
      </c>
      <c r="AR51" s="77">
        <f>AR49-AR50</f>
        <v>480668</v>
      </c>
      <c r="AS51" s="77">
        <f>AS49-AS50</f>
        <v>215767</v>
      </c>
      <c r="AT51" s="73">
        <f t="shared" si="32"/>
        <v>1605226</v>
      </c>
      <c r="AU51" s="58"/>
    </row>
    <row r="52" spans="1:47" x14ac:dyDescent="0.45">
      <c r="A52" s="37"/>
      <c r="B52" s="7"/>
      <c r="C52" s="7"/>
      <c r="D52" s="7"/>
      <c r="E52" s="7"/>
      <c r="F52" s="8"/>
      <c r="G52" s="7"/>
      <c r="H52" s="7"/>
      <c r="I52" s="7"/>
      <c r="J52" s="7"/>
      <c r="K52" s="8"/>
      <c r="L52" s="7"/>
      <c r="M52" s="7"/>
      <c r="N52" s="7"/>
      <c r="O52" s="7"/>
      <c r="P52" s="8"/>
      <c r="Q52" s="7"/>
      <c r="R52" s="7"/>
      <c r="S52" s="7"/>
      <c r="T52" s="7"/>
      <c r="U52" s="8"/>
      <c r="V52" s="7"/>
      <c r="W52" s="7"/>
      <c r="X52" s="7"/>
      <c r="Y52" s="7"/>
      <c r="Z52" s="8"/>
      <c r="AA52" s="7"/>
      <c r="AB52" s="7"/>
      <c r="AC52" s="7"/>
      <c r="AD52" s="7"/>
      <c r="AE52" s="8"/>
      <c r="AF52" s="66"/>
      <c r="AG52" s="66"/>
      <c r="AH52" s="66"/>
      <c r="AI52" s="66"/>
      <c r="AJ52" s="67"/>
      <c r="AK52" s="66"/>
      <c r="AL52" s="66"/>
      <c r="AM52" s="66"/>
      <c r="AN52" s="66"/>
      <c r="AO52" s="67"/>
      <c r="AP52" s="66"/>
      <c r="AQ52" s="66"/>
      <c r="AR52" s="66"/>
      <c r="AS52" s="66"/>
      <c r="AT52" s="67"/>
      <c r="AU52" s="58"/>
    </row>
    <row r="53" spans="1:47" x14ac:dyDescent="0.45">
      <c r="A53" s="43" t="s">
        <v>25</v>
      </c>
      <c r="B53" s="14">
        <v>-3987</v>
      </c>
      <c r="C53" s="14">
        <v>-3972</v>
      </c>
      <c r="D53" s="14">
        <v>-4092</v>
      </c>
      <c r="E53" s="14">
        <v>-3894</v>
      </c>
      <c r="F53" s="19">
        <f>SUM(B53:E53)</f>
        <v>-15945</v>
      </c>
      <c r="G53" s="14">
        <v>-4000</v>
      </c>
      <c r="H53" s="14">
        <v>-4290</v>
      </c>
      <c r="I53" s="14">
        <v>-3219</v>
      </c>
      <c r="J53" s="14">
        <v>-5037</v>
      </c>
      <c r="K53" s="19">
        <f>SUM(G53:J53)</f>
        <v>-16546</v>
      </c>
      <c r="L53" s="14">
        <f>-116-4974</f>
        <v>-5090</v>
      </c>
      <c r="M53" s="14">
        <f>-493-5006</f>
        <v>-5499</v>
      </c>
      <c r="N53" s="14">
        <v>-4189</v>
      </c>
      <c r="O53" s="14">
        <v>-4734</v>
      </c>
      <c r="P53" s="19">
        <f>SUM(L53:O53)</f>
        <v>-19512</v>
      </c>
      <c r="Q53" s="14">
        <f>-6740+977-25129</f>
        <v>-30892</v>
      </c>
      <c r="R53" s="14">
        <f>-7528-2940</f>
        <v>-10468</v>
      </c>
      <c r="S53" s="14">
        <f>-7436-193</f>
        <v>-7629</v>
      </c>
      <c r="T53" s="14">
        <f>-7438-846</f>
        <v>-8284</v>
      </c>
      <c r="U53" s="19">
        <f>SUM(Q53:T53)</f>
        <v>-57273</v>
      </c>
      <c r="V53" s="14">
        <v>-8651</v>
      </c>
      <c r="W53" s="14">
        <v>-12228</v>
      </c>
      <c r="X53" s="14">
        <v>-12870</v>
      </c>
      <c r="Y53" s="14">
        <v>-19530</v>
      </c>
      <c r="Z53" s="19">
        <f>SUM(V53:Y53)</f>
        <v>-53279</v>
      </c>
      <c r="AA53" s="14">
        <v>-59030</v>
      </c>
      <c r="AB53" s="14">
        <v>-34345</v>
      </c>
      <c r="AC53" s="14">
        <v>-31403</v>
      </c>
      <c r="AD53" s="14">
        <v>-39163</v>
      </c>
      <c r="AE53" s="19">
        <f>SUM(AA53:AD53)</f>
        <v>-163941</v>
      </c>
      <c r="AF53" s="66">
        <v>-9574</v>
      </c>
      <c r="AG53" s="66">
        <v>-19138</v>
      </c>
      <c r="AH53" s="66">
        <v>-26909</v>
      </c>
      <c r="AI53" s="66">
        <v>-63665</v>
      </c>
      <c r="AJ53" s="67">
        <f>SUM(AF53:AI53)</f>
        <v>-119286</v>
      </c>
      <c r="AK53" s="66">
        <v>-33150</v>
      </c>
      <c r="AL53" s="66">
        <v>-113845</v>
      </c>
      <c r="AM53" s="66">
        <v>-92390</v>
      </c>
      <c r="AN53" s="66">
        <v>-113973</v>
      </c>
      <c r="AO53" s="67">
        <f>SUM(AK53:AN53)</f>
        <v>-353358</v>
      </c>
      <c r="AP53" s="66">
        <v>-146962</v>
      </c>
      <c r="AQ53" s="66">
        <v>-33577</v>
      </c>
      <c r="AR53" s="66">
        <v>-101858</v>
      </c>
      <c r="AS53" s="66">
        <v>-96371</v>
      </c>
      <c r="AT53" s="67">
        <f>SUM(AP53:AS53)</f>
        <v>-378768</v>
      </c>
      <c r="AU53" s="58"/>
    </row>
    <row r="54" spans="1:47" x14ac:dyDescent="0.45">
      <c r="A54" s="43" t="s">
        <v>26</v>
      </c>
      <c r="B54" s="18">
        <v>22086</v>
      </c>
      <c r="C54" s="18">
        <v>29851</v>
      </c>
      <c r="D54" s="52">
        <v>27442</v>
      </c>
      <c r="E54" s="18">
        <v>27464</v>
      </c>
      <c r="F54" s="20">
        <f>SUM(B54:E54)</f>
        <v>106843</v>
      </c>
      <c r="G54" s="18">
        <v>38007</v>
      </c>
      <c r="H54" s="18">
        <v>42610</v>
      </c>
      <c r="I54" s="18">
        <v>31163</v>
      </c>
      <c r="J54" s="18">
        <v>21616</v>
      </c>
      <c r="K54" s="20">
        <f>SUM(G54:J54)</f>
        <v>133396</v>
      </c>
      <c r="L54" s="18">
        <v>-2441</v>
      </c>
      <c r="M54" s="18">
        <v>4491</v>
      </c>
      <c r="N54" s="18">
        <v>4271</v>
      </c>
      <c r="O54" s="18">
        <v>7007</v>
      </c>
      <c r="P54" s="20">
        <f>SUM(L54:O54)</f>
        <v>13328</v>
      </c>
      <c r="Q54" s="18">
        <v>-1759</v>
      </c>
      <c r="R54" s="18">
        <v>17178</v>
      </c>
      <c r="S54" s="18">
        <v>17669</v>
      </c>
      <c r="T54" s="18">
        <v>25583</v>
      </c>
      <c r="U54" s="20">
        <f>SUM(Q54:T54)</f>
        <v>58671</v>
      </c>
      <c r="V54" s="18">
        <v>35829</v>
      </c>
      <c r="W54" s="18">
        <v>46354</v>
      </c>
      <c r="X54" s="18">
        <v>38242</v>
      </c>
      <c r="Y54" s="18">
        <v>-37855</v>
      </c>
      <c r="Z54" s="20">
        <f>SUM(V54:Y54)</f>
        <v>82570</v>
      </c>
      <c r="AA54" s="18">
        <v>14730</v>
      </c>
      <c r="AB54" s="18">
        <v>14155</v>
      </c>
      <c r="AC54" s="18">
        <v>12806</v>
      </c>
      <c r="AD54" s="18">
        <v>-22447</v>
      </c>
      <c r="AE54" s="20">
        <f>SUM(AA54:AD54)</f>
        <v>19244</v>
      </c>
      <c r="AF54" s="71">
        <v>12221</v>
      </c>
      <c r="AG54" s="71">
        <v>10477</v>
      </c>
      <c r="AH54" s="71">
        <v>27610</v>
      </c>
      <c r="AI54" s="71">
        <v>23521</v>
      </c>
      <c r="AJ54" s="72">
        <f>SUM(AF54:AI54)</f>
        <v>73829</v>
      </c>
      <c r="AK54" s="71">
        <v>45570</v>
      </c>
      <c r="AL54" s="71">
        <v>-51638</v>
      </c>
      <c r="AM54" s="71">
        <v>-13353</v>
      </c>
      <c r="AN54" s="71">
        <v>-54187</v>
      </c>
      <c r="AO54" s="72">
        <f>SUM(AK54:AN54)</f>
        <v>-73608</v>
      </c>
      <c r="AP54" s="71">
        <v>9492</v>
      </c>
      <c r="AQ54" s="71">
        <v>44287</v>
      </c>
      <c r="AR54" s="71">
        <v>-24025</v>
      </c>
      <c r="AS54" s="71">
        <v>-14538</v>
      </c>
      <c r="AT54" s="72">
        <f>SUM(AP54:AS54)</f>
        <v>15216</v>
      </c>
      <c r="AU54" s="58"/>
    </row>
    <row r="55" spans="1:47" ht="14.65" thickBot="1" x14ac:dyDescent="0.5">
      <c r="A55" s="36" t="s">
        <v>27</v>
      </c>
      <c r="B55" s="28">
        <f t="shared" ref="B55:K55" si="41">B51+B53-B54</f>
        <v>32272</v>
      </c>
      <c r="C55" s="28">
        <f t="shared" si="41"/>
        <v>43519</v>
      </c>
      <c r="D55" s="28">
        <f t="shared" si="41"/>
        <v>37967</v>
      </c>
      <c r="E55" s="28">
        <f t="shared" si="41"/>
        <v>47095</v>
      </c>
      <c r="F55" s="29">
        <f t="shared" si="41"/>
        <v>160853</v>
      </c>
      <c r="G55" s="28">
        <f t="shared" si="41"/>
        <v>60233</v>
      </c>
      <c r="H55" s="28">
        <f t="shared" si="41"/>
        <v>68214</v>
      </c>
      <c r="I55" s="28">
        <f t="shared" si="41"/>
        <v>62460</v>
      </c>
      <c r="J55" s="28">
        <f t="shared" si="41"/>
        <v>35219</v>
      </c>
      <c r="K55" s="29">
        <f t="shared" si="41"/>
        <v>226126</v>
      </c>
      <c r="L55" s="28">
        <f t="shared" ref="L55:S55" si="42">L51+L53-L54</f>
        <v>-4584</v>
      </c>
      <c r="M55" s="28">
        <f t="shared" si="42"/>
        <v>6164</v>
      </c>
      <c r="N55" s="28">
        <f t="shared" si="42"/>
        <v>7675</v>
      </c>
      <c r="O55" s="28">
        <f t="shared" si="42"/>
        <v>7897</v>
      </c>
      <c r="P55" s="29">
        <f t="shared" si="42"/>
        <v>17152</v>
      </c>
      <c r="Q55" s="28">
        <f t="shared" si="42"/>
        <v>2689</v>
      </c>
      <c r="R55" s="28">
        <f t="shared" si="42"/>
        <v>29471</v>
      </c>
      <c r="S55" s="28">
        <f t="shared" si="42"/>
        <v>31822</v>
      </c>
      <c r="T55" s="28">
        <f t="shared" ref="T55:Z55" si="43">T51+T53-T54</f>
        <v>48421</v>
      </c>
      <c r="U55" s="29">
        <f t="shared" si="43"/>
        <v>112403</v>
      </c>
      <c r="V55" s="28">
        <f t="shared" si="43"/>
        <v>53115</v>
      </c>
      <c r="W55" s="28">
        <f t="shared" si="43"/>
        <v>71018</v>
      </c>
      <c r="X55" s="28">
        <f t="shared" si="43"/>
        <v>59295</v>
      </c>
      <c r="Y55" s="28">
        <f t="shared" si="43"/>
        <v>83371</v>
      </c>
      <c r="Z55" s="29">
        <f t="shared" si="43"/>
        <v>266799</v>
      </c>
      <c r="AA55" s="28">
        <f>AA51+AA53-AA54</f>
        <v>23696</v>
      </c>
      <c r="AB55" s="28">
        <f>AB51+AB53-AB54</f>
        <v>26335</v>
      </c>
      <c r="AC55" s="28">
        <f>AC51+AC53-AC54</f>
        <v>29432</v>
      </c>
      <c r="AD55" s="28">
        <f>AD51+AD53-AD54</f>
        <v>43178</v>
      </c>
      <c r="AE55" s="29">
        <f>AE51+AE53-AE54</f>
        <v>122641</v>
      </c>
      <c r="AF55" s="82">
        <f t="shared" ref="AF55:AN55" si="44">AF51+AF53-AF54</f>
        <v>27658</v>
      </c>
      <c r="AG55" s="82">
        <f t="shared" si="44"/>
        <v>40755</v>
      </c>
      <c r="AH55" s="82">
        <f t="shared" si="44"/>
        <v>51517</v>
      </c>
      <c r="AI55" s="82">
        <f t="shared" si="44"/>
        <v>66748</v>
      </c>
      <c r="AJ55" s="83">
        <f t="shared" si="44"/>
        <v>186678</v>
      </c>
      <c r="AK55" s="82">
        <f t="shared" si="44"/>
        <v>178222</v>
      </c>
      <c r="AL55" s="82">
        <f t="shared" si="44"/>
        <v>65600</v>
      </c>
      <c r="AM55" s="82">
        <f t="shared" si="44"/>
        <v>129590</v>
      </c>
      <c r="AN55" s="82">
        <f t="shared" si="44"/>
        <v>185517</v>
      </c>
      <c r="AO55" s="83">
        <f>SUM(AK55:AN55)</f>
        <v>558929</v>
      </c>
      <c r="AP55" s="82">
        <f>AP51+AP53-AP54</f>
        <v>290124</v>
      </c>
      <c r="AQ55" s="82">
        <f>AQ51+AQ53-AQ54</f>
        <v>384349</v>
      </c>
      <c r="AR55" s="82">
        <f>AR51+AR53-AR54</f>
        <v>402835</v>
      </c>
      <c r="AS55" s="82">
        <f>AS51+AS53-AS54</f>
        <v>133934</v>
      </c>
      <c r="AT55" s="83">
        <f>SUM(AP55:AS55)</f>
        <v>1211242</v>
      </c>
      <c r="AU55" s="58"/>
    </row>
    <row r="56" spans="1:47" ht="14.65" thickTop="1" x14ac:dyDescent="0.45">
      <c r="A56" s="37"/>
      <c r="B56" s="38"/>
      <c r="C56" s="46"/>
      <c r="D56" s="47"/>
      <c r="E56" s="15"/>
      <c r="F56" s="37"/>
      <c r="G56" s="15"/>
      <c r="H56" s="15"/>
      <c r="I56" s="15"/>
      <c r="J56" s="15"/>
      <c r="K56" s="37"/>
      <c r="L56" s="15"/>
      <c r="M56" s="46"/>
      <c r="N56" s="46"/>
      <c r="O56" s="15"/>
      <c r="P56" s="37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</row>
    <row r="57" spans="1:47" x14ac:dyDescent="0.45">
      <c r="A57" s="37"/>
      <c r="B57" s="14"/>
      <c r="C57" s="14"/>
      <c r="D57" s="14"/>
      <c r="E57" s="14"/>
      <c r="F57" s="14"/>
      <c r="G57" s="14"/>
      <c r="H57" s="15"/>
      <c r="I57" s="15"/>
      <c r="J57" s="14"/>
      <c r="K57" s="14"/>
      <c r="L57" s="14"/>
      <c r="M57" s="46"/>
      <c r="N57" s="46"/>
      <c r="O57" s="14"/>
      <c r="P57" s="14"/>
      <c r="AF57" s="107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81"/>
    </row>
    <row r="58" spans="1:47" x14ac:dyDescent="0.45">
      <c r="AU58" s="58"/>
    </row>
    <row r="59" spans="1:47" x14ac:dyDescent="0.45">
      <c r="AU59" s="58"/>
    </row>
    <row r="60" spans="1:47" x14ac:dyDescent="0.45">
      <c r="Q60" s="11"/>
      <c r="R60" s="34"/>
      <c r="S60" s="34"/>
      <c r="T60" s="11"/>
      <c r="U60" s="37"/>
      <c r="V60" s="11"/>
      <c r="W60" s="11"/>
      <c r="X60" s="11"/>
      <c r="Y60" s="11"/>
      <c r="Z60" s="37"/>
      <c r="AA60" s="11"/>
      <c r="AB60" s="11"/>
      <c r="AC60" s="11"/>
      <c r="AD60" s="11"/>
      <c r="AE60" s="37"/>
      <c r="AU60" s="58"/>
    </row>
    <row r="61" spans="1:47" x14ac:dyDescent="0.45">
      <c r="Q61" s="14"/>
      <c r="R61" s="37"/>
      <c r="S61" s="37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U61" s="58"/>
    </row>
    <row r="62" spans="1:47" x14ac:dyDescent="0.45">
      <c r="AU62" s="58"/>
    </row>
    <row r="63" spans="1:47" x14ac:dyDescent="0.45">
      <c r="AU63" s="58"/>
    </row>
    <row r="64" spans="1:47" x14ac:dyDescent="0.45">
      <c r="AU64" s="58"/>
    </row>
    <row r="65" spans="32:47" x14ac:dyDescent="0.45">
      <c r="AU65" s="58"/>
    </row>
    <row r="66" spans="32:47" x14ac:dyDescent="0.45"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</row>
    <row r="67" spans="32:47" x14ac:dyDescent="0.45"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</row>
  </sheetData>
  <mergeCells count="10">
    <mergeCell ref="AF57:AT57"/>
    <mergeCell ref="Q5:T5"/>
    <mergeCell ref="V5:Y5"/>
    <mergeCell ref="AA5:AC5"/>
    <mergeCell ref="AF5:AI5"/>
    <mergeCell ref="B5:E5"/>
    <mergeCell ref="G5:J5"/>
    <mergeCell ref="L5:O5"/>
    <mergeCell ref="AK5:AN5"/>
    <mergeCell ref="AP5:AS5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1"/>
  <sheetViews>
    <sheetView topLeftCell="A4" workbookViewId="0">
      <pane xSplit="1" topLeftCell="B1" activePane="topRight" state="frozen"/>
      <selection pane="topRight" activeCell="A6" sqref="A6:AC32"/>
    </sheetView>
  </sheetViews>
  <sheetFormatPr baseColWidth="10" defaultRowHeight="14.25" x14ac:dyDescent="0.45"/>
  <cols>
    <col min="1" max="1" width="30.1328125" customWidth="1"/>
  </cols>
  <sheetData>
    <row r="1" spans="1:37" x14ac:dyDescent="0.45">
      <c r="A1" s="10" t="s">
        <v>0</v>
      </c>
      <c r="B1" s="35"/>
      <c r="C1" s="35"/>
      <c r="D1" s="35"/>
      <c r="E1" s="35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E1" s="34"/>
      <c r="AF1" s="34"/>
      <c r="AG1" s="34"/>
      <c r="AH1" s="34"/>
      <c r="AI1" s="58"/>
      <c r="AJ1" s="58"/>
      <c r="AK1" s="58"/>
    </row>
    <row r="2" spans="1:37" x14ac:dyDescent="0.45">
      <c r="A2" s="10" t="s">
        <v>1</v>
      </c>
      <c r="B2" s="35"/>
      <c r="C2" s="35"/>
      <c r="D2" s="35"/>
      <c r="E2" s="35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E2" s="34"/>
      <c r="AF2" s="34"/>
      <c r="AG2" s="34"/>
      <c r="AH2" s="34"/>
      <c r="AI2" s="58"/>
      <c r="AJ2" s="58"/>
      <c r="AK2" s="58"/>
    </row>
    <row r="3" spans="1:37" x14ac:dyDescent="0.45">
      <c r="A3" s="11" t="s">
        <v>2</v>
      </c>
      <c r="B3" s="35"/>
      <c r="C3" s="35"/>
      <c r="D3" s="35"/>
      <c r="E3" s="35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E3" s="34"/>
      <c r="AF3" s="34"/>
      <c r="AG3" s="34"/>
      <c r="AH3" s="34"/>
      <c r="AI3" s="58"/>
      <c r="AJ3" s="58"/>
      <c r="AK3" s="58"/>
    </row>
    <row r="4" spans="1:37" ht="14.25" customHeight="1" x14ac:dyDescent="0.45">
      <c r="A4" s="33" t="s">
        <v>3</v>
      </c>
      <c r="B4" s="35"/>
      <c r="C4" s="35"/>
      <c r="D4" s="35"/>
      <c r="E4" s="35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E4" s="34"/>
      <c r="AF4" s="34"/>
      <c r="AG4" s="34"/>
      <c r="AH4" s="34"/>
      <c r="AI4" s="58"/>
      <c r="AJ4" s="58"/>
      <c r="AK4" s="58"/>
    </row>
    <row r="5" spans="1:37" ht="39.75" x14ac:dyDescent="0.45">
      <c r="A5" s="11"/>
      <c r="B5" s="104" t="s">
        <v>4</v>
      </c>
      <c r="C5" s="104"/>
      <c r="D5" s="104"/>
      <c r="E5" s="104"/>
      <c r="F5" s="104" t="s">
        <v>4</v>
      </c>
      <c r="G5" s="104"/>
      <c r="H5" s="104"/>
      <c r="I5" s="104"/>
      <c r="J5" s="104" t="s">
        <v>4</v>
      </c>
      <c r="K5" s="104"/>
      <c r="L5" s="104"/>
      <c r="M5" s="104"/>
      <c r="N5" s="104" t="s">
        <v>4</v>
      </c>
      <c r="O5" s="104"/>
      <c r="P5" s="104"/>
      <c r="Q5" s="84"/>
      <c r="R5" s="105" t="s">
        <v>4</v>
      </c>
      <c r="S5" s="106"/>
      <c r="T5" s="106"/>
      <c r="U5" s="106"/>
      <c r="V5" s="105" t="s">
        <v>4</v>
      </c>
      <c r="W5" s="106"/>
      <c r="X5" s="106"/>
      <c r="Y5" s="106"/>
      <c r="Z5" s="105" t="s">
        <v>4</v>
      </c>
      <c r="AA5" s="106"/>
      <c r="AB5" s="106"/>
      <c r="AC5" s="106"/>
      <c r="AE5" s="9" t="s">
        <v>5</v>
      </c>
      <c r="AF5" s="9" t="s">
        <v>5</v>
      </c>
      <c r="AG5" s="9" t="s">
        <v>5</v>
      </c>
      <c r="AH5" s="9" t="s">
        <v>5</v>
      </c>
      <c r="AI5" s="59" t="s">
        <v>5</v>
      </c>
      <c r="AJ5" s="59" t="s">
        <v>5</v>
      </c>
      <c r="AK5" s="59" t="s">
        <v>5</v>
      </c>
    </row>
    <row r="6" spans="1:37" x14ac:dyDescent="0.45">
      <c r="A6" s="11"/>
      <c r="B6" s="4" t="s">
        <v>6</v>
      </c>
      <c r="C6" s="4" t="s">
        <v>7</v>
      </c>
      <c r="D6" s="4" t="s">
        <v>8</v>
      </c>
      <c r="E6" s="4" t="s">
        <v>9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6</v>
      </c>
      <c r="K6" s="4" t="s">
        <v>7</v>
      </c>
      <c r="L6" s="4" t="s">
        <v>8</v>
      </c>
      <c r="M6" s="4" t="s">
        <v>9</v>
      </c>
      <c r="N6" s="4" t="s">
        <v>6</v>
      </c>
      <c r="O6" s="4" t="s">
        <v>7</v>
      </c>
      <c r="P6" s="4" t="s">
        <v>8</v>
      </c>
      <c r="Q6" s="4" t="s">
        <v>9</v>
      </c>
      <c r="R6" s="60" t="s">
        <v>6</v>
      </c>
      <c r="S6" s="60" t="s">
        <v>7</v>
      </c>
      <c r="T6" s="60" t="s">
        <v>8</v>
      </c>
      <c r="U6" s="60" t="s">
        <v>9</v>
      </c>
      <c r="V6" s="60" t="s">
        <v>6</v>
      </c>
      <c r="W6" s="60" t="s">
        <v>7</v>
      </c>
      <c r="X6" s="60" t="s">
        <v>8</v>
      </c>
      <c r="Y6" s="60" t="s">
        <v>9</v>
      </c>
      <c r="Z6" s="60" t="s">
        <v>6</v>
      </c>
      <c r="AA6" s="60" t="s">
        <v>7</v>
      </c>
      <c r="AB6" s="60" t="s">
        <v>8</v>
      </c>
      <c r="AC6" s="60" t="s">
        <v>9</v>
      </c>
      <c r="AE6" s="6" t="s">
        <v>9</v>
      </c>
      <c r="AF6" s="6" t="s">
        <v>9</v>
      </c>
      <c r="AG6" s="6" t="s">
        <v>9</v>
      </c>
      <c r="AH6" s="6" t="s">
        <v>9</v>
      </c>
      <c r="AI6" s="61" t="s">
        <v>9</v>
      </c>
      <c r="AJ6" s="61" t="s">
        <v>9</v>
      </c>
      <c r="AK6" s="61" t="s">
        <v>9</v>
      </c>
    </row>
    <row r="7" spans="1:37" x14ac:dyDescent="0.45">
      <c r="A7" s="3"/>
      <c r="B7" s="2">
        <v>2012</v>
      </c>
      <c r="C7" s="2">
        <v>2012</v>
      </c>
      <c r="D7" s="2">
        <v>2012</v>
      </c>
      <c r="E7" s="2">
        <v>2012</v>
      </c>
      <c r="F7" s="2">
        <v>2013</v>
      </c>
      <c r="G7" s="2">
        <v>2013</v>
      </c>
      <c r="H7" s="2">
        <v>2013</v>
      </c>
      <c r="I7" s="2">
        <v>2013</v>
      </c>
      <c r="J7" s="2">
        <v>2014</v>
      </c>
      <c r="K7" s="2">
        <v>2014</v>
      </c>
      <c r="L7" s="2">
        <v>2014</v>
      </c>
      <c r="M7" s="2">
        <v>2014</v>
      </c>
      <c r="N7" s="2">
        <v>2015</v>
      </c>
      <c r="O7" s="2">
        <v>2015</v>
      </c>
      <c r="P7" s="2">
        <v>2015</v>
      </c>
      <c r="Q7" s="2">
        <v>2015</v>
      </c>
      <c r="R7" s="62">
        <v>2016</v>
      </c>
      <c r="S7" s="62">
        <v>2016</v>
      </c>
      <c r="T7" s="62">
        <v>2016</v>
      </c>
      <c r="U7" s="62">
        <v>2016</v>
      </c>
      <c r="V7" s="62">
        <v>2017</v>
      </c>
      <c r="W7" s="62">
        <v>2017</v>
      </c>
      <c r="X7" s="62">
        <v>2017</v>
      </c>
      <c r="Y7" s="62">
        <v>2017</v>
      </c>
      <c r="Z7" s="62">
        <v>2018</v>
      </c>
      <c r="AA7" s="62">
        <v>2018</v>
      </c>
      <c r="AB7" s="62">
        <v>2018</v>
      </c>
      <c r="AC7" s="62">
        <v>2018</v>
      </c>
      <c r="AE7" s="5">
        <v>2012</v>
      </c>
      <c r="AF7" s="5">
        <v>2013</v>
      </c>
      <c r="AG7" s="5">
        <v>2014</v>
      </c>
      <c r="AH7" s="5">
        <v>2015</v>
      </c>
      <c r="AI7" s="94">
        <v>2016</v>
      </c>
      <c r="AJ7" s="94">
        <v>2017</v>
      </c>
      <c r="AK7" s="94">
        <v>2018</v>
      </c>
    </row>
    <row r="8" spans="1:37" x14ac:dyDescent="0.45">
      <c r="A8" s="3"/>
      <c r="B8" s="2"/>
      <c r="C8" s="2"/>
      <c r="D8" s="2"/>
      <c r="E8" s="2"/>
      <c r="F8" s="2"/>
      <c r="G8" s="37"/>
      <c r="H8" s="37"/>
      <c r="I8" s="2"/>
      <c r="J8" s="2"/>
      <c r="K8" s="2"/>
      <c r="L8" s="2"/>
      <c r="M8" s="2"/>
      <c r="N8" s="2"/>
      <c r="O8" s="2"/>
      <c r="P8" s="2"/>
      <c r="Q8" s="2"/>
      <c r="R8" s="62"/>
      <c r="S8" s="62"/>
      <c r="T8" s="62"/>
      <c r="U8" s="62"/>
      <c r="V8" s="62"/>
      <c r="W8" s="62"/>
      <c r="X8" s="62"/>
      <c r="Y8" s="62"/>
      <c r="Z8" s="62"/>
      <c r="AA8" s="58"/>
      <c r="AB8" s="58"/>
      <c r="AC8" s="58"/>
      <c r="AE8" s="5"/>
      <c r="AF8" s="5"/>
      <c r="AG8" s="5"/>
      <c r="AH8" s="5"/>
      <c r="AI8" s="94"/>
      <c r="AJ8" s="94"/>
      <c r="AK8" s="94"/>
    </row>
    <row r="9" spans="1:37" x14ac:dyDescent="0.45">
      <c r="A9" s="36" t="s">
        <v>10</v>
      </c>
      <c r="B9" s="13"/>
      <c r="C9" s="13"/>
      <c r="D9" s="13"/>
      <c r="E9" s="13"/>
      <c r="F9" s="53"/>
      <c r="G9" s="37"/>
      <c r="H9" s="37"/>
      <c r="I9" s="53"/>
      <c r="J9" s="53"/>
      <c r="K9" s="53"/>
      <c r="L9" s="53"/>
      <c r="M9" s="53"/>
      <c r="N9" s="53"/>
      <c r="O9" s="53"/>
      <c r="P9" s="53"/>
      <c r="Q9" s="53"/>
      <c r="R9" s="64"/>
      <c r="S9" s="64"/>
      <c r="T9" s="64"/>
      <c r="U9" s="64"/>
      <c r="V9" s="64"/>
      <c r="W9" s="64"/>
      <c r="X9" s="64"/>
      <c r="Y9" s="64"/>
      <c r="Z9" s="64"/>
      <c r="AA9" s="58"/>
      <c r="AB9" s="58"/>
      <c r="AC9" s="58"/>
      <c r="AE9" s="88"/>
      <c r="AF9" s="40"/>
      <c r="AG9" s="40"/>
      <c r="AH9" s="40"/>
      <c r="AI9" s="95"/>
      <c r="AJ9" s="95"/>
      <c r="AK9" s="95"/>
    </row>
    <row r="10" spans="1:37" x14ac:dyDescent="0.45">
      <c r="A10" s="41" t="s">
        <v>11</v>
      </c>
      <c r="B10" s="7">
        <v>23410</v>
      </c>
      <c r="C10" s="7">
        <v>23938</v>
      </c>
      <c r="D10" s="7">
        <v>25101</v>
      </c>
      <c r="E10" s="7">
        <v>27146</v>
      </c>
      <c r="F10" s="7">
        <v>29174</v>
      </c>
      <c r="G10" s="7">
        <v>29807</v>
      </c>
      <c r="H10" s="7">
        <v>31092</v>
      </c>
      <c r="I10" s="7">
        <v>33420</v>
      </c>
      <c r="J10" s="7">
        <v>35674</v>
      </c>
      <c r="K10" s="7">
        <v>36244</v>
      </c>
      <c r="L10" s="7">
        <v>37219</v>
      </c>
      <c r="M10" s="7">
        <v>39114</v>
      </c>
      <c r="N10" s="7">
        <v>41397</v>
      </c>
      <c r="O10" s="7">
        <v>42300</v>
      </c>
      <c r="P10" s="7">
        <v>43181</v>
      </c>
      <c r="Q10" s="7">
        <v>44738</v>
      </c>
      <c r="R10" s="66">
        <v>45714</v>
      </c>
      <c r="S10" s="66">
        <v>46004</v>
      </c>
      <c r="T10" s="66">
        <v>46479</v>
      </c>
      <c r="U10" s="66">
        <v>47905</v>
      </c>
      <c r="V10" s="66">
        <v>49375</v>
      </c>
      <c r="W10" s="66">
        <v>50323</v>
      </c>
      <c r="X10" s="66">
        <v>51345</v>
      </c>
      <c r="Y10" s="66">
        <v>52810</v>
      </c>
      <c r="Z10" s="66">
        <v>55087</v>
      </c>
      <c r="AA10" s="66">
        <v>55959</v>
      </c>
      <c r="AB10" s="66">
        <v>56957</v>
      </c>
      <c r="AC10" s="66">
        <v>58486</v>
      </c>
      <c r="AE10" s="8">
        <f>E10</f>
        <v>27146</v>
      </c>
      <c r="AF10" s="8">
        <f>I10</f>
        <v>33420</v>
      </c>
      <c r="AG10" s="8">
        <f>M10</f>
        <v>39114</v>
      </c>
      <c r="AH10" s="8">
        <f>Q10</f>
        <v>44738</v>
      </c>
      <c r="AI10" s="96">
        <f>U10</f>
        <v>47905</v>
      </c>
      <c r="AJ10" s="96">
        <f>Y10</f>
        <v>52810</v>
      </c>
      <c r="AK10" s="96">
        <f>AC10</f>
        <v>58486</v>
      </c>
    </row>
    <row r="11" spans="1:37" x14ac:dyDescent="0.45">
      <c r="A11" s="42" t="s">
        <v>12</v>
      </c>
      <c r="B11" s="7">
        <v>22022</v>
      </c>
      <c r="C11" s="7">
        <v>22686</v>
      </c>
      <c r="D11" s="7">
        <v>23801</v>
      </c>
      <c r="E11" s="7">
        <v>25471</v>
      </c>
      <c r="F11" s="7">
        <v>27913</v>
      </c>
      <c r="G11" s="7">
        <v>28624</v>
      </c>
      <c r="H11" s="7">
        <v>29925</v>
      </c>
      <c r="I11" s="7">
        <v>31712</v>
      </c>
      <c r="J11" s="7">
        <v>34377</v>
      </c>
      <c r="K11" s="7">
        <v>35085</v>
      </c>
      <c r="L11" s="7">
        <v>36265</v>
      </c>
      <c r="M11" s="7">
        <v>37698</v>
      </c>
      <c r="N11" s="7">
        <v>40315</v>
      </c>
      <c r="O11" s="7">
        <v>41057</v>
      </c>
      <c r="P11" s="7">
        <v>42068</v>
      </c>
      <c r="Q11" s="7">
        <v>43401</v>
      </c>
      <c r="R11" s="66">
        <f>R10-R12</f>
        <v>44461</v>
      </c>
      <c r="S11" s="66">
        <f t="shared" ref="S11:AC11" si="0">S10-S12</f>
        <v>44879</v>
      </c>
      <c r="T11" s="66">
        <f t="shared" si="0"/>
        <v>45461</v>
      </c>
      <c r="U11" s="66">
        <f t="shared" si="0"/>
        <v>46379</v>
      </c>
      <c r="V11" s="66">
        <f t="shared" si="0"/>
        <v>47896</v>
      </c>
      <c r="W11" s="66">
        <f t="shared" si="0"/>
        <v>48725</v>
      </c>
      <c r="X11" s="66">
        <f t="shared" si="0"/>
        <v>49918</v>
      </c>
      <c r="Y11" s="66">
        <f t="shared" si="0"/>
        <v>50870</v>
      </c>
      <c r="Z11" s="66">
        <f t="shared" si="0"/>
        <v>53469</v>
      </c>
      <c r="AA11" s="66">
        <f t="shared" si="0"/>
        <v>54539</v>
      </c>
      <c r="AB11" s="66">
        <f t="shared" si="0"/>
        <v>55450</v>
      </c>
      <c r="AC11" s="66">
        <f t="shared" si="0"/>
        <v>56421</v>
      </c>
      <c r="AE11" s="8"/>
      <c r="AF11" s="8"/>
      <c r="AG11" s="8"/>
      <c r="AH11" s="8"/>
      <c r="AI11" s="97">
        <f>AI10-AI12</f>
        <v>46379</v>
      </c>
      <c r="AJ11" s="97">
        <f>AJ10-AJ12</f>
        <v>50870</v>
      </c>
      <c r="AK11" s="97">
        <f>AK10-AK12</f>
        <v>56421</v>
      </c>
    </row>
    <row r="12" spans="1:37" x14ac:dyDescent="0.45">
      <c r="A12" s="37" t="s">
        <v>29</v>
      </c>
      <c r="B12" s="14">
        <f>B10-B11</f>
        <v>1388</v>
      </c>
      <c r="C12" s="14">
        <f t="shared" ref="C12:Q12" si="1">C10-C11</f>
        <v>1252</v>
      </c>
      <c r="D12" s="14">
        <f t="shared" si="1"/>
        <v>1300</v>
      </c>
      <c r="E12" s="14">
        <f t="shared" si="1"/>
        <v>1675</v>
      </c>
      <c r="F12" s="14">
        <f t="shared" si="1"/>
        <v>1261</v>
      </c>
      <c r="G12" s="14">
        <f t="shared" si="1"/>
        <v>1183</v>
      </c>
      <c r="H12" s="14">
        <f t="shared" si="1"/>
        <v>1167</v>
      </c>
      <c r="I12" s="14">
        <f t="shared" si="1"/>
        <v>1708</v>
      </c>
      <c r="J12" s="14">
        <f t="shared" si="1"/>
        <v>1297</v>
      </c>
      <c r="K12" s="14">
        <f t="shared" si="1"/>
        <v>1159</v>
      </c>
      <c r="L12" s="14">
        <f t="shared" si="1"/>
        <v>954</v>
      </c>
      <c r="M12" s="14">
        <f t="shared" si="1"/>
        <v>1416</v>
      </c>
      <c r="N12" s="14">
        <f t="shared" si="1"/>
        <v>1082</v>
      </c>
      <c r="O12" s="14">
        <f t="shared" si="1"/>
        <v>1243</v>
      </c>
      <c r="P12" s="14">
        <f t="shared" si="1"/>
        <v>1113</v>
      </c>
      <c r="Q12" s="14">
        <f t="shared" si="1"/>
        <v>1337</v>
      </c>
      <c r="R12" s="66">
        <v>1253</v>
      </c>
      <c r="S12" s="66">
        <v>1125</v>
      </c>
      <c r="T12" s="66">
        <v>1018</v>
      </c>
      <c r="U12" s="66">
        <v>1526</v>
      </c>
      <c r="V12" s="66">
        <v>1479</v>
      </c>
      <c r="W12" s="66">
        <v>1598</v>
      </c>
      <c r="X12" s="66">
        <v>1427</v>
      </c>
      <c r="Y12" s="66">
        <v>1940</v>
      </c>
      <c r="Z12" s="66">
        <v>1618</v>
      </c>
      <c r="AA12" s="66">
        <v>1420</v>
      </c>
      <c r="AB12" s="66">
        <v>1507</v>
      </c>
      <c r="AC12" s="66">
        <v>2065</v>
      </c>
      <c r="AE12" s="89">
        <f>AE10-AE11</f>
        <v>27146</v>
      </c>
      <c r="AF12" s="89">
        <f>AF10-AF11</f>
        <v>33420</v>
      </c>
      <c r="AG12" s="89">
        <f>AG10-AG11</f>
        <v>39114</v>
      </c>
      <c r="AH12" s="19"/>
      <c r="AI12" s="96">
        <f>U12</f>
        <v>1526</v>
      </c>
      <c r="AJ12" s="96">
        <f>Y12</f>
        <v>1940</v>
      </c>
      <c r="AK12" s="96">
        <f>AC12</f>
        <v>2065</v>
      </c>
    </row>
    <row r="13" spans="1:37" x14ac:dyDescent="0.45">
      <c r="A13" s="43" t="s">
        <v>13</v>
      </c>
      <c r="B13" s="24">
        <v>506665</v>
      </c>
      <c r="C13" s="24">
        <v>532705</v>
      </c>
      <c r="D13" s="24">
        <v>556027</v>
      </c>
      <c r="E13" s="24">
        <v>589471</v>
      </c>
      <c r="F13" s="24">
        <v>638649</v>
      </c>
      <c r="G13" s="24">
        <v>671089</v>
      </c>
      <c r="H13" s="24">
        <v>701083</v>
      </c>
      <c r="I13" s="24">
        <v>740554</v>
      </c>
      <c r="J13" s="24">
        <v>798617</v>
      </c>
      <c r="K13" s="30">
        <v>838225</v>
      </c>
      <c r="L13" s="30">
        <v>877150</v>
      </c>
      <c r="M13" s="30">
        <v>917442</v>
      </c>
      <c r="N13" s="24">
        <v>984532</v>
      </c>
      <c r="O13" s="24">
        <v>1025913</v>
      </c>
      <c r="P13" s="24">
        <v>1063961</v>
      </c>
      <c r="Q13" s="24">
        <v>1105933</v>
      </c>
      <c r="R13" s="68">
        <v>1161241</v>
      </c>
      <c r="S13" s="68">
        <v>1208271</v>
      </c>
      <c r="T13" s="68">
        <v>1304333</v>
      </c>
      <c r="U13" s="68">
        <v>1403462</v>
      </c>
      <c r="V13" s="68">
        <v>1470042</v>
      </c>
      <c r="W13" s="68">
        <v>1505499</v>
      </c>
      <c r="X13" s="68">
        <v>1547210</v>
      </c>
      <c r="Y13" s="68">
        <v>1630274</v>
      </c>
      <c r="Z13" s="68">
        <v>1820019</v>
      </c>
      <c r="AA13" s="68">
        <v>1893222</v>
      </c>
      <c r="AB13" s="68">
        <v>1937314</v>
      </c>
      <c r="AC13" s="70">
        <v>1996092</v>
      </c>
      <c r="AE13" s="21">
        <f>SUM(B13:E13)</f>
        <v>2184868</v>
      </c>
      <c r="AF13" s="21">
        <f>SUM(F13:I13)</f>
        <v>2751375</v>
      </c>
      <c r="AG13" s="21">
        <f>SUM(J13:M13)</f>
        <v>3431434</v>
      </c>
      <c r="AH13" s="21">
        <f>SUM(N13:Q13)</f>
        <v>4180339</v>
      </c>
      <c r="AI13" s="98">
        <f>SUM(R13:U13)</f>
        <v>5077307</v>
      </c>
      <c r="AJ13" s="98">
        <f>SUM(V13:Y13)</f>
        <v>6153025</v>
      </c>
      <c r="AK13" s="98">
        <f>SUM(Z13:AC13)</f>
        <v>7646647</v>
      </c>
    </row>
    <row r="14" spans="1:37" x14ac:dyDescent="0.45">
      <c r="A14" s="43" t="s">
        <v>14</v>
      </c>
      <c r="B14" s="7">
        <v>360776</v>
      </c>
      <c r="C14" s="7">
        <v>378574</v>
      </c>
      <c r="D14" s="7">
        <v>399124</v>
      </c>
      <c r="E14" s="7">
        <v>420390</v>
      </c>
      <c r="F14" s="7">
        <v>440334</v>
      </c>
      <c r="G14" s="7">
        <v>452598</v>
      </c>
      <c r="H14" s="7">
        <v>473965</v>
      </c>
      <c r="I14" s="7">
        <v>496479</v>
      </c>
      <c r="J14" s="7">
        <v>517094</v>
      </c>
      <c r="K14" s="7">
        <v>546223</v>
      </c>
      <c r="L14" s="7">
        <v>565251</v>
      </c>
      <c r="M14" s="7">
        <v>573193</v>
      </c>
      <c r="N14" s="7">
        <v>582529</v>
      </c>
      <c r="O14" s="7">
        <v>612691</v>
      </c>
      <c r="P14" s="7">
        <v>644914</v>
      </c>
      <c r="Q14" s="7">
        <v>647059</v>
      </c>
      <c r="R14" s="66">
        <v>687756</v>
      </c>
      <c r="S14" s="66">
        <v>729399</v>
      </c>
      <c r="T14" s="66">
        <v>746220</v>
      </c>
      <c r="U14" s="66">
        <v>788598</v>
      </c>
      <c r="V14" s="66">
        <v>783954</v>
      </c>
      <c r="W14" s="66">
        <v>868530</v>
      </c>
      <c r="X14" s="66">
        <v>902275</v>
      </c>
      <c r="Y14" s="66">
        <v>916100</v>
      </c>
      <c r="Z14" s="66">
        <v>936480</v>
      </c>
      <c r="AA14" s="66">
        <v>969995</v>
      </c>
      <c r="AB14" s="66">
        <v>1038473</v>
      </c>
      <c r="AC14" s="66">
        <v>1093446</v>
      </c>
      <c r="AE14" s="8">
        <f>SUM(B14:E14)</f>
        <v>1558864</v>
      </c>
      <c r="AF14" s="8">
        <f>SUM(F14:I14)</f>
        <v>1863376</v>
      </c>
      <c r="AG14" s="8">
        <f>SUM(J14:M14)</f>
        <v>2201761</v>
      </c>
      <c r="AH14" s="8">
        <f>SUM(N14:Q14)</f>
        <v>2487193</v>
      </c>
      <c r="AI14" s="96">
        <f>SUM(R14:U14)</f>
        <v>2951973</v>
      </c>
      <c r="AJ14" s="96">
        <f>SUM(V14:Y14)</f>
        <v>3470859</v>
      </c>
      <c r="AK14" s="96">
        <f>SUM(Z14:AC14)</f>
        <v>4038394</v>
      </c>
    </row>
    <row r="15" spans="1:37" x14ac:dyDescent="0.45">
      <c r="A15" s="43" t="s">
        <v>15</v>
      </c>
      <c r="B15" s="18">
        <v>79381</v>
      </c>
      <c r="C15" s="18">
        <v>70959</v>
      </c>
      <c r="D15" s="18">
        <v>65955</v>
      </c>
      <c r="E15" s="18">
        <v>59777</v>
      </c>
      <c r="F15" s="18">
        <v>66965</v>
      </c>
      <c r="G15" s="18">
        <v>67177</v>
      </c>
      <c r="H15" s="18">
        <v>60637</v>
      </c>
      <c r="I15" s="18">
        <v>70453</v>
      </c>
      <c r="J15" s="18">
        <v>80258</v>
      </c>
      <c r="K15" s="18">
        <v>64727</v>
      </c>
      <c r="L15" s="18">
        <v>61045</v>
      </c>
      <c r="M15" s="18">
        <v>87423</v>
      </c>
      <c r="N15" s="18">
        <v>89551</v>
      </c>
      <c r="O15" s="18">
        <v>73427</v>
      </c>
      <c r="P15" s="18">
        <v>74835</v>
      </c>
      <c r="Q15" s="18">
        <v>79833</v>
      </c>
      <c r="R15" s="71">
        <v>88574</v>
      </c>
      <c r="S15" s="71">
        <v>93751</v>
      </c>
      <c r="T15" s="71">
        <v>116687</v>
      </c>
      <c r="U15" s="71">
        <v>113916</v>
      </c>
      <c r="V15" s="71">
        <v>126253</v>
      </c>
      <c r="W15" s="71">
        <v>124903</v>
      </c>
      <c r="X15" s="71">
        <v>141533</v>
      </c>
      <c r="Y15" s="71">
        <v>211057</v>
      </c>
      <c r="Z15" s="71">
        <v>250719</v>
      </c>
      <c r="AA15" s="71">
        <v>251298</v>
      </c>
      <c r="AB15" s="71">
        <v>210595</v>
      </c>
      <c r="AC15" s="71">
        <v>312739</v>
      </c>
      <c r="AE15" s="20">
        <f>SUM(B15:E15)</f>
        <v>276072</v>
      </c>
      <c r="AF15" s="20">
        <f>SUM(F15:I15)</f>
        <v>265232</v>
      </c>
      <c r="AG15" s="20">
        <f>SUM(J15:M15)</f>
        <v>293453</v>
      </c>
      <c r="AH15" s="20">
        <f>SUM(N15:Q15)</f>
        <v>317646</v>
      </c>
      <c r="AI15" s="96">
        <f>SUM(R15:U15)</f>
        <v>412928</v>
      </c>
      <c r="AJ15" s="99">
        <f>SUM(V15:Y15)</f>
        <v>603746</v>
      </c>
      <c r="AK15" s="99">
        <f>SUM(Z15:AC15)</f>
        <v>1025351</v>
      </c>
    </row>
    <row r="16" spans="1:37" x14ac:dyDescent="0.45">
      <c r="A16" s="37" t="s">
        <v>16</v>
      </c>
      <c r="B16" s="7">
        <f t="shared" ref="B16:M16" si="2">B13-B15-B14</f>
        <v>66508</v>
      </c>
      <c r="C16" s="7">
        <f t="shared" si="2"/>
        <v>83172</v>
      </c>
      <c r="D16" s="7">
        <f t="shared" si="2"/>
        <v>90948</v>
      </c>
      <c r="E16" s="7">
        <f t="shared" si="2"/>
        <v>109304</v>
      </c>
      <c r="F16" s="7">
        <f t="shared" si="2"/>
        <v>131350</v>
      </c>
      <c r="G16" s="7">
        <f t="shared" si="2"/>
        <v>151314</v>
      </c>
      <c r="H16" s="7">
        <f t="shared" si="2"/>
        <v>166481</v>
      </c>
      <c r="I16" s="7">
        <f t="shared" si="2"/>
        <v>173622</v>
      </c>
      <c r="J16" s="7">
        <f t="shared" si="2"/>
        <v>201265</v>
      </c>
      <c r="K16" s="7">
        <f t="shared" si="2"/>
        <v>227275</v>
      </c>
      <c r="L16" s="7">
        <f t="shared" si="2"/>
        <v>250854</v>
      </c>
      <c r="M16" s="7">
        <f t="shared" si="2"/>
        <v>256826</v>
      </c>
      <c r="N16" s="7">
        <f>N13-N15-N14</f>
        <v>312452</v>
      </c>
      <c r="O16" s="7">
        <f>O13-O15-O14</f>
        <v>339795</v>
      </c>
      <c r="P16" s="7">
        <f>P13-P15-P14</f>
        <v>344212</v>
      </c>
      <c r="Q16" s="7">
        <f>Q13-Q15-Q14</f>
        <v>379041</v>
      </c>
      <c r="R16" s="66">
        <f t="shared" ref="R16:AC16" si="3">R13-R15-R14</f>
        <v>384911</v>
      </c>
      <c r="S16" s="66">
        <f t="shared" si="3"/>
        <v>385121</v>
      </c>
      <c r="T16" s="66">
        <f t="shared" si="3"/>
        <v>441426</v>
      </c>
      <c r="U16" s="66">
        <f t="shared" si="3"/>
        <v>500948</v>
      </c>
      <c r="V16" s="66">
        <f t="shared" si="3"/>
        <v>559835</v>
      </c>
      <c r="W16" s="66">
        <f t="shared" si="3"/>
        <v>512066</v>
      </c>
      <c r="X16" s="66">
        <f t="shared" si="3"/>
        <v>503402</v>
      </c>
      <c r="Y16" s="66">
        <f t="shared" si="3"/>
        <v>503117</v>
      </c>
      <c r="Z16" s="66">
        <f t="shared" si="3"/>
        <v>632820</v>
      </c>
      <c r="AA16" s="66">
        <f t="shared" si="3"/>
        <v>671929</v>
      </c>
      <c r="AB16" s="66">
        <f t="shared" si="3"/>
        <v>688246</v>
      </c>
      <c r="AC16" s="66">
        <f t="shared" si="3"/>
        <v>589907</v>
      </c>
      <c r="AE16" s="8">
        <f t="shared" ref="AE16:AK16" si="4">AE13-AE15-AE14</f>
        <v>349932</v>
      </c>
      <c r="AF16" s="8">
        <f t="shared" si="4"/>
        <v>622767</v>
      </c>
      <c r="AG16" s="8">
        <f t="shared" si="4"/>
        <v>936220</v>
      </c>
      <c r="AH16" s="8">
        <f t="shared" si="4"/>
        <v>1375500</v>
      </c>
      <c r="AI16" s="100">
        <f t="shared" si="4"/>
        <v>1712406</v>
      </c>
      <c r="AJ16" s="96">
        <f t="shared" si="4"/>
        <v>2078420</v>
      </c>
      <c r="AK16" s="96">
        <f t="shared" si="4"/>
        <v>2582902</v>
      </c>
    </row>
    <row r="17" spans="1:37" x14ac:dyDescent="0.45">
      <c r="A17" s="37" t="s">
        <v>30</v>
      </c>
      <c r="B17" s="54">
        <f t="shared" ref="B17:E17" si="5">ROUND(B16/B13,3)</f>
        <v>0.13100000000000001</v>
      </c>
      <c r="C17" s="54">
        <f t="shared" si="5"/>
        <v>0.156</v>
      </c>
      <c r="D17" s="54">
        <f t="shared" si="5"/>
        <v>0.16400000000000001</v>
      </c>
      <c r="E17" s="54">
        <f t="shared" si="5"/>
        <v>0.185</v>
      </c>
      <c r="F17" s="54">
        <f t="shared" ref="F17:AC17" si="6">ROUND(F16/F13,3)</f>
        <v>0.20599999999999999</v>
      </c>
      <c r="G17" s="54">
        <f t="shared" si="6"/>
        <v>0.22500000000000001</v>
      </c>
      <c r="H17" s="54">
        <f t="shared" si="6"/>
        <v>0.23699999999999999</v>
      </c>
      <c r="I17" s="54">
        <f t="shared" si="6"/>
        <v>0.23400000000000001</v>
      </c>
      <c r="J17" s="54">
        <f t="shared" si="6"/>
        <v>0.252</v>
      </c>
      <c r="K17" s="54">
        <f t="shared" si="6"/>
        <v>0.27100000000000002</v>
      </c>
      <c r="L17" s="54">
        <f t="shared" si="6"/>
        <v>0.28599999999999998</v>
      </c>
      <c r="M17" s="54">
        <f t="shared" si="6"/>
        <v>0.28000000000000003</v>
      </c>
      <c r="N17" s="54">
        <f t="shared" si="6"/>
        <v>0.317</v>
      </c>
      <c r="O17" s="54">
        <f t="shared" si="6"/>
        <v>0.33100000000000002</v>
      </c>
      <c r="P17" s="54">
        <f t="shared" si="6"/>
        <v>0.32400000000000001</v>
      </c>
      <c r="Q17" s="54">
        <f>ROUND(Q16/Q13,3)</f>
        <v>0.34300000000000003</v>
      </c>
      <c r="R17" s="74">
        <f t="shared" si="6"/>
        <v>0.33100000000000002</v>
      </c>
      <c r="S17" s="74">
        <f t="shared" si="6"/>
        <v>0.31900000000000001</v>
      </c>
      <c r="T17" s="74">
        <f t="shared" si="6"/>
        <v>0.33800000000000002</v>
      </c>
      <c r="U17" s="74">
        <f t="shared" si="6"/>
        <v>0.35699999999999998</v>
      </c>
      <c r="V17" s="74">
        <f t="shared" si="6"/>
        <v>0.38100000000000001</v>
      </c>
      <c r="W17" s="74">
        <f t="shared" si="6"/>
        <v>0.34</v>
      </c>
      <c r="X17" s="74">
        <f t="shared" si="6"/>
        <v>0.32500000000000001</v>
      </c>
      <c r="Y17" s="74">
        <f t="shared" si="6"/>
        <v>0.309</v>
      </c>
      <c r="Z17" s="74">
        <f t="shared" si="6"/>
        <v>0.34799999999999998</v>
      </c>
      <c r="AA17" s="74">
        <f t="shared" si="6"/>
        <v>0.35499999999999998</v>
      </c>
      <c r="AB17" s="74">
        <f t="shared" si="6"/>
        <v>0.35499999999999998</v>
      </c>
      <c r="AC17" s="74">
        <f t="shared" si="6"/>
        <v>0.29599999999999999</v>
      </c>
      <c r="AE17" s="90">
        <f t="shared" ref="AE17:AK17" si="7">ROUND(AE16/AE13,3)</f>
        <v>0.16</v>
      </c>
      <c r="AF17" s="55">
        <f t="shared" si="7"/>
        <v>0.22600000000000001</v>
      </c>
      <c r="AG17" s="55">
        <f t="shared" si="7"/>
        <v>0.27300000000000002</v>
      </c>
      <c r="AH17" s="55">
        <f t="shared" si="7"/>
        <v>0.32900000000000001</v>
      </c>
      <c r="AI17" s="101">
        <f t="shared" si="7"/>
        <v>0.33700000000000002</v>
      </c>
      <c r="AJ17" s="101">
        <f t="shared" si="7"/>
        <v>0.33800000000000002</v>
      </c>
      <c r="AK17" s="101">
        <f t="shared" si="7"/>
        <v>0.33800000000000002</v>
      </c>
    </row>
    <row r="18" spans="1:37" x14ac:dyDescent="0.45">
      <c r="A18" s="37" t="s">
        <v>31</v>
      </c>
      <c r="B18" s="86">
        <f>B14/B10</f>
        <v>15.411191798376763</v>
      </c>
      <c r="C18" s="85">
        <f>C14/C10</f>
        <v>15.814771493023644</v>
      </c>
      <c r="D18" s="85">
        <f t="shared" ref="D18:AC18" si="8">D14/D10</f>
        <v>15.900721086809291</v>
      </c>
      <c r="E18" s="85">
        <f t="shared" si="8"/>
        <v>15.486259485743757</v>
      </c>
      <c r="F18" s="85">
        <f t="shared" si="8"/>
        <v>15.093370809625009</v>
      </c>
      <c r="G18" s="85">
        <f t="shared" si="8"/>
        <v>15.184285570503572</v>
      </c>
      <c r="H18" s="85">
        <f t="shared" si="8"/>
        <v>15.243953428534672</v>
      </c>
      <c r="I18" s="85">
        <f t="shared" si="8"/>
        <v>14.855745062836625</v>
      </c>
      <c r="J18" s="85">
        <f t="shared" si="8"/>
        <v>14.494982340079609</v>
      </c>
      <c r="K18" s="85">
        <f t="shared" si="8"/>
        <v>15.070715152852886</v>
      </c>
      <c r="L18" s="85">
        <f t="shared" si="8"/>
        <v>15.187162470781052</v>
      </c>
      <c r="M18" s="85">
        <f t="shared" si="8"/>
        <v>14.654420412128649</v>
      </c>
      <c r="N18" s="85">
        <f t="shared" si="8"/>
        <v>14.071768485639057</v>
      </c>
      <c r="O18" s="85">
        <f t="shared" si="8"/>
        <v>14.484420803782506</v>
      </c>
      <c r="P18" s="85">
        <f t="shared" si="8"/>
        <v>14.935133507792779</v>
      </c>
      <c r="Q18" s="85">
        <f t="shared" si="8"/>
        <v>14.463297420537351</v>
      </c>
      <c r="R18" s="85">
        <f t="shared" si="8"/>
        <v>15.044756529728311</v>
      </c>
      <c r="S18" s="85">
        <f t="shared" si="8"/>
        <v>15.85512129380054</v>
      </c>
      <c r="T18" s="85">
        <f t="shared" si="8"/>
        <v>16.054992577292971</v>
      </c>
      <c r="U18" s="85">
        <f t="shared" si="8"/>
        <v>16.461705458720385</v>
      </c>
      <c r="V18" s="85">
        <f t="shared" si="8"/>
        <v>15.877549367088607</v>
      </c>
      <c r="W18" s="85">
        <f t="shared" si="8"/>
        <v>17.259106174115217</v>
      </c>
      <c r="X18" s="85">
        <f t="shared" si="8"/>
        <v>17.572791897945272</v>
      </c>
      <c r="Y18" s="85">
        <f t="shared" si="8"/>
        <v>17.347093353531527</v>
      </c>
      <c r="Z18" s="85">
        <f t="shared" si="8"/>
        <v>17.000018153103273</v>
      </c>
      <c r="AA18" s="85">
        <f t="shared" si="8"/>
        <v>17.334030272163549</v>
      </c>
      <c r="AB18" s="85">
        <f t="shared" si="8"/>
        <v>18.232578963077408</v>
      </c>
      <c r="AC18" s="85">
        <f t="shared" si="8"/>
        <v>18.695858838012516</v>
      </c>
      <c r="AE18" s="91">
        <f t="shared" ref="AE18:AK18" si="9">AE14/AE10</f>
        <v>57.425182347307157</v>
      </c>
      <c r="AF18" s="91">
        <f t="shared" si="9"/>
        <v>55.75631358467983</v>
      </c>
      <c r="AG18" s="91">
        <f t="shared" si="9"/>
        <v>56.290867719997955</v>
      </c>
      <c r="AH18" s="91">
        <f t="shared" si="9"/>
        <v>55.594639903437795</v>
      </c>
      <c r="AI18" s="91">
        <f t="shared" si="9"/>
        <v>61.621396513933824</v>
      </c>
      <c r="AJ18" s="91">
        <f t="shared" si="9"/>
        <v>65.723518273054353</v>
      </c>
      <c r="AK18" s="91">
        <f t="shared" si="9"/>
        <v>69.048900591594574</v>
      </c>
    </row>
    <row r="19" spans="1:37" x14ac:dyDescent="0.45">
      <c r="A19" s="37" t="s">
        <v>33</v>
      </c>
      <c r="B19" s="86">
        <f>B13/B10</f>
        <v>21.643101238786844</v>
      </c>
      <c r="C19" s="86">
        <f t="shared" ref="C19:AC19" si="10">C13/C10</f>
        <v>22.253529952376972</v>
      </c>
      <c r="D19" s="86">
        <f t="shared" si="10"/>
        <v>22.151587586151948</v>
      </c>
      <c r="E19" s="86">
        <f t="shared" si="10"/>
        <v>21.71483828188315</v>
      </c>
      <c r="F19" s="86">
        <f t="shared" si="10"/>
        <v>21.89103311167478</v>
      </c>
      <c r="G19" s="86">
        <f t="shared" si="10"/>
        <v>22.51447646525984</v>
      </c>
      <c r="H19" s="86">
        <f t="shared" si="10"/>
        <v>22.548662035250224</v>
      </c>
      <c r="I19" s="86">
        <f t="shared" si="10"/>
        <v>22.159006582884501</v>
      </c>
      <c r="J19" s="86">
        <f t="shared" si="10"/>
        <v>22.386528003588047</v>
      </c>
      <c r="K19" s="86">
        <f t="shared" si="10"/>
        <v>23.127276238825736</v>
      </c>
      <c r="L19" s="86">
        <f t="shared" si="10"/>
        <v>23.56726403181171</v>
      </c>
      <c r="M19" s="86">
        <f t="shared" si="10"/>
        <v>23.455591348366315</v>
      </c>
      <c r="N19" s="86">
        <f t="shared" si="10"/>
        <v>23.782689566876826</v>
      </c>
      <c r="O19" s="86">
        <f t="shared" si="10"/>
        <v>24.253262411347517</v>
      </c>
      <c r="P19" s="86">
        <f t="shared" si="10"/>
        <v>24.639563696996365</v>
      </c>
      <c r="Q19" s="86">
        <f t="shared" si="10"/>
        <v>24.720215476775895</v>
      </c>
      <c r="R19" s="86">
        <f t="shared" si="10"/>
        <v>25.402305639410248</v>
      </c>
      <c r="S19" s="86">
        <f t="shared" si="10"/>
        <v>26.264477001999825</v>
      </c>
      <c r="T19" s="86">
        <f t="shared" si="10"/>
        <v>28.062845586178703</v>
      </c>
      <c r="U19" s="86">
        <f t="shared" si="10"/>
        <v>29.296774866924121</v>
      </c>
      <c r="V19" s="86">
        <f t="shared" si="10"/>
        <v>29.77300253164557</v>
      </c>
      <c r="W19" s="86">
        <f t="shared" si="10"/>
        <v>29.916718001708961</v>
      </c>
      <c r="X19" s="86">
        <f t="shared" si="10"/>
        <v>30.133605998636675</v>
      </c>
      <c r="Y19" s="86">
        <f t="shared" si="10"/>
        <v>30.870554819163036</v>
      </c>
      <c r="Z19" s="86">
        <f t="shared" si="10"/>
        <v>33.038992865830416</v>
      </c>
      <c r="AA19" s="86">
        <f t="shared" si="10"/>
        <v>33.832305795314426</v>
      </c>
      <c r="AB19" s="86">
        <f t="shared" si="10"/>
        <v>34.013624313078289</v>
      </c>
      <c r="AC19" s="86">
        <f t="shared" si="10"/>
        <v>34.129398488527166</v>
      </c>
      <c r="AE19" s="92">
        <f t="shared" ref="AE19:AK19" si="11">AE13/AE10</f>
        <v>80.485817431665808</v>
      </c>
      <c r="AF19" s="92">
        <f t="shared" si="11"/>
        <v>82.327199281867152</v>
      </c>
      <c r="AG19" s="92">
        <f t="shared" si="11"/>
        <v>87.7290484225597</v>
      </c>
      <c r="AH19" s="92">
        <f t="shared" si="11"/>
        <v>93.440453305914431</v>
      </c>
      <c r="AI19" s="92">
        <f t="shared" si="11"/>
        <v>105.98699509445778</v>
      </c>
      <c r="AJ19" s="92">
        <f t="shared" si="11"/>
        <v>116.51249763302405</v>
      </c>
      <c r="AK19" s="92">
        <f t="shared" si="11"/>
        <v>130.7432035016927</v>
      </c>
    </row>
    <row r="20" spans="1:37" x14ac:dyDescent="0.45">
      <c r="A20" s="37" t="s">
        <v>34</v>
      </c>
      <c r="B20" s="86">
        <f>B19-B18</f>
        <v>6.2319094404100817</v>
      </c>
      <c r="C20" s="86">
        <f t="shared" ref="C20:AC20" si="12">C19-C18</f>
        <v>6.4387584593533287</v>
      </c>
      <c r="D20" s="86">
        <f t="shared" si="12"/>
        <v>6.2508664993426564</v>
      </c>
      <c r="E20" s="86">
        <f t="shared" si="12"/>
        <v>6.2285787961393932</v>
      </c>
      <c r="F20" s="86">
        <f t="shared" si="12"/>
        <v>6.7976623020497708</v>
      </c>
      <c r="G20" s="86">
        <f t="shared" si="12"/>
        <v>7.3301908947562673</v>
      </c>
      <c r="H20" s="86">
        <f t="shared" si="12"/>
        <v>7.3047086067155522</v>
      </c>
      <c r="I20" s="86">
        <f t="shared" si="12"/>
        <v>7.3032615200478759</v>
      </c>
      <c r="J20" s="86">
        <f t="shared" si="12"/>
        <v>7.8915456635084382</v>
      </c>
      <c r="K20" s="86">
        <f t="shared" si="12"/>
        <v>8.0565610859728505</v>
      </c>
      <c r="L20" s="86">
        <f t="shared" si="12"/>
        <v>8.3801015610306582</v>
      </c>
      <c r="M20" s="86">
        <f t="shared" si="12"/>
        <v>8.801170936237666</v>
      </c>
      <c r="N20" s="86">
        <f t="shared" si="12"/>
        <v>9.7109210812377693</v>
      </c>
      <c r="O20" s="86">
        <f t="shared" si="12"/>
        <v>9.7688416075650117</v>
      </c>
      <c r="P20" s="86">
        <f t="shared" si="12"/>
        <v>9.7044301892035865</v>
      </c>
      <c r="Q20" s="86">
        <f t="shared" si="12"/>
        <v>10.256918056238543</v>
      </c>
      <c r="R20" s="86">
        <f t="shared" si="12"/>
        <v>10.357549109681937</v>
      </c>
      <c r="S20" s="86">
        <f t="shared" si="12"/>
        <v>10.409355708199286</v>
      </c>
      <c r="T20" s="86">
        <f t="shared" si="12"/>
        <v>12.007853008885732</v>
      </c>
      <c r="U20" s="86">
        <f t="shared" si="12"/>
        <v>12.835069408203736</v>
      </c>
      <c r="V20" s="86">
        <f t="shared" si="12"/>
        <v>13.895453164556963</v>
      </c>
      <c r="W20" s="86">
        <f t="shared" si="12"/>
        <v>12.657611827593744</v>
      </c>
      <c r="X20" s="86">
        <f t="shared" si="12"/>
        <v>12.560814100691402</v>
      </c>
      <c r="Y20" s="86">
        <f t="shared" si="12"/>
        <v>13.52346146563151</v>
      </c>
      <c r="Z20" s="86">
        <f t="shared" si="12"/>
        <v>16.038974712727143</v>
      </c>
      <c r="AA20" s="86">
        <f t="shared" si="12"/>
        <v>16.498275523150877</v>
      </c>
      <c r="AB20" s="86">
        <f t="shared" si="12"/>
        <v>15.78104535000088</v>
      </c>
      <c r="AC20" s="86">
        <f t="shared" si="12"/>
        <v>15.43353965051465</v>
      </c>
      <c r="AE20" s="92">
        <f t="shared" ref="AE20:AK20" si="13">AE19-AE18</f>
        <v>23.060635084358651</v>
      </c>
      <c r="AF20" s="92">
        <f t="shared" si="13"/>
        <v>26.570885697187322</v>
      </c>
      <c r="AG20" s="92">
        <f t="shared" si="13"/>
        <v>31.438180702561745</v>
      </c>
      <c r="AH20" s="92">
        <f t="shared" si="13"/>
        <v>37.845813402476637</v>
      </c>
      <c r="AI20" s="92">
        <f t="shared" si="13"/>
        <v>44.365598580523958</v>
      </c>
      <c r="AJ20" s="92">
        <f t="shared" si="13"/>
        <v>50.788979359969701</v>
      </c>
      <c r="AK20" s="92">
        <f t="shared" si="13"/>
        <v>61.694302910098131</v>
      </c>
    </row>
    <row r="21" spans="1:37" x14ac:dyDescent="0.45">
      <c r="A21" s="36" t="s">
        <v>20</v>
      </c>
      <c r="B21" s="13"/>
      <c r="C21" s="13"/>
      <c r="D21" s="13"/>
      <c r="E21" s="13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E21" s="40"/>
      <c r="AF21" s="45"/>
      <c r="AG21" s="45"/>
      <c r="AH21" s="45"/>
      <c r="AI21" s="95"/>
      <c r="AJ21" s="95"/>
      <c r="AK21" s="95"/>
    </row>
    <row r="22" spans="1:37" x14ac:dyDescent="0.45">
      <c r="A22" s="41" t="s">
        <v>11</v>
      </c>
      <c r="B22" s="7">
        <v>10089</v>
      </c>
      <c r="C22" s="7">
        <v>9240</v>
      </c>
      <c r="D22" s="7">
        <v>8606</v>
      </c>
      <c r="E22" s="7">
        <v>8224</v>
      </c>
      <c r="F22" s="7">
        <v>7983</v>
      </c>
      <c r="G22" s="7">
        <v>7508</v>
      </c>
      <c r="H22" s="7">
        <v>7148</v>
      </c>
      <c r="I22" s="7">
        <v>6930</v>
      </c>
      <c r="J22" s="7">
        <v>6652</v>
      </c>
      <c r="K22" s="7">
        <v>6261</v>
      </c>
      <c r="L22" s="7">
        <v>5986</v>
      </c>
      <c r="M22" s="7">
        <v>5767</v>
      </c>
      <c r="N22" s="7">
        <v>5564</v>
      </c>
      <c r="O22" s="7">
        <v>5314</v>
      </c>
      <c r="P22" s="7">
        <v>5060</v>
      </c>
      <c r="Q22" s="7">
        <v>4904</v>
      </c>
      <c r="R22" s="66">
        <f>R23+R24</f>
        <v>4741</v>
      </c>
      <c r="S22" s="66">
        <f t="shared" ref="S22:U22" si="14">S23+S24</f>
        <v>4530</v>
      </c>
      <c r="T22" s="66">
        <f t="shared" si="14"/>
        <v>4273</v>
      </c>
      <c r="U22" s="66">
        <f t="shared" si="14"/>
        <v>4114</v>
      </c>
      <c r="V22" s="66">
        <f t="shared" ref="V22" si="15">V23+V24</f>
        <v>3944</v>
      </c>
      <c r="W22" s="66">
        <f t="shared" ref="W22" si="16">W23+W24</f>
        <v>3758</v>
      </c>
      <c r="X22" s="66">
        <f t="shared" ref="X22" si="17">X23+X24</f>
        <v>3569</v>
      </c>
      <c r="Y22" s="66">
        <f t="shared" ref="Y22" si="18">Y23+Y24</f>
        <v>3383</v>
      </c>
      <c r="Z22" s="66">
        <f t="shared" ref="Z22" si="19">Z23+Z24</f>
        <v>3167</v>
      </c>
      <c r="AA22" s="66">
        <f t="shared" ref="AA22" si="20">AA23+AA24</f>
        <v>2999</v>
      </c>
      <c r="AB22" s="66">
        <f t="shared" ref="AB22" si="21">AB23+AB24</f>
        <v>2852</v>
      </c>
      <c r="AC22" s="66">
        <f t="shared" ref="AC22" si="22">AC23+AC24</f>
        <v>2731</v>
      </c>
      <c r="AE22" s="8">
        <f>E22</f>
        <v>8224</v>
      </c>
      <c r="AF22" s="8">
        <f>I22</f>
        <v>6930</v>
      </c>
      <c r="AG22" s="8">
        <f>M22</f>
        <v>5767</v>
      </c>
      <c r="AH22" s="8">
        <f>Q22</f>
        <v>4904</v>
      </c>
      <c r="AI22" s="97">
        <f t="shared" ref="AI22" si="23">AI23+AI24</f>
        <v>4114</v>
      </c>
      <c r="AJ22" s="97">
        <f t="shared" ref="AJ22" si="24">AJ23+AJ24</f>
        <v>3383</v>
      </c>
      <c r="AK22" s="97">
        <f t="shared" ref="AK22" si="25">AK23+AK24</f>
        <v>2731</v>
      </c>
    </row>
    <row r="23" spans="1:37" x14ac:dyDescent="0.45">
      <c r="A23" s="42" t="s">
        <v>12</v>
      </c>
      <c r="B23" s="7">
        <v>9958</v>
      </c>
      <c r="C23" s="7">
        <v>9145</v>
      </c>
      <c r="D23" s="7">
        <v>8465</v>
      </c>
      <c r="E23" s="7">
        <v>8049</v>
      </c>
      <c r="F23" s="7">
        <v>7827</v>
      </c>
      <c r="G23" s="7">
        <v>7369</v>
      </c>
      <c r="H23" s="7">
        <v>7014</v>
      </c>
      <c r="I23" s="7">
        <v>6765</v>
      </c>
      <c r="J23" s="7">
        <v>6509</v>
      </c>
      <c r="K23" s="7">
        <v>6167</v>
      </c>
      <c r="L23" s="7">
        <v>5899</v>
      </c>
      <c r="M23" s="7">
        <v>5668</v>
      </c>
      <c r="N23" s="7">
        <v>5470</v>
      </c>
      <c r="O23" s="7">
        <v>5219</v>
      </c>
      <c r="P23" s="7">
        <v>4971</v>
      </c>
      <c r="Q23" s="7">
        <v>4787</v>
      </c>
      <c r="R23" s="66">
        <v>4647</v>
      </c>
      <c r="S23" s="66">
        <v>4435</v>
      </c>
      <c r="T23" s="66">
        <v>4194</v>
      </c>
      <c r="U23" s="66">
        <v>4029</v>
      </c>
      <c r="V23" s="66">
        <v>3867</v>
      </c>
      <c r="W23" s="66">
        <v>3692</v>
      </c>
      <c r="X23" s="66">
        <v>3520</v>
      </c>
      <c r="Y23" s="66">
        <v>3330</v>
      </c>
      <c r="Z23" s="66">
        <v>3138</v>
      </c>
      <c r="AA23" s="66">
        <v>2971</v>
      </c>
      <c r="AB23" s="66">
        <v>2828</v>
      </c>
      <c r="AC23" s="66">
        <v>2706</v>
      </c>
      <c r="AE23" s="8"/>
      <c r="AF23" s="8"/>
      <c r="AG23" s="8"/>
      <c r="AH23" s="8"/>
      <c r="AI23" s="96">
        <f>U23</f>
        <v>4029</v>
      </c>
      <c r="AJ23" s="96">
        <f>Y23</f>
        <v>3330</v>
      </c>
      <c r="AK23" s="96">
        <f>AC23</f>
        <v>2706</v>
      </c>
    </row>
    <row r="24" spans="1:37" x14ac:dyDescent="0.45">
      <c r="A24" s="37" t="s">
        <v>29</v>
      </c>
      <c r="B24" s="14">
        <f>B22-B23</f>
        <v>131</v>
      </c>
      <c r="C24" s="14">
        <f t="shared" ref="C24:Q24" si="26">C22-C23</f>
        <v>95</v>
      </c>
      <c r="D24" s="14">
        <f t="shared" si="26"/>
        <v>141</v>
      </c>
      <c r="E24" s="14">
        <f t="shared" si="26"/>
        <v>175</v>
      </c>
      <c r="F24" s="14">
        <f t="shared" si="26"/>
        <v>156</v>
      </c>
      <c r="G24" s="14">
        <f t="shared" si="26"/>
        <v>139</v>
      </c>
      <c r="H24" s="14">
        <f t="shared" si="26"/>
        <v>134</v>
      </c>
      <c r="I24" s="14">
        <f t="shared" si="26"/>
        <v>165</v>
      </c>
      <c r="J24" s="14">
        <f t="shared" si="26"/>
        <v>143</v>
      </c>
      <c r="K24" s="14">
        <f t="shared" si="26"/>
        <v>94</v>
      </c>
      <c r="L24" s="14">
        <f t="shared" si="26"/>
        <v>87</v>
      </c>
      <c r="M24" s="14">
        <f t="shared" si="26"/>
        <v>99</v>
      </c>
      <c r="N24" s="14">
        <f t="shared" si="26"/>
        <v>94</v>
      </c>
      <c r="O24" s="14">
        <f t="shared" si="26"/>
        <v>95</v>
      </c>
      <c r="P24" s="14">
        <f t="shared" si="26"/>
        <v>89</v>
      </c>
      <c r="Q24" s="14">
        <f t="shared" si="26"/>
        <v>117</v>
      </c>
      <c r="R24" s="66">
        <v>94</v>
      </c>
      <c r="S24" s="66">
        <v>95</v>
      </c>
      <c r="T24" s="66">
        <v>79</v>
      </c>
      <c r="U24" s="66">
        <v>85</v>
      </c>
      <c r="V24" s="66">
        <v>77</v>
      </c>
      <c r="W24" s="66">
        <v>66</v>
      </c>
      <c r="X24" s="66">
        <v>49</v>
      </c>
      <c r="Y24" s="66">
        <v>53</v>
      </c>
      <c r="Z24" s="66">
        <v>29</v>
      </c>
      <c r="AA24" s="66">
        <v>28</v>
      </c>
      <c r="AB24" s="66">
        <v>24</v>
      </c>
      <c r="AC24" s="66">
        <v>25</v>
      </c>
      <c r="AE24" s="89">
        <f>E24</f>
        <v>175</v>
      </c>
      <c r="AF24" s="89">
        <f>I24</f>
        <v>165</v>
      </c>
      <c r="AG24" s="89">
        <f>M24</f>
        <v>99</v>
      </c>
      <c r="AH24" s="89">
        <f>Q24</f>
        <v>117</v>
      </c>
      <c r="AI24" s="96">
        <f>U24</f>
        <v>85</v>
      </c>
      <c r="AJ24" s="96">
        <f>Y24</f>
        <v>53</v>
      </c>
      <c r="AK24" s="96">
        <f>AC24</f>
        <v>25</v>
      </c>
    </row>
    <row r="25" spans="1:37" x14ac:dyDescent="0.45">
      <c r="A25" s="43" t="s">
        <v>13</v>
      </c>
      <c r="B25" s="24">
        <v>319701</v>
      </c>
      <c r="C25" s="24">
        <v>291485</v>
      </c>
      <c r="D25" s="24">
        <v>271318</v>
      </c>
      <c r="E25" s="24">
        <v>254368</v>
      </c>
      <c r="F25" s="24">
        <v>243293</v>
      </c>
      <c r="G25" s="24">
        <v>232381</v>
      </c>
      <c r="H25" s="24">
        <v>221865</v>
      </c>
      <c r="I25" s="24">
        <v>213258</v>
      </c>
      <c r="J25" s="24">
        <v>204354</v>
      </c>
      <c r="K25" s="24">
        <v>194721</v>
      </c>
      <c r="L25" s="24">
        <v>186597</v>
      </c>
      <c r="M25" s="24">
        <v>179489</v>
      </c>
      <c r="N25" s="24">
        <v>173200</v>
      </c>
      <c r="O25" s="24">
        <v>164018</v>
      </c>
      <c r="P25" s="24">
        <v>157524</v>
      </c>
      <c r="Q25" s="24">
        <v>150995</v>
      </c>
      <c r="R25" s="68">
        <v>144747</v>
      </c>
      <c r="S25" s="68">
        <v>138732</v>
      </c>
      <c r="T25" s="68">
        <v>132375</v>
      </c>
      <c r="U25" s="68">
        <v>126413</v>
      </c>
      <c r="V25" s="68">
        <v>120394</v>
      </c>
      <c r="W25" s="68">
        <v>114737</v>
      </c>
      <c r="X25" s="68">
        <v>110214</v>
      </c>
      <c r="Y25" s="68">
        <v>105152</v>
      </c>
      <c r="Z25" s="68">
        <v>98751</v>
      </c>
      <c r="AA25" s="68">
        <v>92904</v>
      </c>
      <c r="AB25" s="68">
        <v>88777</v>
      </c>
      <c r="AC25" s="70">
        <v>85157</v>
      </c>
      <c r="AE25" s="23">
        <f>SUM(B25:E25)</f>
        <v>1136872</v>
      </c>
      <c r="AF25" s="23">
        <f>SUM(F25:I25)</f>
        <v>910797</v>
      </c>
      <c r="AG25" s="23">
        <f>SUM(J25:M25)</f>
        <v>765161</v>
      </c>
      <c r="AH25" s="23">
        <f>SUM(N25:Q25)</f>
        <v>645737</v>
      </c>
      <c r="AI25" s="98">
        <f>SUM(R25:U25)</f>
        <v>542267</v>
      </c>
      <c r="AJ25" s="102">
        <f>SUM(V25:Y25)</f>
        <v>450497</v>
      </c>
      <c r="AK25" s="102">
        <f>SUM(Z25:AC25)</f>
        <v>365589</v>
      </c>
    </row>
    <row r="26" spans="1:37" x14ac:dyDescent="0.45">
      <c r="A26" s="43" t="s">
        <v>14</v>
      </c>
      <c r="B26" s="7">
        <v>171746</v>
      </c>
      <c r="C26" s="7">
        <v>156312</v>
      </c>
      <c r="D26" s="7">
        <v>139135</v>
      </c>
      <c r="E26" s="7">
        <v>124239</v>
      </c>
      <c r="F26" s="7">
        <v>129726</v>
      </c>
      <c r="G26" s="7">
        <v>123676</v>
      </c>
      <c r="H26" s="7">
        <v>115124</v>
      </c>
      <c r="I26" s="7">
        <v>102997</v>
      </c>
      <c r="J26" s="7">
        <v>106825</v>
      </c>
      <c r="K26" s="7">
        <v>101928</v>
      </c>
      <c r="L26" s="7">
        <v>97201</v>
      </c>
      <c r="M26" s="7">
        <v>90928</v>
      </c>
      <c r="N26" s="7">
        <v>88594</v>
      </c>
      <c r="O26" s="7">
        <v>86095</v>
      </c>
      <c r="P26" s="7">
        <v>77793</v>
      </c>
      <c r="Q26" s="7">
        <v>71426</v>
      </c>
      <c r="R26" s="71">
        <v>73095</v>
      </c>
      <c r="S26" s="71">
        <v>67830</v>
      </c>
      <c r="T26" s="71">
        <v>63671</v>
      </c>
      <c r="U26" s="71">
        <v>58146</v>
      </c>
      <c r="V26" s="71">
        <v>60219</v>
      </c>
      <c r="W26" s="71">
        <v>52734</v>
      </c>
      <c r="X26" s="71">
        <v>47087</v>
      </c>
      <c r="Y26" s="71">
        <v>42485</v>
      </c>
      <c r="Z26" s="71">
        <v>42393</v>
      </c>
      <c r="AA26" s="71">
        <v>39924</v>
      </c>
      <c r="AB26" s="71">
        <v>37101</v>
      </c>
      <c r="AC26" s="71">
        <v>33679</v>
      </c>
      <c r="AE26" s="8">
        <f>SUM(B26:E26)</f>
        <v>591432</v>
      </c>
      <c r="AF26" s="8">
        <f>SUM(F26:I26)</f>
        <v>471523</v>
      </c>
      <c r="AG26" s="8">
        <f>SUM(J26:M26)</f>
        <v>396882</v>
      </c>
      <c r="AH26" s="8">
        <f>SUM(N26:Q26)</f>
        <v>323908</v>
      </c>
      <c r="AI26" s="96">
        <f>SUM(R26:U26)</f>
        <v>262742</v>
      </c>
      <c r="AJ26" s="99">
        <f>SUM(V26:Y26)</f>
        <v>202525</v>
      </c>
      <c r="AK26" s="99">
        <f>SUM(Z26:AC26)</f>
        <v>153097</v>
      </c>
    </row>
    <row r="27" spans="1:37" x14ac:dyDescent="0.45">
      <c r="A27" s="43" t="s">
        <v>15</v>
      </c>
      <c r="B27" s="18">
        <v>1822</v>
      </c>
      <c r="C27" s="18">
        <v>1407</v>
      </c>
      <c r="D27" s="18">
        <v>1536</v>
      </c>
      <c r="E27" s="18">
        <v>2609</v>
      </c>
      <c r="F27" s="18">
        <v>74</v>
      </c>
      <c r="G27" s="18">
        <v>99</v>
      </c>
      <c r="H27" s="18">
        <v>54</v>
      </c>
      <c r="I27" s="18">
        <v>65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/>
      <c r="AE27" s="20">
        <f>SUM(B27:E27)</f>
        <v>7374</v>
      </c>
      <c r="AF27" s="20">
        <f>SUM(F27:I27)</f>
        <v>292</v>
      </c>
      <c r="AG27" s="20">
        <f>SUM(J27:M27)</f>
        <v>0</v>
      </c>
      <c r="AH27" s="20">
        <f>SUM(N27:Q27)</f>
        <v>0</v>
      </c>
      <c r="AI27" s="88"/>
      <c r="AJ27" s="88"/>
      <c r="AK27" s="88"/>
    </row>
    <row r="28" spans="1:37" x14ac:dyDescent="0.45">
      <c r="A28" s="37" t="s">
        <v>16</v>
      </c>
      <c r="B28" s="7">
        <f t="shared" ref="B28:Q28" si="27">B25-B27-B26</f>
        <v>146133</v>
      </c>
      <c r="C28" s="7">
        <f t="shared" si="27"/>
        <v>133766</v>
      </c>
      <c r="D28" s="7">
        <f t="shared" si="27"/>
        <v>130647</v>
      </c>
      <c r="E28" s="7">
        <f t="shared" si="27"/>
        <v>127520</v>
      </c>
      <c r="F28" s="7">
        <f t="shared" si="27"/>
        <v>113493</v>
      </c>
      <c r="G28" s="7">
        <f t="shared" si="27"/>
        <v>108606</v>
      </c>
      <c r="H28" s="7">
        <f t="shared" si="27"/>
        <v>106687</v>
      </c>
      <c r="I28" s="7">
        <f t="shared" si="27"/>
        <v>110196</v>
      </c>
      <c r="J28" s="7">
        <f t="shared" si="27"/>
        <v>97529</v>
      </c>
      <c r="K28" s="7">
        <f t="shared" si="27"/>
        <v>92793</v>
      </c>
      <c r="L28" s="7">
        <f t="shared" si="27"/>
        <v>89396</v>
      </c>
      <c r="M28" s="7">
        <f t="shared" si="27"/>
        <v>88561</v>
      </c>
      <c r="N28" s="7">
        <f t="shared" si="27"/>
        <v>84606</v>
      </c>
      <c r="O28" s="7">
        <f t="shared" si="27"/>
        <v>77923</v>
      </c>
      <c r="P28" s="7">
        <f t="shared" si="27"/>
        <v>79731</v>
      </c>
      <c r="Q28" s="7">
        <f t="shared" si="27"/>
        <v>79569</v>
      </c>
      <c r="R28" s="66">
        <f t="shared" ref="R28:AC28" si="28">R25-R26</f>
        <v>71652</v>
      </c>
      <c r="S28" s="66">
        <f t="shared" si="28"/>
        <v>70902</v>
      </c>
      <c r="T28" s="66">
        <f t="shared" si="28"/>
        <v>68704</v>
      </c>
      <c r="U28" s="66">
        <f t="shared" si="28"/>
        <v>68267</v>
      </c>
      <c r="V28" s="66">
        <f t="shared" si="28"/>
        <v>60175</v>
      </c>
      <c r="W28" s="66">
        <f t="shared" si="28"/>
        <v>62003</v>
      </c>
      <c r="X28" s="66">
        <f t="shared" si="28"/>
        <v>63127</v>
      </c>
      <c r="Y28" s="66">
        <f t="shared" si="28"/>
        <v>62667</v>
      </c>
      <c r="Z28" s="66">
        <f t="shared" si="28"/>
        <v>56358</v>
      </c>
      <c r="AA28" s="66">
        <f t="shared" si="28"/>
        <v>52980</v>
      </c>
      <c r="AB28" s="66">
        <f t="shared" si="28"/>
        <v>51676</v>
      </c>
      <c r="AC28" s="66">
        <f t="shared" si="28"/>
        <v>51478</v>
      </c>
      <c r="AE28" s="8">
        <f>AE25-AE27-AE26</f>
        <v>538066</v>
      </c>
      <c r="AF28" s="8">
        <f>AF25-AF27-AF26</f>
        <v>438982</v>
      </c>
      <c r="AG28" s="8">
        <f>AG25-AG27-AG26</f>
        <v>368279</v>
      </c>
      <c r="AH28" s="8">
        <f>AH25-AH27-AH26</f>
        <v>321829</v>
      </c>
      <c r="AI28" s="100">
        <f>AI25-AI26</f>
        <v>279525</v>
      </c>
      <c r="AJ28" s="96">
        <f>AJ25-AJ26</f>
        <v>247972</v>
      </c>
      <c r="AK28" s="96">
        <f>AK25-AK26</f>
        <v>212492</v>
      </c>
    </row>
    <row r="29" spans="1:37" x14ac:dyDescent="0.45">
      <c r="A29" s="37" t="s">
        <v>28</v>
      </c>
      <c r="B29" s="54">
        <f t="shared" ref="B29:AC29" si="29">ROUND(B28/B25,3)</f>
        <v>0.45700000000000002</v>
      </c>
      <c r="C29" s="54">
        <f t="shared" si="29"/>
        <v>0.45900000000000002</v>
      </c>
      <c r="D29" s="54">
        <f t="shared" si="29"/>
        <v>0.48199999999999998</v>
      </c>
      <c r="E29" s="54">
        <f t="shared" si="29"/>
        <v>0.501</v>
      </c>
      <c r="F29" s="54">
        <f t="shared" si="29"/>
        <v>0.46600000000000003</v>
      </c>
      <c r="G29" s="54">
        <f t="shared" si="29"/>
        <v>0.46700000000000003</v>
      </c>
      <c r="H29" s="54">
        <f t="shared" si="29"/>
        <v>0.48099999999999998</v>
      </c>
      <c r="I29" s="54">
        <f t="shared" si="29"/>
        <v>0.51700000000000002</v>
      </c>
      <c r="J29" s="54">
        <f t="shared" si="29"/>
        <v>0.47699999999999998</v>
      </c>
      <c r="K29" s="54">
        <f t="shared" si="29"/>
        <v>0.47699999999999998</v>
      </c>
      <c r="L29" s="54">
        <f t="shared" si="29"/>
        <v>0.47899999999999998</v>
      </c>
      <c r="M29" s="54">
        <f t="shared" si="29"/>
        <v>0.49299999999999999</v>
      </c>
      <c r="N29" s="54">
        <f t="shared" si="29"/>
        <v>0.48799999999999999</v>
      </c>
      <c r="O29" s="54">
        <f t="shared" si="29"/>
        <v>0.47499999999999998</v>
      </c>
      <c r="P29" s="54">
        <f t="shared" si="29"/>
        <v>0.50600000000000001</v>
      </c>
      <c r="Q29" s="54">
        <f t="shared" si="29"/>
        <v>0.52700000000000002</v>
      </c>
      <c r="R29" s="74">
        <f t="shared" si="29"/>
        <v>0.495</v>
      </c>
      <c r="S29" s="74">
        <f t="shared" si="29"/>
        <v>0.51100000000000001</v>
      </c>
      <c r="T29" s="74">
        <f t="shared" si="29"/>
        <v>0.51900000000000002</v>
      </c>
      <c r="U29" s="74">
        <f t="shared" si="29"/>
        <v>0.54</v>
      </c>
      <c r="V29" s="74">
        <f t="shared" si="29"/>
        <v>0.5</v>
      </c>
      <c r="W29" s="74">
        <f t="shared" si="29"/>
        <v>0.54</v>
      </c>
      <c r="X29" s="74">
        <f t="shared" si="29"/>
        <v>0.57299999999999995</v>
      </c>
      <c r="Y29" s="74">
        <f t="shared" si="29"/>
        <v>0.59599999999999997</v>
      </c>
      <c r="Z29" s="74">
        <f t="shared" si="29"/>
        <v>0.57099999999999995</v>
      </c>
      <c r="AA29" s="74">
        <f t="shared" si="29"/>
        <v>0.56999999999999995</v>
      </c>
      <c r="AB29" s="74">
        <f t="shared" si="29"/>
        <v>0.58199999999999996</v>
      </c>
      <c r="AC29" s="74">
        <f t="shared" si="29"/>
        <v>0.60499999999999998</v>
      </c>
      <c r="AE29" s="90">
        <f t="shared" ref="AE29:AK29" si="30">ROUND(AE28/AE25,3)</f>
        <v>0.47299999999999998</v>
      </c>
      <c r="AF29" s="55">
        <f t="shared" si="30"/>
        <v>0.48199999999999998</v>
      </c>
      <c r="AG29" s="55">
        <f t="shared" si="30"/>
        <v>0.48099999999999998</v>
      </c>
      <c r="AH29" s="55">
        <f t="shared" si="30"/>
        <v>0.498</v>
      </c>
      <c r="AI29" s="101">
        <f t="shared" si="30"/>
        <v>0.51500000000000001</v>
      </c>
      <c r="AJ29" s="101">
        <f t="shared" si="30"/>
        <v>0.55000000000000004</v>
      </c>
      <c r="AK29" s="101">
        <f t="shared" si="30"/>
        <v>0.58099999999999996</v>
      </c>
    </row>
    <row r="30" spans="1:37" x14ac:dyDescent="0.45">
      <c r="A30" s="37" t="s">
        <v>32</v>
      </c>
      <c r="B30" s="86">
        <f>B26/B22</f>
        <v>17.023094459312123</v>
      </c>
      <c r="C30" s="86">
        <f t="shared" ref="C30:AC30" si="31">C26/C22</f>
        <v>16.916883116883117</v>
      </c>
      <c r="D30" s="86">
        <f t="shared" si="31"/>
        <v>16.167208924006506</v>
      </c>
      <c r="E30" s="86">
        <f t="shared" si="31"/>
        <v>15.106882295719844</v>
      </c>
      <c r="F30" s="86">
        <f t="shared" si="31"/>
        <v>16.250281848928974</v>
      </c>
      <c r="G30" s="86">
        <f t="shared" si="31"/>
        <v>16.472562599893447</v>
      </c>
      <c r="H30" s="86">
        <f t="shared" si="31"/>
        <v>16.10576385002798</v>
      </c>
      <c r="I30" s="86">
        <f t="shared" si="31"/>
        <v>14.862481962481963</v>
      </c>
      <c r="J30" s="86">
        <f t="shared" si="31"/>
        <v>16.059079975947082</v>
      </c>
      <c r="K30" s="86">
        <f t="shared" si="31"/>
        <v>16.279827503593676</v>
      </c>
      <c r="L30" s="86">
        <f t="shared" si="31"/>
        <v>16.238055462746409</v>
      </c>
      <c r="M30" s="86">
        <f t="shared" si="31"/>
        <v>15.766949887289751</v>
      </c>
      <c r="N30" s="86">
        <f t="shared" si="31"/>
        <v>15.922717469446441</v>
      </c>
      <c r="O30" s="86">
        <f t="shared" si="31"/>
        <v>16.201543093714715</v>
      </c>
      <c r="P30" s="86">
        <f t="shared" si="31"/>
        <v>15.374110671936759</v>
      </c>
      <c r="Q30" s="86">
        <f t="shared" si="31"/>
        <v>14.56484502446982</v>
      </c>
      <c r="R30" s="86">
        <f t="shared" si="31"/>
        <v>15.417633410672854</v>
      </c>
      <c r="S30" s="86">
        <f t="shared" si="31"/>
        <v>14.973509933774835</v>
      </c>
      <c r="T30" s="86">
        <f t="shared" si="31"/>
        <v>14.900772291130354</v>
      </c>
      <c r="U30" s="86">
        <f t="shared" si="31"/>
        <v>14.133689839572192</v>
      </c>
      <c r="V30" s="86">
        <f t="shared" si="31"/>
        <v>15.268509127789047</v>
      </c>
      <c r="W30" s="86">
        <f t="shared" si="31"/>
        <v>14.03246407663651</v>
      </c>
      <c r="X30" s="86">
        <f t="shared" si="31"/>
        <v>13.19333146539647</v>
      </c>
      <c r="Y30" s="86">
        <f t="shared" si="31"/>
        <v>12.558380135973987</v>
      </c>
      <c r="Z30" s="86">
        <f t="shared" si="31"/>
        <v>13.385854120618882</v>
      </c>
      <c r="AA30" s="86">
        <f t="shared" si="31"/>
        <v>13.312437479159719</v>
      </c>
      <c r="AB30" s="86">
        <f t="shared" si="31"/>
        <v>13.008765778401122</v>
      </c>
      <c r="AC30" s="86">
        <f t="shared" si="31"/>
        <v>12.332112779201758</v>
      </c>
      <c r="AE30" s="92">
        <f t="shared" ref="AE30:AK30" si="32">AE26/AE22</f>
        <v>71.915369649805442</v>
      </c>
      <c r="AF30" s="92">
        <f t="shared" si="32"/>
        <v>68.04083694083694</v>
      </c>
      <c r="AG30" s="92">
        <f t="shared" si="32"/>
        <v>68.819490202878441</v>
      </c>
      <c r="AH30" s="92">
        <f t="shared" si="32"/>
        <v>66.049755301794448</v>
      </c>
      <c r="AI30" s="92">
        <f t="shared" si="32"/>
        <v>63.865337870685465</v>
      </c>
      <c r="AJ30" s="92">
        <f t="shared" si="32"/>
        <v>59.865503990540937</v>
      </c>
      <c r="AK30" s="92">
        <f t="shared" si="32"/>
        <v>56.058952764555109</v>
      </c>
    </row>
    <row r="31" spans="1:37" x14ac:dyDescent="0.45">
      <c r="A31" s="37" t="s">
        <v>33</v>
      </c>
      <c r="B31" s="86">
        <f>B25/B22</f>
        <v>31.688076122509663</v>
      </c>
      <c r="C31" s="86">
        <f t="shared" ref="C31:AC31" si="33">C25/C22</f>
        <v>31.545995670995669</v>
      </c>
      <c r="D31" s="86">
        <f t="shared" si="33"/>
        <v>31.526609342319311</v>
      </c>
      <c r="E31" s="86">
        <f t="shared" si="33"/>
        <v>30.929961089494164</v>
      </c>
      <c r="F31" s="86">
        <f t="shared" si="33"/>
        <v>30.476387323061505</v>
      </c>
      <c r="G31" s="86">
        <f t="shared" si="33"/>
        <v>30.951118806606285</v>
      </c>
      <c r="H31" s="86">
        <f t="shared" si="33"/>
        <v>31.038752098489088</v>
      </c>
      <c r="I31" s="86">
        <f t="shared" si="33"/>
        <v>30.773160173160175</v>
      </c>
      <c r="J31" s="86">
        <f t="shared" si="33"/>
        <v>30.72068550811786</v>
      </c>
      <c r="K31" s="86">
        <f t="shared" si="33"/>
        <v>31.100622903689505</v>
      </c>
      <c r="L31" s="86">
        <f t="shared" si="33"/>
        <v>31.172235215502841</v>
      </c>
      <c r="M31" s="86">
        <f t="shared" si="33"/>
        <v>31.123461071614358</v>
      </c>
      <c r="N31" s="86">
        <f t="shared" si="33"/>
        <v>31.128684399712437</v>
      </c>
      <c r="O31" s="86">
        <f t="shared" si="33"/>
        <v>30.865261573202861</v>
      </c>
      <c r="P31" s="86">
        <f t="shared" si="33"/>
        <v>31.131225296442686</v>
      </c>
      <c r="Q31" s="86">
        <f t="shared" si="33"/>
        <v>30.790171288743881</v>
      </c>
      <c r="R31" s="86">
        <f t="shared" si="33"/>
        <v>30.530900653870493</v>
      </c>
      <c r="S31" s="86">
        <f t="shared" si="33"/>
        <v>30.625165562913907</v>
      </c>
      <c r="T31" s="86">
        <f t="shared" si="33"/>
        <v>30.979405569857242</v>
      </c>
      <c r="U31" s="86">
        <f t="shared" si="33"/>
        <v>30.727515799708314</v>
      </c>
      <c r="V31" s="86">
        <f t="shared" si="33"/>
        <v>30.525862068965516</v>
      </c>
      <c r="W31" s="86">
        <f t="shared" si="33"/>
        <v>30.531399680681215</v>
      </c>
      <c r="X31" s="86">
        <f t="shared" si="33"/>
        <v>30.880919024936958</v>
      </c>
      <c r="Y31" s="86">
        <f t="shared" si="33"/>
        <v>31.082471179426545</v>
      </c>
      <c r="Z31" s="86">
        <f t="shared" si="33"/>
        <v>31.181244079570572</v>
      </c>
      <c r="AA31" s="86">
        <f t="shared" si="33"/>
        <v>30.978326108702902</v>
      </c>
      <c r="AB31" s="86">
        <f t="shared" si="33"/>
        <v>31.127980364656381</v>
      </c>
      <c r="AC31" s="86">
        <f t="shared" si="33"/>
        <v>31.181618454778469</v>
      </c>
      <c r="AE31" s="92">
        <f t="shared" ref="AE31:AK31" si="34">AE25/AE22</f>
        <v>138.23832684824902</v>
      </c>
      <c r="AF31" s="92">
        <f t="shared" si="34"/>
        <v>131.42813852813853</v>
      </c>
      <c r="AG31" s="92">
        <f t="shared" si="34"/>
        <v>132.67920929426046</v>
      </c>
      <c r="AH31" s="92">
        <f t="shared" si="34"/>
        <v>131.67557096247961</v>
      </c>
      <c r="AI31" s="92">
        <f t="shared" si="34"/>
        <v>131.81016042780749</v>
      </c>
      <c r="AJ31" s="92">
        <f t="shared" si="34"/>
        <v>133.1649423588531</v>
      </c>
      <c r="AK31" s="92">
        <f t="shared" si="34"/>
        <v>133.86634932259247</v>
      </c>
    </row>
    <row r="32" spans="1:37" x14ac:dyDescent="0.45">
      <c r="A32" s="37" t="s">
        <v>34</v>
      </c>
      <c r="B32" s="87">
        <f>B31-B30</f>
        <v>14.66498166319754</v>
      </c>
      <c r="C32" s="87">
        <f t="shared" ref="C32:AC32" si="35">C31-C30</f>
        <v>14.629112554112552</v>
      </c>
      <c r="D32" s="87">
        <f t="shared" si="35"/>
        <v>15.359400418312806</v>
      </c>
      <c r="E32" s="87">
        <f t="shared" si="35"/>
        <v>15.82307879377432</v>
      </c>
      <c r="F32" s="87">
        <f t="shared" si="35"/>
        <v>14.226105474132531</v>
      </c>
      <c r="G32" s="87">
        <f t="shared" si="35"/>
        <v>14.478556206712838</v>
      </c>
      <c r="H32" s="87">
        <f t="shared" si="35"/>
        <v>14.932988248461108</v>
      </c>
      <c r="I32" s="87">
        <f t="shared" si="35"/>
        <v>15.910678210678212</v>
      </c>
      <c r="J32" s="87">
        <f t="shared" si="35"/>
        <v>14.661605532170778</v>
      </c>
      <c r="K32" s="87">
        <f t="shared" si="35"/>
        <v>14.820795400095829</v>
      </c>
      <c r="L32" s="87">
        <f t="shared" si="35"/>
        <v>14.934179752756432</v>
      </c>
      <c r="M32" s="87">
        <f t="shared" si="35"/>
        <v>15.356511184324606</v>
      </c>
      <c r="N32" s="87">
        <f t="shared" si="35"/>
        <v>15.205966930265996</v>
      </c>
      <c r="O32" s="87">
        <f t="shared" si="35"/>
        <v>14.663718479488146</v>
      </c>
      <c r="P32" s="87">
        <f t="shared" si="35"/>
        <v>15.757114624505927</v>
      </c>
      <c r="Q32" s="87">
        <f t="shared" si="35"/>
        <v>16.225326264274059</v>
      </c>
      <c r="R32" s="87">
        <f t="shared" si="35"/>
        <v>15.113267243197638</v>
      </c>
      <c r="S32" s="87">
        <f t="shared" si="35"/>
        <v>15.651655629139071</v>
      </c>
      <c r="T32" s="87">
        <f t="shared" si="35"/>
        <v>16.07863327872689</v>
      </c>
      <c r="U32" s="87">
        <f t="shared" si="35"/>
        <v>16.593825960136122</v>
      </c>
      <c r="V32" s="87">
        <f t="shared" si="35"/>
        <v>15.257352941176469</v>
      </c>
      <c r="W32" s="87">
        <f t="shared" si="35"/>
        <v>16.498935604044703</v>
      </c>
      <c r="X32" s="87">
        <f t="shared" si="35"/>
        <v>17.687587559540489</v>
      </c>
      <c r="Y32" s="87">
        <f t="shared" si="35"/>
        <v>18.524091043452557</v>
      </c>
      <c r="Z32" s="87">
        <f t="shared" si="35"/>
        <v>17.795389958951688</v>
      </c>
      <c r="AA32" s="87">
        <f t="shared" si="35"/>
        <v>17.665888629543183</v>
      </c>
      <c r="AB32" s="87">
        <f t="shared" si="35"/>
        <v>18.119214586255261</v>
      </c>
      <c r="AC32" s="87">
        <f t="shared" si="35"/>
        <v>18.849505675576712</v>
      </c>
      <c r="AE32" s="93">
        <f t="shared" ref="AE32:AK32" si="36">AE31-AE30</f>
        <v>66.322957198443575</v>
      </c>
      <c r="AF32" s="93">
        <f t="shared" si="36"/>
        <v>63.387301587301593</v>
      </c>
      <c r="AG32" s="93">
        <f t="shared" si="36"/>
        <v>63.859719091382019</v>
      </c>
      <c r="AH32" s="93">
        <f t="shared" si="36"/>
        <v>65.625815660685163</v>
      </c>
      <c r="AI32" s="93">
        <f t="shared" si="36"/>
        <v>67.944822557122023</v>
      </c>
      <c r="AJ32" s="93">
        <f t="shared" si="36"/>
        <v>73.299438368312167</v>
      </c>
      <c r="AK32" s="93">
        <f t="shared" si="36"/>
        <v>77.807396558037368</v>
      </c>
    </row>
    <row r="34" spans="6:37" x14ac:dyDescent="0.45">
      <c r="F34" s="11"/>
      <c r="G34" s="34"/>
      <c r="H34" s="34"/>
      <c r="I34" s="11"/>
      <c r="J34" s="11"/>
      <c r="K34" s="11"/>
      <c r="L34" s="11"/>
      <c r="M34" s="11"/>
      <c r="N34" s="11"/>
      <c r="O34" s="11"/>
      <c r="P34" s="11"/>
      <c r="Q34" s="11"/>
      <c r="AF34" s="37"/>
      <c r="AG34" s="37"/>
      <c r="AH34" s="37"/>
    </row>
    <row r="35" spans="6:37" x14ac:dyDescent="0.45">
      <c r="F35" s="14"/>
      <c r="G35" s="37"/>
      <c r="H35" s="37"/>
      <c r="I35" s="14"/>
      <c r="J35" s="14"/>
      <c r="K35" s="14"/>
      <c r="L35" s="14"/>
      <c r="M35" s="14"/>
      <c r="N35" s="14"/>
      <c r="O35" s="14"/>
      <c r="P35" s="14"/>
      <c r="Q35" s="14"/>
      <c r="AF35" s="14"/>
      <c r="AG35" s="14"/>
      <c r="AH35" s="14"/>
    </row>
    <row r="40" spans="6:37" x14ac:dyDescent="0.45"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I40" s="58"/>
      <c r="AJ40" s="58"/>
      <c r="AK40" s="58"/>
    </row>
    <row r="41" spans="6:37" x14ac:dyDescent="0.45"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I41" s="58"/>
      <c r="AJ41" s="58"/>
      <c r="AK41" s="58"/>
    </row>
  </sheetData>
  <mergeCells count="7">
    <mergeCell ref="R5:U5"/>
    <mergeCell ref="V5:Y5"/>
    <mergeCell ref="Z5:AC5"/>
    <mergeCell ref="B5:E5"/>
    <mergeCell ref="F5:I5"/>
    <mergeCell ref="J5:M5"/>
    <mergeCell ref="N5:P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sqref="A1:M29"/>
    </sheetView>
  </sheetViews>
  <sheetFormatPr baseColWidth="10" defaultRowHeight="14.25" x14ac:dyDescent="0.45"/>
  <sheetData>
    <row r="1" spans="1:13" x14ac:dyDescent="0.45">
      <c r="A1" s="36" t="s">
        <v>63</v>
      </c>
      <c r="B1" s="41" t="s">
        <v>11</v>
      </c>
      <c r="C1" s="42" t="s">
        <v>12</v>
      </c>
      <c r="D1" s="37" t="s">
        <v>29</v>
      </c>
      <c r="E1" s="43" t="s">
        <v>13</v>
      </c>
      <c r="F1" s="43" t="s">
        <v>14</v>
      </c>
      <c r="G1" s="43" t="s">
        <v>15</v>
      </c>
      <c r="H1" s="37" t="s">
        <v>16</v>
      </c>
      <c r="I1" s="37" t="s">
        <v>30</v>
      </c>
      <c r="J1" s="37" t="s">
        <v>31</v>
      </c>
      <c r="K1" s="37" t="s">
        <v>33</v>
      </c>
      <c r="L1" s="37" t="s">
        <v>34</v>
      </c>
      <c r="M1" s="37" t="s">
        <v>64</v>
      </c>
    </row>
    <row r="2" spans="1:13" x14ac:dyDescent="0.45">
      <c r="A2" s="13" t="s">
        <v>35</v>
      </c>
      <c r="B2" s="7">
        <v>23410</v>
      </c>
      <c r="C2" s="7">
        <v>22022</v>
      </c>
      <c r="D2" s="14">
        <f t="shared" ref="D2:D17" si="0">B2-C2</f>
        <v>1388</v>
      </c>
      <c r="E2" s="24">
        <v>506665</v>
      </c>
      <c r="F2" s="7">
        <v>360776</v>
      </c>
      <c r="G2" s="18">
        <v>79381</v>
      </c>
      <c r="H2" s="7">
        <f t="shared" ref="H2:H29" si="1">E2-G2-F2</f>
        <v>66508</v>
      </c>
      <c r="I2" s="54">
        <f t="shared" ref="I2:I29" si="2">ROUND(H2/E2,3)</f>
        <v>0.13100000000000001</v>
      </c>
      <c r="J2" s="86">
        <f t="shared" ref="J2:J29" si="3">F2/B2</f>
        <v>15.411191798376763</v>
      </c>
      <c r="K2" s="86">
        <f t="shared" ref="K2:K29" si="4">E2/B2</f>
        <v>21.643101238786844</v>
      </c>
      <c r="L2" s="86">
        <f t="shared" ref="L2:L29" si="5">K2-J2</f>
        <v>6.2319094404100817</v>
      </c>
      <c r="M2" t="s">
        <v>66</v>
      </c>
    </row>
    <row r="3" spans="1:13" x14ac:dyDescent="0.45">
      <c r="A3" s="13" t="s">
        <v>36</v>
      </c>
      <c r="B3" s="7">
        <v>23938</v>
      </c>
      <c r="C3" s="7">
        <v>22686</v>
      </c>
      <c r="D3" s="14">
        <f t="shared" si="0"/>
        <v>1252</v>
      </c>
      <c r="E3" s="24">
        <v>532705</v>
      </c>
      <c r="F3" s="7">
        <v>378574</v>
      </c>
      <c r="G3" s="18">
        <v>70959</v>
      </c>
      <c r="H3" s="7">
        <f t="shared" si="1"/>
        <v>83172</v>
      </c>
      <c r="I3" s="54">
        <f t="shared" si="2"/>
        <v>0.156</v>
      </c>
      <c r="J3" s="85">
        <f t="shared" si="3"/>
        <v>15.814771493023644</v>
      </c>
      <c r="K3" s="86">
        <f t="shared" si="4"/>
        <v>22.253529952376972</v>
      </c>
      <c r="L3" s="86">
        <f t="shared" si="5"/>
        <v>6.4387584593533287</v>
      </c>
      <c r="M3" t="s">
        <v>66</v>
      </c>
    </row>
    <row r="4" spans="1:13" x14ac:dyDescent="0.45">
      <c r="A4" s="13" t="s">
        <v>37</v>
      </c>
      <c r="B4" s="7">
        <v>25101</v>
      </c>
      <c r="C4" s="7">
        <v>23801</v>
      </c>
      <c r="D4" s="14">
        <f t="shared" si="0"/>
        <v>1300</v>
      </c>
      <c r="E4" s="24">
        <v>556027</v>
      </c>
      <c r="F4" s="7">
        <v>399124</v>
      </c>
      <c r="G4" s="18">
        <v>65955</v>
      </c>
      <c r="H4" s="7">
        <f t="shared" si="1"/>
        <v>90948</v>
      </c>
      <c r="I4" s="54">
        <f t="shared" si="2"/>
        <v>0.16400000000000001</v>
      </c>
      <c r="J4" s="85">
        <f t="shared" si="3"/>
        <v>15.900721086809291</v>
      </c>
      <c r="K4" s="86">
        <f t="shared" si="4"/>
        <v>22.151587586151948</v>
      </c>
      <c r="L4" s="86">
        <f t="shared" si="5"/>
        <v>6.2508664993426564</v>
      </c>
      <c r="M4" t="s">
        <v>66</v>
      </c>
    </row>
    <row r="5" spans="1:13" x14ac:dyDescent="0.45">
      <c r="A5" s="13" t="s">
        <v>38</v>
      </c>
      <c r="B5" s="7">
        <v>27146</v>
      </c>
      <c r="C5" s="7">
        <v>25471</v>
      </c>
      <c r="D5" s="14">
        <f t="shared" si="0"/>
        <v>1675</v>
      </c>
      <c r="E5" s="24">
        <v>589471</v>
      </c>
      <c r="F5" s="7">
        <v>420390</v>
      </c>
      <c r="G5" s="18">
        <v>59777</v>
      </c>
      <c r="H5" s="7">
        <f t="shared" si="1"/>
        <v>109304</v>
      </c>
      <c r="I5" s="54">
        <f t="shared" si="2"/>
        <v>0.185</v>
      </c>
      <c r="J5" s="85">
        <f t="shared" si="3"/>
        <v>15.486259485743757</v>
      </c>
      <c r="K5" s="86">
        <f t="shared" si="4"/>
        <v>21.71483828188315</v>
      </c>
      <c r="L5" s="86">
        <f t="shared" si="5"/>
        <v>6.2285787961393932</v>
      </c>
      <c r="M5" t="s">
        <v>66</v>
      </c>
    </row>
    <row r="6" spans="1:13" x14ac:dyDescent="0.45">
      <c r="A6" s="53" t="s">
        <v>39</v>
      </c>
      <c r="B6" s="7">
        <v>29174</v>
      </c>
      <c r="C6" s="7">
        <v>27913</v>
      </c>
      <c r="D6" s="14">
        <f t="shared" si="0"/>
        <v>1261</v>
      </c>
      <c r="E6" s="24">
        <v>638649</v>
      </c>
      <c r="F6" s="7">
        <v>440334</v>
      </c>
      <c r="G6" s="18">
        <v>66965</v>
      </c>
      <c r="H6" s="7">
        <f t="shared" si="1"/>
        <v>131350</v>
      </c>
      <c r="I6" s="54">
        <f t="shared" si="2"/>
        <v>0.20599999999999999</v>
      </c>
      <c r="J6" s="85">
        <f t="shared" si="3"/>
        <v>15.093370809625009</v>
      </c>
      <c r="K6" s="86">
        <f t="shared" si="4"/>
        <v>21.89103311167478</v>
      </c>
      <c r="L6" s="86">
        <f t="shared" si="5"/>
        <v>6.7976623020497708</v>
      </c>
      <c r="M6" t="s">
        <v>66</v>
      </c>
    </row>
    <row r="7" spans="1:13" x14ac:dyDescent="0.45">
      <c r="A7" s="37" t="s">
        <v>40</v>
      </c>
      <c r="B7" s="7">
        <v>29807</v>
      </c>
      <c r="C7" s="7">
        <v>28624</v>
      </c>
      <c r="D7" s="14">
        <f t="shared" si="0"/>
        <v>1183</v>
      </c>
      <c r="E7" s="24">
        <v>671089</v>
      </c>
      <c r="F7" s="7">
        <v>452598</v>
      </c>
      <c r="G7" s="18">
        <v>67177</v>
      </c>
      <c r="H7" s="7">
        <f t="shared" si="1"/>
        <v>151314</v>
      </c>
      <c r="I7" s="54">
        <f t="shared" si="2"/>
        <v>0.22500000000000001</v>
      </c>
      <c r="J7" s="85">
        <f t="shared" si="3"/>
        <v>15.184285570503572</v>
      </c>
      <c r="K7" s="86">
        <f t="shared" si="4"/>
        <v>22.51447646525984</v>
      </c>
      <c r="L7" s="86">
        <f t="shared" si="5"/>
        <v>7.3301908947562673</v>
      </c>
      <c r="M7" t="s">
        <v>66</v>
      </c>
    </row>
    <row r="8" spans="1:13" x14ac:dyDescent="0.45">
      <c r="A8" s="37" t="s">
        <v>41</v>
      </c>
      <c r="B8" s="7">
        <v>31092</v>
      </c>
      <c r="C8" s="7">
        <v>29925</v>
      </c>
      <c r="D8" s="14">
        <f t="shared" si="0"/>
        <v>1167</v>
      </c>
      <c r="E8" s="24">
        <v>701083</v>
      </c>
      <c r="F8" s="7">
        <v>473965</v>
      </c>
      <c r="G8" s="18">
        <v>60637</v>
      </c>
      <c r="H8" s="7">
        <f t="shared" si="1"/>
        <v>166481</v>
      </c>
      <c r="I8" s="54">
        <f t="shared" si="2"/>
        <v>0.23699999999999999</v>
      </c>
      <c r="J8" s="85">
        <f t="shared" si="3"/>
        <v>15.243953428534672</v>
      </c>
      <c r="K8" s="86">
        <f t="shared" si="4"/>
        <v>22.548662035250224</v>
      </c>
      <c r="L8" s="86">
        <f t="shared" si="5"/>
        <v>7.3047086067155522</v>
      </c>
      <c r="M8" t="s">
        <v>66</v>
      </c>
    </row>
    <row r="9" spans="1:13" x14ac:dyDescent="0.45">
      <c r="A9" s="53" t="s">
        <v>42</v>
      </c>
      <c r="B9" s="7">
        <v>33420</v>
      </c>
      <c r="C9" s="7">
        <v>31712</v>
      </c>
      <c r="D9" s="14">
        <f t="shared" si="0"/>
        <v>1708</v>
      </c>
      <c r="E9" s="24">
        <v>740554</v>
      </c>
      <c r="F9" s="7">
        <v>496479</v>
      </c>
      <c r="G9" s="18">
        <v>70453</v>
      </c>
      <c r="H9" s="7">
        <f t="shared" si="1"/>
        <v>173622</v>
      </c>
      <c r="I9" s="54">
        <f t="shared" si="2"/>
        <v>0.23400000000000001</v>
      </c>
      <c r="J9" s="85">
        <f t="shared" si="3"/>
        <v>14.855745062836625</v>
      </c>
      <c r="K9" s="86">
        <f t="shared" si="4"/>
        <v>22.159006582884501</v>
      </c>
      <c r="L9" s="86">
        <f t="shared" si="5"/>
        <v>7.3032615200478759</v>
      </c>
      <c r="M9" t="s">
        <v>66</v>
      </c>
    </row>
    <row r="10" spans="1:13" x14ac:dyDescent="0.45">
      <c r="A10" s="53" t="s">
        <v>43</v>
      </c>
      <c r="B10" s="7">
        <v>35674</v>
      </c>
      <c r="C10" s="7">
        <v>34377</v>
      </c>
      <c r="D10" s="14">
        <f t="shared" si="0"/>
        <v>1297</v>
      </c>
      <c r="E10" s="24">
        <v>798617</v>
      </c>
      <c r="F10" s="7">
        <v>517094</v>
      </c>
      <c r="G10" s="18">
        <v>80258</v>
      </c>
      <c r="H10" s="7">
        <f t="shared" si="1"/>
        <v>201265</v>
      </c>
      <c r="I10" s="54">
        <f t="shared" si="2"/>
        <v>0.252</v>
      </c>
      <c r="J10" s="85">
        <f t="shared" si="3"/>
        <v>14.494982340079609</v>
      </c>
      <c r="K10" s="86">
        <f t="shared" si="4"/>
        <v>22.386528003588047</v>
      </c>
      <c r="L10" s="86">
        <f t="shared" si="5"/>
        <v>7.8915456635084382</v>
      </c>
      <c r="M10" t="s">
        <v>66</v>
      </c>
    </row>
    <row r="11" spans="1:13" x14ac:dyDescent="0.45">
      <c r="A11" s="53" t="s">
        <v>44</v>
      </c>
      <c r="B11" s="7">
        <v>36244</v>
      </c>
      <c r="C11" s="7">
        <v>35085</v>
      </c>
      <c r="D11" s="14">
        <f t="shared" si="0"/>
        <v>1159</v>
      </c>
      <c r="E11" s="30">
        <v>838225</v>
      </c>
      <c r="F11" s="7">
        <v>546223</v>
      </c>
      <c r="G11" s="18">
        <v>64727</v>
      </c>
      <c r="H11" s="7">
        <f t="shared" si="1"/>
        <v>227275</v>
      </c>
      <c r="I11" s="54">
        <f t="shared" si="2"/>
        <v>0.27100000000000002</v>
      </c>
      <c r="J11" s="85">
        <f t="shared" si="3"/>
        <v>15.070715152852886</v>
      </c>
      <c r="K11" s="86">
        <f t="shared" si="4"/>
        <v>23.127276238825736</v>
      </c>
      <c r="L11" s="86">
        <f t="shared" si="5"/>
        <v>8.0565610859728505</v>
      </c>
      <c r="M11" t="s">
        <v>66</v>
      </c>
    </row>
    <row r="12" spans="1:13" x14ac:dyDescent="0.45">
      <c r="A12" s="53" t="s">
        <v>45</v>
      </c>
      <c r="B12" s="7">
        <v>37219</v>
      </c>
      <c r="C12" s="7">
        <v>36265</v>
      </c>
      <c r="D12" s="14">
        <f t="shared" si="0"/>
        <v>954</v>
      </c>
      <c r="E12" s="30">
        <v>877150</v>
      </c>
      <c r="F12" s="7">
        <v>565251</v>
      </c>
      <c r="G12" s="18">
        <v>61045</v>
      </c>
      <c r="H12" s="7">
        <f t="shared" si="1"/>
        <v>250854</v>
      </c>
      <c r="I12" s="54">
        <f t="shared" si="2"/>
        <v>0.28599999999999998</v>
      </c>
      <c r="J12" s="85">
        <f t="shared" si="3"/>
        <v>15.187162470781052</v>
      </c>
      <c r="K12" s="86">
        <f t="shared" si="4"/>
        <v>23.56726403181171</v>
      </c>
      <c r="L12" s="86">
        <f t="shared" si="5"/>
        <v>8.3801015610306582</v>
      </c>
      <c r="M12" t="s">
        <v>66</v>
      </c>
    </row>
    <row r="13" spans="1:13" x14ac:dyDescent="0.45">
      <c r="A13" s="53" t="s">
        <v>46</v>
      </c>
      <c r="B13" s="7">
        <v>39114</v>
      </c>
      <c r="C13" s="7">
        <v>37698</v>
      </c>
      <c r="D13" s="14">
        <f t="shared" si="0"/>
        <v>1416</v>
      </c>
      <c r="E13" s="30">
        <v>917442</v>
      </c>
      <c r="F13" s="7">
        <v>573193</v>
      </c>
      <c r="G13" s="18">
        <v>87423</v>
      </c>
      <c r="H13" s="7">
        <f t="shared" si="1"/>
        <v>256826</v>
      </c>
      <c r="I13" s="54">
        <f t="shared" si="2"/>
        <v>0.28000000000000003</v>
      </c>
      <c r="J13" s="85">
        <f t="shared" si="3"/>
        <v>14.654420412128649</v>
      </c>
      <c r="K13" s="86">
        <f t="shared" si="4"/>
        <v>23.455591348366315</v>
      </c>
      <c r="L13" s="86">
        <f t="shared" si="5"/>
        <v>8.801170936237666</v>
      </c>
      <c r="M13" t="s">
        <v>66</v>
      </c>
    </row>
    <row r="14" spans="1:13" x14ac:dyDescent="0.45">
      <c r="A14" s="53" t="s">
        <v>47</v>
      </c>
      <c r="B14" s="7">
        <v>41397</v>
      </c>
      <c r="C14" s="7">
        <v>40315</v>
      </c>
      <c r="D14" s="14">
        <f t="shared" si="0"/>
        <v>1082</v>
      </c>
      <c r="E14" s="24">
        <v>984532</v>
      </c>
      <c r="F14" s="7">
        <v>582529</v>
      </c>
      <c r="G14" s="18">
        <v>89551</v>
      </c>
      <c r="H14" s="7">
        <f t="shared" si="1"/>
        <v>312452</v>
      </c>
      <c r="I14" s="54">
        <f t="shared" si="2"/>
        <v>0.317</v>
      </c>
      <c r="J14" s="85">
        <f t="shared" si="3"/>
        <v>14.071768485639057</v>
      </c>
      <c r="K14" s="86">
        <f t="shared" si="4"/>
        <v>23.782689566876826</v>
      </c>
      <c r="L14" s="86">
        <f t="shared" si="5"/>
        <v>9.7109210812377693</v>
      </c>
      <c r="M14" t="s">
        <v>66</v>
      </c>
    </row>
    <row r="15" spans="1:13" x14ac:dyDescent="0.45">
      <c r="A15" s="53" t="s">
        <v>48</v>
      </c>
      <c r="B15" s="7">
        <v>42300</v>
      </c>
      <c r="C15" s="7">
        <v>41057</v>
      </c>
      <c r="D15" s="14">
        <f t="shared" si="0"/>
        <v>1243</v>
      </c>
      <c r="E15" s="24">
        <v>1025913</v>
      </c>
      <c r="F15" s="7">
        <v>612691</v>
      </c>
      <c r="G15" s="18">
        <v>73427</v>
      </c>
      <c r="H15" s="7">
        <f t="shared" si="1"/>
        <v>339795</v>
      </c>
      <c r="I15" s="54">
        <f t="shared" si="2"/>
        <v>0.33100000000000002</v>
      </c>
      <c r="J15" s="85">
        <f t="shared" si="3"/>
        <v>14.484420803782506</v>
      </c>
      <c r="K15" s="86">
        <f t="shared" si="4"/>
        <v>24.253262411347517</v>
      </c>
      <c r="L15" s="86">
        <f t="shared" si="5"/>
        <v>9.7688416075650117</v>
      </c>
      <c r="M15" t="s">
        <v>66</v>
      </c>
    </row>
    <row r="16" spans="1:13" x14ac:dyDescent="0.45">
      <c r="A16" s="53" t="s">
        <v>49</v>
      </c>
      <c r="B16" s="7">
        <v>43181</v>
      </c>
      <c r="C16" s="7">
        <v>42068</v>
      </c>
      <c r="D16" s="14">
        <f t="shared" si="0"/>
        <v>1113</v>
      </c>
      <c r="E16" s="24">
        <v>1063961</v>
      </c>
      <c r="F16" s="7">
        <v>644914</v>
      </c>
      <c r="G16" s="18">
        <v>74835</v>
      </c>
      <c r="H16" s="7">
        <f t="shared" si="1"/>
        <v>344212</v>
      </c>
      <c r="I16" s="54">
        <f t="shared" si="2"/>
        <v>0.32400000000000001</v>
      </c>
      <c r="J16" s="85">
        <f t="shared" si="3"/>
        <v>14.935133507792779</v>
      </c>
      <c r="K16" s="86">
        <f t="shared" si="4"/>
        <v>24.639563696996365</v>
      </c>
      <c r="L16" s="86">
        <f t="shared" si="5"/>
        <v>9.7044301892035865</v>
      </c>
      <c r="M16" t="s">
        <v>66</v>
      </c>
    </row>
    <row r="17" spans="1:13" x14ac:dyDescent="0.45">
      <c r="A17" s="53" t="s">
        <v>50</v>
      </c>
      <c r="B17" s="7">
        <v>44738</v>
      </c>
      <c r="C17" s="7">
        <v>43401</v>
      </c>
      <c r="D17" s="14">
        <f t="shared" si="0"/>
        <v>1337</v>
      </c>
      <c r="E17" s="24">
        <v>1105933</v>
      </c>
      <c r="F17" s="7">
        <v>647059</v>
      </c>
      <c r="G17" s="18">
        <v>79833</v>
      </c>
      <c r="H17" s="7">
        <f t="shared" si="1"/>
        <v>379041</v>
      </c>
      <c r="I17" s="54">
        <f t="shared" si="2"/>
        <v>0.34300000000000003</v>
      </c>
      <c r="J17" s="85">
        <f t="shared" si="3"/>
        <v>14.463297420537351</v>
      </c>
      <c r="K17" s="86">
        <f t="shared" si="4"/>
        <v>24.720215476775895</v>
      </c>
      <c r="L17" s="86">
        <f t="shared" si="5"/>
        <v>10.256918056238543</v>
      </c>
      <c r="M17" t="s">
        <v>66</v>
      </c>
    </row>
    <row r="18" spans="1:13" x14ac:dyDescent="0.45">
      <c r="A18" s="64" t="s">
        <v>51</v>
      </c>
      <c r="B18" s="66">
        <v>45714</v>
      </c>
      <c r="C18" s="66">
        <f t="shared" ref="C18:C29" si="6">B18-D18</f>
        <v>44461</v>
      </c>
      <c r="D18" s="66">
        <v>1253</v>
      </c>
      <c r="E18" s="68">
        <v>1161241</v>
      </c>
      <c r="F18" s="66">
        <v>687756</v>
      </c>
      <c r="G18" s="71">
        <v>88574</v>
      </c>
      <c r="H18" s="66">
        <f t="shared" si="1"/>
        <v>384911</v>
      </c>
      <c r="I18" s="74">
        <f t="shared" si="2"/>
        <v>0.33100000000000002</v>
      </c>
      <c r="J18" s="85">
        <f t="shared" si="3"/>
        <v>15.044756529728311</v>
      </c>
      <c r="K18" s="86">
        <f t="shared" si="4"/>
        <v>25.402305639410248</v>
      </c>
      <c r="L18" s="86">
        <f t="shared" si="5"/>
        <v>10.357549109681937</v>
      </c>
      <c r="M18" t="s">
        <v>66</v>
      </c>
    </row>
    <row r="19" spans="1:13" x14ac:dyDescent="0.45">
      <c r="A19" s="64" t="s">
        <v>52</v>
      </c>
      <c r="B19" s="66">
        <v>46004</v>
      </c>
      <c r="C19" s="66">
        <f t="shared" si="6"/>
        <v>44879</v>
      </c>
      <c r="D19" s="66">
        <v>1125</v>
      </c>
      <c r="E19" s="68">
        <v>1208271</v>
      </c>
      <c r="F19" s="66">
        <v>729399</v>
      </c>
      <c r="G19" s="71">
        <v>93751</v>
      </c>
      <c r="H19" s="66">
        <f t="shared" si="1"/>
        <v>385121</v>
      </c>
      <c r="I19" s="74">
        <f t="shared" si="2"/>
        <v>0.31900000000000001</v>
      </c>
      <c r="J19" s="85">
        <f t="shared" si="3"/>
        <v>15.85512129380054</v>
      </c>
      <c r="K19" s="86">
        <f t="shared" si="4"/>
        <v>26.264477001999825</v>
      </c>
      <c r="L19" s="86">
        <f t="shared" si="5"/>
        <v>10.409355708199286</v>
      </c>
      <c r="M19" t="s">
        <v>66</v>
      </c>
    </row>
    <row r="20" spans="1:13" x14ac:dyDescent="0.45">
      <c r="A20" s="64" t="s">
        <v>53</v>
      </c>
      <c r="B20" s="66">
        <v>46479</v>
      </c>
      <c r="C20" s="66">
        <f t="shared" si="6"/>
        <v>45461</v>
      </c>
      <c r="D20" s="66">
        <v>1018</v>
      </c>
      <c r="E20" s="68">
        <v>1304333</v>
      </c>
      <c r="F20" s="66">
        <v>746220</v>
      </c>
      <c r="G20" s="71">
        <v>116687</v>
      </c>
      <c r="H20" s="66">
        <f t="shared" si="1"/>
        <v>441426</v>
      </c>
      <c r="I20" s="74">
        <f t="shared" si="2"/>
        <v>0.33800000000000002</v>
      </c>
      <c r="J20" s="85">
        <f t="shared" si="3"/>
        <v>16.054992577292971</v>
      </c>
      <c r="K20" s="86">
        <f t="shared" si="4"/>
        <v>28.062845586178703</v>
      </c>
      <c r="L20" s="86">
        <f t="shared" si="5"/>
        <v>12.007853008885732</v>
      </c>
      <c r="M20" t="s">
        <v>66</v>
      </c>
    </row>
    <row r="21" spans="1:13" x14ac:dyDescent="0.45">
      <c r="A21" s="64" t="s">
        <v>54</v>
      </c>
      <c r="B21" s="66">
        <v>47905</v>
      </c>
      <c r="C21" s="66">
        <f t="shared" si="6"/>
        <v>46379</v>
      </c>
      <c r="D21" s="66">
        <v>1526</v>
      </c>
      <c r="E21" s="68">
        <v>1403462</v>
      </c>
      <c r="F21" s="66">
        <v>788598</v>
      </c>
      <c r="G21" s="71">
        <v>113916</v>
      </c>
      <c r="H21" s="66">
        <f t="shared" si="1"/>
        <v>500948</v>
      </c>
      <c r="I21" s="74">
        <f t="shared" si="2"/>
        <v>0.35699999999999998</v>
      </c>
      <c r="J21" s="85">
        <f t="shared" si="3"/>
        <v>16.461705458720385</v>
      </c>
      <c r="K21" s="86">
        <f t="shared" si="4"/>
        <v>29.296774866924121</v>
      </c>
      <c r="L21" s="86">
        <f t="shared" si="5"/>
        <v>12.835069408203736</v>
      </c>
      <c r="M21" t="s">
        <v>66</v>
      </c>
    </row>
    <row r="22" spans="1:13" x14ac:dyDescent="0.45">
      <c r="A22" s="64" t="s">
        <v>55</v>
      </c>
      <c r="B22" s="66">
        <v>49375</v>
      </c>
      <c r="C22" s="66">
        <f t="shared" si="6"/>
        <v>47896</v>
      </c>
      <c r="D22" s="66">
        <v>1479</v>
      </c>
      <c r="E22" s="68">
        <v>1470042</v>
      </c>
      <c r="F22" s="66">
        <v>783954</v>
      </c>
      <c r="G22" s="71">
        <v>126253</v>
      </c>
      <c r="H22" s="66">
        <f t="shared" si="1"/>
        <v>559835</v>
      </c>
      <c r="I22" s="74">
        <f t="shared" si="2"/>
        <v>0.38100000000000001</v>
      </c>
      <c r="J22" s="85">
        <f t="shared" si="3"/>
        <v>15.877549367088607</v>
      </c>
      <c r="K22" s="86">
        <f t="shared" si="4"/>
        <v>29.77300253164557</v>
      </c>
      <c r="L22" s="86">
        <f t="shared" si="5"/>
        <v>13.895453164556963</v>
      </c>
      <c r="M22" t="s">
        <v>66</v>
      </c>
    </row>
    <row r="23" spans="1:13" x14ac:dyDescent="0.45">
      <c r="A23" s="64" t="s">
        <v>56</v>
      </c>
      <c r="B23" s="66">
        <v>50323</v>
      </c>
      <c r="C23" s="66">
        <f t="shared" si="6"/>
        <v>48725</v>
      </c>
      <c r="D23" s="66">
        <v>1598</v>
      </c>
      <c r="E23" s="68">
        <v>1505499</v>
      </c>
      <c r="F23" s="66">
        <v>868530</v>
      </c>
      <c r="G23" s="71">
        <v>124903</v>
      </c>
      <c r="H23" s="66">
        <f t="shared" si="1"/>
        <v>512066</v>
      </c>
      <c r="I23" s="74">
        <f t="shared" si="2"/>
        <v>0.34</v>
      </c>
      <c r="J23" s="85">
        <f t="shared" si="3"/>
        <v>17.259106174115217</v>
      </c>
      <c r="K23" s="86">
        <f t="shared" si="4"/>
        <v>29.916718001708961</v>
      </c>
      <c r="L23" s="86">
        <f t="shared" si="5"/>
        <v>12.657611827593744</v>
      </c>
      <c r="M23" t="s">
        <v>66</v>
      </c>
    </row>
    <row r="24" spans="1:13" x14ac:dyDescent="0.45">
      <c r="A24" s="64" t="s">
        <v>57</v>
      </c>
      <c r="B24" s="66">
        <v>51345</v>
      </c>
      <c r="C24" s="66">
        <f t="shared" si="6"/>
        <v>49918</v>
      </c>
      <c r="D24" s="66">
        <v>1427</v>
      </c>
      <c r="E24" s="68">
        <v>1547210</v>
      </c>
      <c r="F24" s="66">
        <v>902275</v>
      </c>
      <c r="G24" s="71">
        <v>141533</v>
      </c>
      <c r="H24" s="66">
        <f t="shared" si="1"/>
        <v>503402</v>
      </c>
      <c r="I24" s="74">
        <f t="shared" si="2"/>
        <v>0.32500000000000001</v>
      </c>
      <c r="J24" s="85">
        <f t="shared" si="3"/>
        <v>17.572791897945272</v>
      </c>
      <c r="K24" s="86">
        <f t="shared" si="4"/>
        <v>30.133605998636675</v>
      </c>
      <c r="L24" s="86">
        <f t="shared" si="5"/>
        <v>12.560814100691402</v>
      </c>
      <c r="M24" t="s">
        <v>66</v>
      </c>
    </row>
    <row r="25" spans="1:13" x14ac:dyDescent="0.45">
      <c r="A25" s="64" t="s">
        <v>58</v>
      </c>
      <c r="B25" s="66">
        <v>52810</v>
      </c>
      <c r="C25" s="66">
        <f t="shared" si="6"/>
        <v>50870</v>
      </c>
      <c r="D25" s="66">
        <v>1940</v>
      </c>
      <c r="E25" s="68">
        <v>1630274</v>
      </c>
      <c r="F25" s="66">
        <v>916100</v>
      </c>
      <c r="G25" s="71">
        <v>211057</v>
      </c>
      <c r="H25" s="66">
        <f t="shared" si="1"/>
        <v>503117</v>
      </c>
      <c r="I25" s="74">
        <f t="shared" si="2"/>
        <v>0.309</v>
      </c>
      <c r="J25" s="85">
        <f t="shared" si="3"/>
        <v>17.347093353531527</v>
      </c>
      <c r="K25" s="86">
        <f t="shared" si="4"/>
        <v>30.870554819163036</v>
      </c>
      <c r="L25" s="86">
        <f t="shared" si="5"/>
        <v>13.52346146563151</v>
      </c>
      <c r="M25" t="s">
        <v>66</v>
      </c>
    </row>
    <row r="26" spans="1:13" x14ac:dyDescent="0.45">
      <c r="A26" s="64" t="s">
        <v>59</v>
      </c>
      <c r="B26" s="66">
        <v>55087</v>
      </c>
      <c r="C26" s="66">
        <f t="shared" si="6"/>
        <v>53469</v>
      </c>
      <c r="D26" s="66">
        <v>1618</v>
      </c>
      <c r="E26" s="68">
        <v>1820019</v>
      </c>
      <c r="F26" s="66">
        <v>936480</v>
      </c>
      <c r="G26" s="71">
        <v>250719</v>
      </c>
      <c r="H26" s="66">
        <f t="shared" si="1"/>
        <v>632820</v>
      </c>
      <c r="I26" s="74">
        <f t="shared" si="2"/>
        <v>0.34799999999999998</v>
      </c>
      <c r="J26" s="85">
        <f t="shared" si="3"/>
        <v>17.000018153103273</v>
      </c>
      <c r="K26" s="86">
        <f t="shared" si="4"/>
        <v>33.038992865830416</v>
      </c>
      <c r="L26" s="86">
        <f t="shared" si="5"/>
        <v>16.038974712727143</v>
      </c>
      <c r="M26" t="s">
        <v>66</v>
      </c>
    </row>
    <row r="27" spans="1:13" x14ac:dyDescent="0.45">
      <c r="A27" s="58" t="s">
        <v>60</v>
      </c>
      <c r="B27" s="66">
        <v>55959</v>
      </c>
      <c r="C27" s="66">
        <f t="shared" si="6"/>
        <v>54539</v>
      </c>
      <c r="D27" s="66">
        <v>1420</v>
      </c>
      <c r="E27" s="68">
        <v>1893222</v>
      </c>
      <c r="F27" s="66">
        <v>969995</v>
      </c>
      <c r="G27" s="71">
        <v>251298</v>
      </c>
      <c r="H27" s="66">
        <f t="shared" si="1"/>
        <v>671929</v>
      </c>
      <c r="I27" s="74">
        <f t="shared" si="2"/>
        <v>0.35499999999999998</v>
      </c>
      <c r="J27" s="85">
        <f t="shared" si="3"/>
        <v>17.334030272163549</v>
      </c>
      <c r="K27" s="86">
        <f t="shared" si="4"/>
        <v>33.832305795314426</v>
      </c>
      <c r="L27" s="86">
        <f t="shared" si="5"/>
        <v>16.498275523150877</v>
      </c>
      <c r="M27" t="s">
        <v>66</v>
      </c>
    </row>
    <row r="28" spans="1:13" x14ac:dyDescent="0.45">
      <c r="A28" s="58" t="s">
        <v>61</v>
      </c>
      <c r="B28" s="66">
        <v>56957</v>
      </c>
      <c r="C28" s="66">
        <f t="shared" si="6"/>
        <v>55450</v>
      </c>
      <c r="D28" s="66">
        <v>1507</v>
      </c>
      <c r="E28" s="68">
        <v>1937314</v>
      </c>
      <c r="F28" s="66">
        <v>1038473</v>
      </c>
      <c r="G28" s="71">
        <v>210595</v>
      </c>
      <c r="H28" s="66">
        <f t="shared" si="1"/>
        <v>688246</v>
      </c>
      <c r="I28" s="74">
        <f t="shared" si="2"/>
        <v>0.35499999999999998</v>
      </c>
      <c r="J28" s="85">
        <f t="shared" si="3"/>
        <v>18.232578963077408</v>
      </c>
      <c r="K28" s="86">
        <f t="shared" si="4"/>
        <v>34.013624313078289</v>
      </c>
      <c r="L28" s="86">
        <f t="shared" si="5"/>
        <v>15.78104535000088</v>
      </c>
      <c r="M28" t="s">
        <v>66</v>
      </c>
    </row>
    <row r="29" spans="1:13" x14ac:dyDescent="0.45">
      <c r="A29" s="58" t="s">
        <v>62</v>
      </c>
      <c r="B29" s="66">
        <v>58486</v>
      </c>
      <c r="C29" s="66">
        <f t="shared" si="6"/>
        <v>56421</v>
      </c>
      <c r="D29" s="66">
        <v>2065</v>
      </c>
      <c r="E29" s="70">
        <v>1996092</v>
      </c>
      <c r="F29" s="66">
        <v>1093446</v>
      </c>
      <c r="G29" s="71">
        <v>312739</v>
      </c>
      <c r="H29" s="66">
        <f t="shared" si="1"/>
        <v>589907</v>
      </c>
      <c r="I29" s="74">
        <f t="shared" si="2"/>
        <v>0.29599999999999999</v>
      </c>
      <c r="J29" s="85">
        <f t="shared" si="3"/>
        <v>18.695858838012516</v>
      </c>
      <c r="K29" s="86">
        <f t="shared" si="4"/>
        <v>34.129398488527166</v>
      </c>
      <c r="L29" s="86">
        <f t="shared" si="5"/>
        <v>15.43353965051465</v>
      </c>
      <c r="M29" t="s">
        <v>66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A2" sqref="A2:M29"/>
    </sheetView>
  </sheetViews>
  <sheetFormatPr baseColWidth="10" defaultRowHeight="14.25" x14ac:dyDescent="0.45"/>
  <sheetData>
    <row r="1" spans="1:13" x14ac:dyDescent="0.45">
      <c r="A1" s="36" t="s">
        <v>63</v>
      </c>
      <c r="B1" s="41" t="s">
        <v>11</v>
      </c>
      <c r="C1" s="42" t="s">
        <v>12</v>
      </c>
      <c r="D1" s="37" t="s">
        <v>29</v>
      </c>
      <c r="E1" s="43" t="s">
        <v>13</v>
      </c>
      <c r="F1" s="43" t="s">
        <v>14</v>
      </c>
      <c r="G1" s="43" t="s">
        <v>15</v>
      </c>
      <c r="H1" s="37" t="s">
        <v>16</v>
      </c>
      <c r="I1" s="37" t="s">
        <v>28</v>
      </c>
      <c r="J1" s="37" t="s">
        <v>32</v>
      </c>
      <c r="K1" s="37" t="s">
        <v>33</v>
      </c>
      <c r="L1" s="37" t="s">
        <v>34</v>
      </c>
      <c r="M1" s="37" t="s">
        <v>64</v>
      </c>
    </row>
    <row r="2" spans="1:13" x14ac:dyDescent="0.45">
      <c r="A2" s="13" t="s">
        <v>35</v>
      </c>
      <c r="B2" s="7">
        <v>10089</v>
      </c>
      <c r="C2" s="7">
        <v>9958</v>
      </c>
      <c r="D2" s="14">
        <f t="shared" ref="D2:D17" si="0">B2-C2</f>
        <v>131</v>
      </c>
      <c r="E2" s="24">
        <v>319701</v>
      </c>
      <c r="F2" s="7">
        <v>171746</v>
      </c>
      <c r="G2" s="18">
        <v>1822</v>
      </c>
      <c r="H2" s="7">
        <f t="shared" ref="H2:H17" si="1">E2-G2-F2</f>
        <v>146133</v>
      </c>
      <c r="I2" s="54">
        <f t="shared" ref="I2:I29" si="2">ROUND(H2/E2,3)</f>
        <v>0.45700000000000002</v>
      </c>
      <c r="J2" s="86">
        <f t="shared" ref="J2:J29" si="3">F2/B2</f>
        <v>17.023094459312123</v>
      </c>
      <c r="K2" s="86">
        <f t="shared" ref="K2:K29" si="4">E2/B2</f>
        <v>31.688076122509663</v>
      </c>
      <c r="L2" s="87">
        <f t="shared" ref="L2:L29" si="5">K2-J2</f>
        <v>14.66498166319754</v>
      </c>
      <c r="M2" t="s">
        <v>65</v>
      </c>
    </row>
    <row r="3" spans="1:13" x14ac:dyDescent="0.45">
      <c r="A3" s="13" t="s">
        <v>36</v>
      </c>
      <c r="B3" s="7">
        <v>9240</v>
      </c>
      <c r="C3" s="7">
        <v>9145</v>
      </c>
      <c r="D3" s="14">
        <f t="shared" si="0"/>
        <v>95</v>
      </c>
      <c r="E3" s="24">
        <v>291485</v>
      </c>
      <c r="F3" s="7">
        <v>156312</v>
      </c>
      <c r="G3" s="18">
        <v>1407</v>
      </c>
      <c r="H3" s="7">
        <f t="shared" si="1"/>
        <v>133766</v>
      </c>
      <c r="I3" s="54">
        <f t="shared" si="2"/>
        <v>0.45900000000000002</v>
      </c>
      <c r="J3" s="86">
        <f t="shared" si="3"/>
        <v>16.916883116883117</v>
      </c>
      <c r="K3" s="86">
        <f t="shared" si="4"/>
        <v>31.545995670995669</v>
      </c>
      <c r="L3" s="87">
        <f t="shared" si="5"/>
        <v>14.629112554112552</v>
      </c>
      <c r="M3" t="s">
        <v>65</v>
      </c>
    </row>
    <row r="4" spans="1:13" x14ac:dyDescent="0.45">
      <c r="A4" s="13" t="s">
        <v>37</v>
      </c>
      <c r="B4" s="7">
        <v>8606</v>
      </c>
      <c r="C4" s="7">
        <v>8465</v>
      </c>
      <c r="D4" s="14">
        <f t="shared" si="0"/>
        <v>141</v>
      </c>
      <c r="E4" s="24">
        <v>271318</v>
      </c>
      <c r="F4" s="7">
        <v>139135</v>
      </c>
      <c r="G4" s="18">
        <v>1536</v>
      </c>
      <c r="H4" s="7">
        <f t="shared" si="1"/>
        <v>130647</v>
      </c>
      <c r="I4" s="54">
        <f t="shared" si="2"/>
        <v>0.48199999999999998</v>
      </c>
      <c r="J4" s="86">
        <f t="shared" si="3"/>
        <v>16.167208924006506</v>
      </c>
      <c r="K4" s="86">
        <f t="shared" si="4"/>
        <v>31.526609342319311</v>
      </c>
      <c r="L4" s="87">
        <f t="shared" si="5"/>
        <v>15.359400418312806</v>
      </c>
      <c r="M4" t="s">
        <v>65</v>
      </c>
    </row>
    <row r="5" spans="1:13" x14ac:dyDescent="0.45">
      <c r="A5" s="13" t="s">
        <v>38</v>
      </c>
      <c r="B5" s="7">
        <v>8224</v>
      </c>
      <c r="C5" s="7">
        <v>8049</v>
      </c>
      <c r="D5" s="14">
        <f t="shared" si="0"/>
        <v>175</v>
      </c>
      <c r="E5" s="24">
        <v>254368</v>
      </c>
      <c r="F5" s="7">
        <v>124239</v>
      </c>
      <c r="G5" s="18">
        <v>2609</v>
      </c>
      <c r="H5" s="7">
        <f t="shared" si="1"/>
        <v>127520</v>
      </c>
      <c r="I5" s="54">
        <f t="shared" si="2"/>
        <v>0.501</v>
      </c>
      <c r="J5" s="86">
        <f t="shared" si="3"/>
        <v>15.106882295719844</v>
      </c>
      <c r="K5" s="86">
        <f t="shared" si="4"/>
        <v>30.929961089494164</v>
      </c>
      <c r="L5" s="87">
        <f t="shared" si="5"/>
        <v>15.82307879377432</v>
      </c>
      <c r="M5" t="s">
        <v>65</v>
      </c>
    </row>
    <row r="6" spans="1:13" x14ac:dyDescent="0.45">
      <c r="A6" s="56" t="s">
        <v>39</v>
      </c>
      <c r="B6" s="7">
        <v>7983</v>
      </c>
      <c r="C6" s="7">
        <v>7827</v>
      </c>
      <c r="D6" s="14">
        <f t="shared" si="0"/>
        <v>156</v>
      </c>
      <c r="E6" s="24">
        <v>243293</v>
      </c>
      <c r="F6" s="7">
        <v>129726</v>
      </c>
      <c r="G6" s="18">
        <v>74</v>
      </c>
      <c r="H6" s="7">
        <f t="shared" si="1"/>
        <v>113493</v>
      </c>
      <c r="I6" s="54">
        <f t="shared" si="2"/>
        <v>0.46600000000000003</v>
      </c>
      <c r="J6" s="86">
        <f t="shared" si="3"/>
        <v>16.250281848928974</v>
      </c>
      <c r="K6" s="86">
        <f t="shared" si="4"/>
        <v>30.476387323061505</v>
      </c>
      <c r="L6" s="87">
        <f t="shared" si="5"/>
        <v>14.226105474132531</v>
      </c>
      <c r="M6" t="s">
        <v>65</v>
      </c>
    </row>
    <row r="7" spans="1:13" x14ac:dyDescent="0.45">
      <c r="A7" s="56" t="s">
        <v>40</v>
      </c>
      <c r="B7" s="7">
        <v>7508</v>
      </c>
      <c r="C7" s="7">
        <v>7369</v>
      </c>
      <c r="D7" s="14">
        <f t="shared" si="0"/>
        <v>139</v>
      </c>
      <c r="E7" s="24">
        <v>232381</v>
      </c>
      <c r="F7" s="7">
        <v>123676</v>
      </c>
      <c r="G7" s="18">
        <v>99</v>
      </c>
      <c r="H7" s="7">
        <f t="shared" si="1"/>
        <v>108606</v>
      </c>
      <c r="I7" s="54">
        <f t="shared" si="2"/>
        <v>0.46700000000000003</v>
      </c>
      <c r="J7" s="86">
        <f t="shared" si="3"/>
        <v>16.472562599893447</v>
      </c>
      <c r="K7" s="86">
        <f t="shared" si="4"/>
        <v>30.951118806606285</v>
      </c>
      <c r="L7" s="87">
        <f t="shared" si="5"/>
        <v>14.478556206712838</v>
      </c>
      <c r="M7" t="s">
        <v>65</v>
      </c>
    </row>
    <row r="8" spans="1:13" x14ac:dyDescent="0.45">
      <c r="A8" s="56" t="s">
        <v>41</v>
      </c>
      <c r="B8" s="7">
        <v>7148</v>
      </c>
      <c r="C8" s="7">
        <v>7014</v>
      </c>
      <c r="D8" s="14">
        <f t="shared" si="0"/>
        <v>134</v>
      </c>
      <c r="E8" s="24">
        <v>221865</v>
      </c>
      <c r="F8" s="7">
        <v>115124</v>
      </c>
      <c r="G8" s="18">
        <v>54</v>
      </c>
      <c r="H8" s="7">
        <f t="shared" si="1"/>
        <v>106687</v>
      </c>
      <c r="I8" s="54">
        <f t="shared" si="2"/>
        <v>0.48099999999999998</v>
      </c>
      <c r="J8" s="86">
        <f t="shared" si="3"/>
        <v>16.10576385002798</v>
      </c>
      <c r="K8" s="86">
        <f t="shared" si="4"/>
        <v>31.038752098489088</v>
      </c>
      <c r="L8" s="87">
        <f t="shared" si="5"/>
        <v>14.932988248461108</v>
      </c>
      <c r="M8" t="s">
        <v>65</v>
      </c>
    </row>
    <row r="9" spans="1:13" x14ac:dyDescent="0.45">
      <c r="A9" s="56" t="s">
        <v>42</v>
      </c>
      <c r="B9" s="7">
        <v>6930</v>
      </c>
      <c r="C9" s="7">
        <v>6765</v>
      </c>
      <c r="D9" s="14">
        <f t="shared" si="0"/>
        <v>165</v>
      </c>
      <c r="E9" s="24">
        <v>213258</v>
      </c>
      <c r="F9" s="7">
        <v>102997</v>
      </c>
      <c r="G9" s="18">
        <v>65</v>
      </c>
      <c r="H9" s="7">
        <f t="shared" si="1"/>
        <v>110196</v>
      </c>
      <c r="I9" s="54">
        <f t="shared" si="2"/>
        <v>0.51700000000000002</v>
      </c>
      <c r="J9" s="86">
        <f t="shared" si="3"/>
        <v>14.862481962481963</v>
      </c>
      <c r="K9" s="86">
        <f t="shared" si="4"/>
        <v>30.773160173160175</v>
      </c>
      <c r="L9" s="87">
        <f t="shared" si="5"/>
        <v>15.910678210678212</v>
      </c>
      <c r="M9" t="s">
        <v>65</v>
      </c>
    </row>
    <row r="10" spans="1:13" x14ac:dyDescent="0.45">
      <c r="A10" s="56" t="s">
        <v>43</v>
      </c>
      <c r="B10" s="7">
        <v>6652</v>
      </c>
      <c r="C10" s="7">
        <v>6509</v>
      </c>
      <c r="D10" s="14">
        <f t="shared" si="0"/>
        <v>143</v>
      </c>
      <c r="E10" s="24">
        <v>204354</v>
      </c>
      <c r="F10" s="7">
        <v>106825</v>
      </c>
      <c r="G10" s="18">
        <v>0</v>
      </c>
      <c r="H10" s="7">
        <f t="shared" si="1"/>
        <v>97529</v>
      </c>
      <c r="I10" s="54">
        <f t="shared" si="2"/>
        <v>0.47699999999999998</v>
      </c>
      <c r="J10" s="86">
        <f t="shared" si="3"/>
        <v>16.059079975947082</v>
      </c>
      <c r="K10" s="86">
        <f t="shared" si="4"/>
        <v>30.72068550811786</v>
      </c>
      <c r="L10" s="87">
        <f t="shared" si="5"/>
        <v>14.661605532170778</v>
      </c>
      <c r="M10" t="s">
        <v>65</v>
      </c>
    </row>
    <row r="11" spans="1:13" x14ac:dyDescent="0.45">
      <c r="A11" s="56" t="s">
        <v>44</v>
      </c>
      <c r="B11" s="7">
        <v>6261</v>
      </c>
      <c r="C11" s="7">
        <v>6167</v>
      </c>
      <c r="D11" s="14">
        <f t="shared" si="0"/>
        <v>94</v>
      </c>
      <c r="E11" s="24">
        <v>194721</v>
      </c>
      <c r="F11" s="7">
        <v>101928</v>
      </c>
      <c r="G11" s="18">
        <v>0</v>
      </c>
      <c r="H11" s="7">
        <f t="shared" si="1"/>
        <v>92793</v>
      </c>
      <c r="I11" s="54">
        <f t="shared" si="2"/>
        <v>0.47699999999999998</v>
      </c>
      <c r="J11" s="86">
        <f t="shared" si="3"/>
        <v>16.279827503593676</v>
      </c>
      <c r="K11" s="86">
        <f t="shared" si="4"/>
        <v>31.100622903689505</v>
      </c>
      <c r="L11" s="87">
        <f t="shared" si="5"/>
        <v>14.820795400095829</v>
      </c>
      <c r="M11" t="s">
        <v>65</v>
      </c>
    </row>
    <row r="12" spans="1:13" x14ac:dyDescent="0.45">
      <c r="A12" s="56" t="s">
        <v>45</v>
      </c>
      <c r="B12" s="7">
        <v>5986</v>
      </c>
      <c r="C12" s="7">
        <v>5899</v>
      </c>
      <c r="D12" s="14">
        <f t="shared" si="0"/>
        <v>87</v>
      </c>
      <c r="E12" s="24">
        <v>186597</v>
      </c>
      <c r="F12" s="7">
        <v>97201</v>
      </c>
      <c r="G12" s="18">
        <v>0</v>
      </c>
      <c r="H12" s="7">
        <f t="shared" si="1"/>
        <v>89396</v>
      </c>
      <c r="I12" s="54">
        <f t="shared" si="2"/>
        <v>0.47899999999999998</v>
      </c>
      <c r="J12" s="86">
        <f t="shared" si="3"/>
        <v>16.238055462746409</v>
      </c>
      <c r="K12" s="86">
        <f t="shared" si="4"/>
        <v>31.172235215502841</v>
      </c>
      <c r="L12" s="87">
        <f t="shared" si="5"/>
        <v>14.934179752756432</v>
      </c>
      <c r="M12" t="s">
        <v>65</v>
      </c>
    </row>
    <row r="13" spans="1:13" x14ac:dyDescent="0.45">
      <c r="A13" s="56" t="s">
        <v>46</v>
      </c>
      <c r="B13" s="7">
        <v>5767</v>
      </c>
      <c r="C13" s="7">
        <v>5668</v>
      </c>
      <c r="D13" s="14">
        <f t="shared" si="0"/>
        <v>99</v>
      </c>
      <c r="E13" s="24">
        <v>179489</v>
      </c>
      <c r="F13" s="7">
        <v>90928</v>
      </c>
      <c r="G13" s="18">
        <v>0</v>
      </c>
      <c r="H13" s="7">
        <f t="shared" si="1"/>
        <v>88561</v>
      </c>
      <c r="I13" s="54">
        <f t="shared" si="2"/>
        <v>0.49299999999999999</v>
      </c>
      <c r="J13" s="86">
        <f t="shared" si="3"/>
        <v>15.766949887289751</v>
      </c>
      <c r="K13" s="86">
        <f t="shared" si="4"/>
        <v>31.123461071614358</v>
      </c>
      <c r="L13" s="87">
        <f t="shared" si="5"/>
        <v>15.356511184324606</v>
      </c>
      <c r="M13" t="s">
        <v>65</v>
      </c>
    </row>
    <row r="14" spans="1:13" x14ac:dyDescent="0.45">
      <c r="A14" s="56" t="s">
        <v>47</v>
      </c>
      <c r="B14" s="7">
        <v>5564</v>
      </c>
      <c r="C14" s="7">
        <v>5470</v>
      </c>
      <c r="D14" s="14">
        <f t="shared" si="0"/>
        <v>94</v>
      </c>
      <c r="E14" s="24">
        <v>173200</v>
      </c>
      <c r="F14" s="7">
        <v>88594</v>
      </c>
      <c r="G14" s="18">
        <v>0</v>
      </c>
      <c r="H14" s="7">
        <f t="shared" si="1"/>
        <v>84606</v>
      </c>
      <c r="I14" s="54">
        <f t="shared" si="2"/>
        <v>0.48799999999999999</v>
      </c>
      <c r="J14" s="86">
        <f t="shared" si="3"/>
        <v>15.922717469446441</v>
      </c>
      <c r="K14" s="86">
        <f t="shared" si="4"/>
        <v>31.128684399712437</v>
      </c>
      <c r="L14" s="87">
        <f t="shared" si="5"/>
        <v>15.205966930265996</v>
      </c>
      <c r="M14" t="s">
        <v>65</v>
      </c>
    </row>
    <row r="15" spans="1:13" x14ac:dyDescent="0.45">
      <c r="A15" s="56" t="s">
        <v>48</v>
      </c>
      <c r="B15" s="7">
        <v>5314</v>
      </c>
      <c r="C15" s="7">
        <v>5219</v>
      </c>
      <c r="D15" s="14">
        <f t="shared" si="0"/>
        <v>95</v>
      </c>
      <c r="E15" s="24">
        <v>164018</v>
      </c>
      <c r="F15" s="7">
        <v>86095</v>
      </c>
      <c r="G15" s="18">
        <v>0</v>
      </c>
      <c r="H15" s="7">
        <f t="shared" si="1"/>
        <v>77923</v>
      </c>
      <c r="I15" s="54">
        <f t="shared" si="2"/>
        <v>0.47499999999999998</v>
      </c>
      <c r="J15" s="86">
        <f t="shared" si="3"/>
        <v>16.201543093714715</v>
      </c>
      <c r="K15" s="86">
        <f t="shared" si="4"/>
        <v>30.865261573202861</v>
      </c>
      <c r="L15" s="87">
        <f t="shared" si="5"/>
        <v>14.663718479488146</v>
      </c>
      <c r="M15" t="s">
        <v>65</v>
      </c>
    </row>
    <row r="16" spans="1:13" x14ac:dyDescent="0.45">
      <c r="A16" s="56" t="s">
        <v>49</v>
      </c>
      <c r="B16" s="7">
        <v>5060</v>
      </c>
      <c r="C16" s="7">
        <v>4971</v>
      </c>
      <c r="D16" s="14">
        <f t="shared" si="0"/>
        <v>89</v>
      </c>
      <c r="E16" s="24">
        <v>157524</v>
      </c>
      <c r="F16" s="7">
        <v>77793</v>
      </c>
      <c r="G16" s="18">
        <v>0</v>
      </c>
      <c r="H16" s="7">
        <f t="shared" si="1"/>
        <v>79731</v>
      </c>
      <c r="I16" s="54">
        <f t="shared" si="2"/>
        <v>0.50600000000000001</v>
      </c>
      <c r="J16" s="86">
        <f t="shared" si="3"/>
        <v>15.374110671936759</v>
      </c>
      <c r="K16" s="86">
        <f t="shared" si="4"/>
        <v>31.131225296442686</v>
      </c>
      <c r="L16" s="87">
        <f t="shared" si="5"/>
        <v>15.757114624505927</v>
      </c>
      <c r="M16" t="s">
        <v>65</v>
      </c>
    </row>
    <row r="17" spans="1:13" x14ac:dyDescent="0.45">
      <c r="A17" s="56" t="s">
        <v>50</v>
      </c>
      <c r="B17" s="7">
        <v>4904</v>
      </c>
      <c r="C17" s="7">
        <v>4787</v>
      </c>
      <c r="D17" s="14">
        <f t="shared" si="0"/>
        <v>117</v>
      </c>
      <c r="E17" s="24">
        <v>150995</v>
      </c>
      <c r="F17" s="7">
        <v>71426</v>
      </c>
      <c r="G17" s="18"/>
      <c r="H17" s="7">
        <f t="shared" si="1"/>
        <v>79569</v>
      </c>
      <c r="I17" s="54">
        <f t="shared" si="2"/>
        <v>0.52700000000000002</v>
      </c>
      <c r="J17" s="86">
        <f t="shared" si="3"/>
        <v>14.56484502446982</v>
      </c>
      <c r="K17" s="86">
        <f t="shared" si="4"/>
        <v>30.790171288743881</v>
      </c>
      <c r="L17" s="87">
        <f t="shared" si="5"/>
        <v>16.225326264274059</v>
      </c>
      <c r="M17" t="s">
        <v>65</v>
      </c>
    </row>
    <row r="18" spans="1:13" x14ac:dyDescent="0.45">
      <c r="A18" s="58" t="s">
        <v>51</v>
      </c>
      <c r="B18" s="66">
        <f t="shared" ref="B18:B29" si="6">C18+D18</f>
        <v>4741</v>
      </c>
      <c r="C18" s="66">
        <v>4647</v>
      </c>
      <c r="D18" s="66">
        <v>94</v>
      </c>
      <c r="E18" s="68">
        <v>144747</v>
      </c>
      <c r="F18" s="71">
        <v>73095</v>
      </c>
      <c r="H18" s="66">
        <f t="shared" ref="H18:H29" si="7">E18-F18</f>
        <v>71652</v>
      </c>
      <c r="I18" s="74">
        <f t="shared" si="2"/>
        <v>0.495</v>
      </c>
      <c r="J18" s="86">
        <f t="shared" si="3"/>
        <v>15.417633410672854</v>
      </c>
      <c r="K18" s="86">
        <f t="shared" si="4"/>
        <v>30.530900653870493</v>
      </c>
      <c r="L18" s="87">
        <f t="shared" si="5"/>
        <v>15.113267243197638</v>
      </c>
      <c r="M18" t="s">
        <v>65</v>
      </c>
    </row>
    <row r="19" spans="1:13" x14ac:dyDescent="0.45">
      <c r="A19" s="58" t="s">
        <v>52</v>
      </c>
      <c r="B19" s="66">
        <f t="shared" si="6"/>
        <v>4530</v>
      </c>
      <c r="C19" s="66">
        <v>4435</v>
      </c>
      <c r="D19" s="66">
        <v>95</v>
      </c>
      <c r="E19" s="68">
        <v>138732</v>
      </c>
      <c r="F19" s="71">
        <v>67830</v>
      </c>
      <c r="H19" s="66">
        <f t="shared" si="7"/>
        <v>70902</v>
      </c>
      <c r="I19" s="74">
        <f t="shared" si="2"/>
        <v>0.51100000000000001</v>
      </c>
      <c r="J19" s="86">
        <f t="shared" si="3"/>
        <v>14.973509933774835</v>
      </c>
      <c r="K19" s="86">
        <f t="shared" si="4"/>
        <v>30.625165562913907</v>
      </c>
      <c r="L19" s="87">
        <f t="shared" si="5"/>
        <v>15.651655629139071</v>
      </c>
      <c r="M19" t="s">
        <v>65</v>
      </c>
    </row>
    <row r="20" spans="1:13" x14ac:dyDescent="0.45">
      <c r="A20" s="58" t="s">
        <v>53</v>
      </c>
      <c r="B20" s="66">
        <f t="shared" si="6"/>
        <v>4273</v>
      </c>
      <c r="C20" s="66">
        <v>4194</v>
      </c>
      <c r="D20" s="66">
        <v>79</v>
      </c>
      <c r="E20" s="68">
        <v>132375</v>
      </c>
      <c r="F20" s="71">
        <v>63671</v>
      </c>
      <c r="H20" s="66">
        <f t="shared" si="7"/>
        <v>68704</v>
      </c>
      <c r="I20" s="74">
        <f t="shared" si="2"/>
        <v>0.51900000000000002</v>
      </c>
      <c r="J20" s="86">
        <f t="shared" si="3"/>
        <v>14.900772291130354</v>
      </c>
      <c r="K20" s="86">
        <f t="shared" si="4"/>
        <v>30.979405569857242</v>
      </c>
      <c r="L20" s="87">
        <f t="shared" si="5"/>
        <v>16.07863327872689</v>
      </c>
      <c r="M20" t="s">
        <v>65</v>
      </c>
    </row>
    <row r="21" spans="1:13" x14ac:dyDescent="0.45">
      <c r="A21" s="58" t="s">
        <v>54</v>
      </c>
      <c r="B21" s="66">
        <f t="shared" si="6"/>
        <v>4114</v>
      </c>
      <c r="C21" s="66">
        <v>4029</v>
      </c>
      <c r="D21" s="66">
        <v>85</v>
      </c>
      <c r="E21" s="68">
        <v>126413</v>
      </c>
      <c r="F21" s="71">
        <v>58146</v>
      </c>
      <c r="H21" s="66">
        <f t="shared" si="7"/>
        <v>68267</v>
      </c>
      <c r="I21" s="74">
        <f t="shared" si="2"/>
        <v>0.54</v>
      </c>
      <c r="J21" s="86">
        <f t="shared" si="3"/>
        <v>14.133689839572192</v>
      </c>
      <c r="K21" s="86">
        <f t="shared" si="4"/>
        <v>30.727515799708314</v>
      </c>
      <c r="L21" s="87">
        <f t="shared" si="5"/>
        <v>16.593825960136122</v>
      </c>
      <c r="M21" t="s">
        <v>65</v>
      </c>
    </row>
    <row r="22" spans="1:13" x14ac:dyDescent="0.45">
      <c r="A22" s="58" t="s">
        <v>55</v>
      </c>
      <c r="B22" s="66">
        <f t="shared" si="6"/>
        <v>3944</v>
      </c>
      <c r="C22" s="66">
        <v>3867</v>
      </c>
      <c r="D22" s="66">
        <v>77</v>
      </c>
      <c r="E22" s="68">
        <v>120394</v>
      </c>
      <c r="F22" s="71">
        <v>60219</v>
      </c>
      <c r="H22" s="66">
        <f t="shared" si="7"/>
        <v>60175</v>
      </c>
      <c r="I22" s="74">
        <f t="shared" si="2"/>
        <v>0.5</v>
      </c>
      <c r="J22" s="86">
        <f t="shared" si="3"/>
        <v>15.268509127789047</v>
      </c>
      <c r="K22" s="86">
        <f t="shared" si="4"/>
        <v>30.525862068965516</v>
      </c>
      <c r="L22" s="87">
        <f t="shared" si="5"/>
        <v>15.257352941176469</v>
      </c>
      <c r="M22" t="s">
        <v>65</v>
      </c>
    </row>
    <row r="23" spans="1:13" x14ac:dyDescent="0.45">
      <c r="A23" s="58" t="s">
        <v>56</v>
      </c>
      <c r="B23" s="66">
        <f t="shared" si="6"/>
        <v>3758</v>
      </c>
      <c r="C23" s="66">
        <v>3692</v>
      </c>
      <c r="D23" s="66">
        <v>66</v>
      </c>
      <c r="E23" s="68">
        <v>114737</v>
      </c>
      <c r="F23" s="71">
        <v>52734</v>
      </c>
      <c r="H23" s="66">
        <f t="shared" si="7"/>
        <v>62003</v>
      </c>
      <c r="I23" s="74">
        <f t="shared" si="2"/>
        <v>0.54</v>
      </c>
      <c r="J23" s="86">
        <f t="shared" si="3"/>
        <v>14.03246407663651</v>
      </c>
      <c r="K23" s="86">
        <f t="shared" si="4"/>
        <v>30.531399680681215</v>
      </c>
      <c r="L23" s="87">
        <f t="shared" si="5"/>
        <v>16.498935604044703</v>
      </c>
      <c r="M23" t="s">
        <v>65</v>
      </c>
    </row>
    <row r="24" spans="1:13" x14ac:dyDescent="0.45">
      <c r="A24" s="58" t="s">
        <v>57</v>
      </c>
      <c r="B24" s="66">
        <f t="shared" si="6"/>
        <v>3569</v>
      </c>
      <c r="C24" s="66">
        <v>3520</v>
      </c>
      <c r="D24" s="66">
        <v>49</v>
      </c>
      <c r="E24" s="68">
        <v>110214</v>
      </c>
      <c r="F24" s="71">
        <v>47087</v>
      </c>
      <c r="H24" s="66">
        <f t="shared" si="7"/>
        <v>63127</v>
      </c>
      <c r="I24" s="74">
        <f t="shared" si="2"/>
        <v>0.57299999999999995</v>
      </c>
      <c r="J24" s="86">
        <f t="shared" si="3"/>
        <v>13.19333146539647</v>
      </c>
      <c r="K24" s="86">
        <f t="shared" si="4"/>
        <v>30.880919024936958</v>
      </c>
      <c r="L24" s="87">
        <f t="shared" si="5"/>
        <v>17.687587559540489</v>
      </c>
      <c r="M24" t="s">
        <v>65</v>
      </c>
    </row>
    <row r="25" spans="1:13" x14ac:dyDescent="0.45">
      <c r="A25" s="58" t="s">
        <v>58</v>
      </c>
      <c r="B25" s="66">
        <f t="shared" si="6"/>
        <v>3383</v>
      </c>
      <c r="C25" s="66">
        <v>3330</v>
      </c>
      <c r="D25" s="66">
        <v>53</v>
      </c>
      <c r="E25" s="68">
        <v>105152</v>
      </c>
      <c r="F25" s="71">
        <v>42485</v>
      </c>
      <c r="H25" s="66">
        <f t="shared" si="7"/>
        <v>62667</v>
      </c>
      <c r="I25" s="74">
        <f t="shared" si="2"/>
        <v>0.59599999999999997</v>
      </c>
      <c r="J25" s="86">
        <f t="shared" si="3"/>
        <v>12.558380135973987</v>
      </c>
      <c r="K25" s="86">
        <f t="shared" si="4"/>
        <v>31.082471179426545</v>
      </c>
      <c r="L25" s="87">
        <f t="shared" si="5"/>
        <v>18.524091043452557</v>
      </c>
      <c r="M25" t="s">
        <v>65</v>
      </c>
    </row>
    <row r="26" spans="1:13" x14ac:dyDescent="0.45">
      <c r="A26" s="58" t="s">
        <v>59</v>
      </c>
      <c r="B26" s="66">
        <f t="shared" si="6"/>
        <v>3167</v>
      </c>
      <c r="C26" s="66">
        <v>3138</v>
      </c>
      <c r="D26" s="66">
        <v>29</v>
      </c>
      <c r="E26" s="68">
        <v>98751</v>
      </c>
      <c r="F26" s="71">
        <v>42393</v>
      </c>
      <c r="H26" s="66">
        <f t="shared" si="7"/>
        <v>56358</v>
      </c>
      <c r="I26" s="74">
        <f t="shared" si="2"/>
        <v>0.57099999999999995</v>
      </c>
      <c r="J26" s="86">
        <f t="shared" si="3"/>
        <v>13.385854120618882</v>
      </c>
      <c r="K26" s="86">
        <f t="shared" si="4"/>
        <v>31.181244079570572</v>
      </c>
      <c r="L26" s="87">
        <f t="shared" si="5"/>
        <v>17.795389958951688</v>
      </c>
      <c r="M26" t="s">
        <v>65</v>
      </c>
    </row>
    <row r="27" spans="1:13" x14ac:dyDescent="0.45">
      <c r="A27" s="58" t="s">
        <v>60</v>
      </c>
      <c r="B27" s="66">
        <f t="shared" si="6"/>
        <v>2999</v>
      </c>
      <c r="C27" s="66">
        <v>2971</v>
      </c>
      <c r="D27" s="66">
        <v>28</v>
      </c>
      <c r="E27" s="68">
        <v>92904</v>
      </c>
      <c r="F27" s="71">
        <v>39924</v>
      </c>
      <c r="H27" s="66">
        <f t="shared" si="7"/>
        <v>52980</v>
      </c>
      <c r="I27" s="74">
        <f t="shared" si="2"/>
        <v>0.56999999999999995</v>
      </c>
      <c r="J27" s="86">
        <f t="shared" si="3"/>
        <v>13.312437479159719</v>
      </c>
      <c r="K27" s="86">
        <f t="shared" si="4"/>
        <v>30.978326108702902</v>
      </c>
      <c r="L27" s="87">
        <f t="shared" si="5"/>
        <v>17.665888629543183</v>
      </c>
      <c r="M27" t="s">
        <v>65</v>
      </c>
    </row>
    <row r="28" spans="1:13" x14ac:dyDescent="0.45">
      <c r="A28" s="58" t="s">
        <v>61</v>
      </c>
      <c r="B28" s="66">
        <f t="shared" si="6"/>
        <v>2852</v>
      </c>
      <c r="C28" s="66">
        <v>2828</v>
      </c>
      <c r="D28" s="66">
        <v>24</v>
      </c>
      <c r="E28" s="68">
        <v>88777</v>
      </c>
      <c r="F28" s="71">
        <v>37101</v>
      </c>
      <c r="H28" s="66">
        <f t="shared" si="7"/>
        <v>51676</v>
      </c>
      <c r="I28" s="74">
        <f t="shared" si="2"/>
        <v>0.58199999999999996</v>
      </c>
      <c r="J28" s="86">
        <f t="shared" si="3"/>
        <v>13.008765778401122</v>
      </c>
      <c r="K28" s="86">
        <f t="shared" si="4"/>
        <v>31.127980364656381</v>
      </c>
      <c r="L28" s="87">
        <f t="shared" si="5"/>
        <v>18.119214586255261</v>
      </c>
      <c r="M28" t="s">
        <v>65</v>
      </c>
    </row>
    <row r="29" spans="1:13" x14ac:dyDescent="0.45">
      <c r="A29" s="58" t="s">
        <v>62</v>
      </c>
      <c r="B29" s="66">
        <f t="shared" si="6"/>
        <v>2731</v>
      </c>
      <c r="C29" s="66">
        <v>2706</v>
      </c>
      <c r="D29" s="66">
        <v>25</v>
      </c>
      <c r="E29" s="70">
        <v>85157</v>
      </c>
      <c r="F29" s="71">
        <v>33679</v>
      </c>
      <c r="H29" s="66">
        <f t="shared" si="7"/>
        <v>51478</v>
      </c>
      <c r="I29" s="74">
        <f t="shared" si="2"/>
        <v>0.60499999999999998</v>
      </c>
      <c r="J29" s="86">
        <f t="shared" si="3"/>
        <v>12.332112779201758</v>
      </c>
      <c r="K29" s="86">
        <f t="shared" si="4"/>
        <v>31.181618454778469</v>
      </c>
      <c r="L29" s="87">
        <f t="shared" si="5"/>
        <v>18.849505675576712</v>
      </c>
      <c r="M29" t="s">
        <v>65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workbookViewId="0">
      <selection activeCell="R12" sqref="R12"/>
    </sheetView>
  </sheetViews>
  <sheetFormatPr baseColWidth="10" defaultRowHeight="14.25" x14ac:dyDescent="0.45"/>
  <sheetData>
    <row r="1" spans="1:13" x14ac:dyDescent="0.45">
      <c r="A1" t="s">
        <v>63</v>
      </c>
      <c r="B1" t="s">
        <v>11</v>
      </c>
      <c r="C1" t="s">
        <v>12</v>
      </c>
      <c r="D1" t="s">
        <v>29</v>
      </c>
      <c r="E1" t="s">
        <v>13</v>
      </c>
      <c r="F1" t="s">
        <v>14</v>
      </c>
      <c r="G1" t="s">
        <v>15</v>
      </c>
      <c r="H1" t="s">
        <v>16</v>
      </c>
      <c r="I1" t="s">
        <v>30</v>
      </c>
      <c r="J1" t="s">
        <v>31</v>
      </c>
      <c r="K1" t="s">
        <v>33</v>
      </c>
      <c r="L1" t="s">
        <v>34</v>
      </c>
      <c r="M1" t="s">
        <v>64</v>
      </c>
    </row>
    <row r="2" spans="1:13" x14ac:dyDescent="0.45">
      <c r="A2" s="103" t="s">
        <v>35</v>
      </c>
      <c r="B2">
        <v>23410</v>
      </c>
      <c r="C2">
        <v>22022</v>
      </c>
      <c r="D2">
        <v>1388</v>
      </c>
      <c r="E2">
        <v>506665</v>
      </c>
      <c r="F2">
        <v>360776</v>
      </c>
      <c r="G2">
        <v>79381</v>
      </c>
      <c r="H2">
        <v>66508</v>
      </c>
      <c r="I2">
        <v>0.13100000000000001</v>
      </c>
      <c r="J2">
        <v>15.411191798376763</v>
      </c>
      <c r="K2">
        <v>21.643101238786844</v>
      </c>
      <c r="L2">
        <v>6.2319094404100817</v>
      </c>
      <c r="M2" t="s">
        <v>66</v>
      </c>
    </row>
    <row r="3" spans="1:13" x14ac:dyDescent="0.45">
      <c r="A3" s="103" t="s">
        <v>36</v>
      </c>
      <c r="B3">
        <v>23938</v>
      </c>
      <c r="C3">
        <v>22686</v>
      </c>
      <c r="D3">
        <v>1252</v>
      </c>
      <c r="E3">
        <v>532705</v>
      </c>
      <c r="F3">
        <v>378574</v>
      </c>
      <c r="G3">
        <v>70959</v>
      </c>
      <c r="H3">
        <v>83172</v>
      </c>
      <c r="I3">
        <v>0.156</v>
      </c>
      <c r="J3">
        <v>15.814771493023644</v>
      </c>
      <c r="K3">
        <v>22.253529952376972</v>
      </c>
      <c r="L3">
        <v>6.4387584593533287</v>
      </c>
      <c r="M3" t="s">
        <v>66</v>
      </c>
    </row>
    <row r="4" spans="1:13" x14ac:dyDescent="0.45">
      <c r="A4" s="103" t="s">
        <v>37</v>
      </c>
      <c r="B4">
        <v>25101</v>
      </c>
      <c r="C4">
        <v>23801</v>
      </c>
      <c r="D4">
        <v>1300</v>
      </c>
      <c r="E4">
        <v>556027</v>
      </c>
      <c r="F4">
        <v>399124</v>
      </c>
      <c r="G4">
        <v>65955</v>
      </c>
      <c r="H4">
        <v>90948</v>
      </c>
      <c r="I4">
        <v>0.16400000000000001</v>
      </c>
      <c r="J4">
        <v>15.900721086809291</v>
      </c>
      <c r="K4">
        <v>22.151587586151948</v>
      </c>
      <c r="L4">
        <v>6.2508664993426564</v>
      </c>
      <c r="M4" t="s">
        <v>66</v>
      </c>
    </row>
    <row r="5" spans="1:13" x14ac:dyDescent="0.45">
      <c r="A5" s="103" t="s">
        <v>38</v>
      </c>
      <c r="B5">
        <v>27146</v>
      </c>
      <c r="C5">
        <v>25471</v>
      </c>
      <c r="D5">
        <v>1675</v>
      </c>
      <c r="E5">
        <v>589471</v>
      </c>
      <c r="F5">
        <v>420390</v>
      </c>
      <c r="G5">
        <v>59777</v>
      </c>
      <c r="H5">
        <v>109304</v>
      </c>
      <c r="I5">
        <v>0.185</v>
      </c>
      <c r="J5">
        <v>15.486259485743757</v>
      </c>
      <c r="K5">
        <v>21.71483828188315</v>
      </c>
      <c r="L5">
        <v>6.2285787961393932</v>
      </c>
      <c r="M5" t="s">
        <v>66</v>
      </c>
    </row>
    <row r="6" spans="1:13" x14ac:dyDescent="0.45">
      <c r="A6" s="103" t="s">
        <v>39</v>
      </c>
      <c r="B6">
        <v>29174</v>
      </c>
      <c r="C6">
        <v>27913</v>
      </c>
      <c r="D6">
        <v>1261</v>
      </c>
      <c r="E6">
        <v>638649</v>
      </c>
      <c r="F6">
        <v>440334</v>
      </c>
      <c r="G6">
        <v>66965</v>
      </c>
      <c r="H6">
        <v>131350</v>
      </c>
      <c r="I6">
        <v>0.20599999999999999</v>
      </c>
      <c r="J6">
        <v>15.093370809625009</v>
      </c>
      <c r="K6">
        <v>21.89103311167478</v>
      </c>
      <c r="L6">
        <v>6.7976623020497708</v>
      </c>
      <c r="M6" t="s">
        <v>66</v>
      </c>
    </row>
    <row r="7" spans="1:13" x14ac:dyDescent="0.45">
      <c r="A7" s="103" t="s">
        <v>40</v>
      </c>
      <c r="B7">
        <v>29807</v>
      </c>
      <c r="C7">
        <v>28624</v>
      </c>
      <c r="D7">
        <v>1183</v>
      </c>
      <c r="E7">
        <v>671089</v>
      </c>
      <c r="F7">
        <v>452598</v>
      </c>
      <c r="G7">
        <v>67177</v>
      </c>
      <c r="H7">
        <v>151314</v>
      </c>
      <c r="I7">
        <v>0.22500000000000001</v>
      </c>
      <c r="J7">
        <v>15.184285570503572</v>
      </c>
      <c r="K7">
        <v>22.51447646525984</v>
      </c>
      <c r="L7">
        <v>7.3301908947562673</v>
      </c>
      <c r="M7" t="s">
        <v>66</v>
      </c>
    </row>
    <row r="8" spans="1:13" x14ac:dyDescent="0.45">
      <c r="A8" s="103" t="s">
        <v>41</v>
      </c>
      <c r="B8">
        <v>31092</v>
      </c>
      <c r="C8">
        <v>29925</v>
      </c>
      <c r="D8">
        <v>1167</v>
      </c>
      <c r="E8">
        <v>701083</v>
      </c>
      <c r="F8">
        <v>473965</v>
      </c>
      <c r="G8">
        <v>60637</v>
      </c>
      <c r="H8">
        <v>166481</v>
      </c>
      <c r="I8">
        <v>0.23699999999999999</v>
      </c>
      <c r="J8">
        <v>15.243953428534672</v>
      </c>
      <c r="K8">
        <v>22.548662035250224</v>
      </c>
      <c r="L8">
        <v>7.3047086067155522</v>
      </c>
      <c r="M8" t="s">
        <v>66</v>
      </c>
    </row>
    <row r="9" spans="1:13" x14ac:dyDescent="0.45">
      <c r="A9" s="103" t="s">
        <v>42</v>
      </c>
      <c r="B9">
        <v>33420</v>
      </c>
      <c r="C9">
        <v>31712</v>
      </c>
      <c r="D9">
        <v>1708</v>
      </c>
      <c r="E9">
        <v>740554</v>
      </c>
      <c r="F9">
        <v>496479</v>
      </c>
      <c r="G9">
        <v>70453</v>
      </c>
      <c r="H9">
        <v>173622</v>
      </c>
      <c r="I9">
        <v>0.23400000000000001</v>
      </c>
      <c r="J9">
        <v>14.855745062836625</v>
      </c>
      <c r="K9">
        <v>22.159006582884501</v>
      </c>
      <c r="L9">
        <v>7.3032615200478759</v>
      </c>
      <c r="M9" t="s">
        <v>66</v>
      </c>
    </row>
    <row r="10" spans="1:13" x14ac:dyDescent="0.45">
      <c r="A10" s="103" t="s">
        <v>43</v>
      </c>
      <c r="B10">
        <v>35674</v>
      </c>
      <c r="C10">
        <v>34377</v>
      </c>
      <c r="D10">
        <v>1297</v>
      </c>
      <c r="E10">
        <v>798617</v>
      </c>
      <c r="F10">
        <v>517094</v>
      </c>
      <c r="G10">
        <v>80258</v>
      </c>
      <c r="H10">
        <v>201265</v>
      </c>
      <c r="I10">
        <v>0.252</v>
      </c>
      <c r="J10">
        <v>14.494982340079609</v>
      </c>
      <c r="K10">
        <v>22.386528003588047</v>
      </c>
      <c r="L10">
        <v>7.8915456635084382</v>
      </c>
      <c r="M10" t="s">
        <v>66</v>
      </c>
    </row>
    <row r="11" spans="1:13" x14ac:dyDescent="0.45">
      <c r="A11" s="103" t="s">
        <v>44</v>
      </c>
      <c r="B11">
        <v>36244</v>
      </c>
      <c r="C11">
        <v>35085</v>
      </c>
      <c r="D11">
        <v>1159</v>
      </c>
      <c r="E11">
        <v>838225</v>
      </c>
      <c r="F11">
        <v>546223</v>
      </c>
      <c r="G11">
        <v>64727</v>
      </c>
      <c r="H11">
        <v>227275</v>
      </c>
      <c r="I11">
        <v>0.27100000000000002</v>
      </c>
      <c r="J11">
        <v>15.070715152852886</v>
      </c>
      <c r="K11">
        <v>23.127276238825736</v>
      </c>
      <c r="L11">
        <v>8.0565610859728505</v>
      </c>
      <c r="M11" t="s">
        <v>66</v>
      </c>
    </row>
    <row r="12" spans="1:13" x14ac:dyDescent="0.45">
      <c r="A12" s="103" t="s">
        <v>45</v>
      </c>
      <c r="B12">
        <v>37219</v>
      </c>
      <c r="C12">
        <v>36265</v>
      </c>
      <c r="D12">
        <v>954</v>
      </c>
      <c r="E12">
        <v>877150</v>
      </c>
      <c r="F12">
        <v>565251</v>
      </c>
      <c r="G12">
        <v>61045</v>
      </c>
      <c r="H12">
        <v>250854</v>
      </c>
      <c r="I12">
        <v>0.28599999999999998</v>
      </c>
      <c r="J12">
        <v>15.187162470781052</v>
      </c>
      <c r="K12">
        <v>23.56726403181171</v>
      </c>
      <c r="L12">
        <v>8.3801015610306582</v>
      </c>
      <c r="M12" t="s">
        <v>66</v>
      </c>
    </row>
    <row r="13" spans="1:13" x14ac:dyDescent="0.45">
      <c r="A13" s="103" t="s">
        <v>46</v>
      </c>
      <c r="B13">
        <v>39114</v>
      </c>
      <c r="C13">
        <v>37698</v>
      </c>
      <c r="D13">
        <v>1416</v>
      </c>
      <c r="E13">
        <v>917442</v>
      </c>
      <c r="F13">
        <v>573193</v>
      </c>
      <c r="G13">
        <v>87423</v>
      </c>
      <c r="H13">
        <v>256826</v>
      </c>
      <c r="I13">
        <v>0.28000000000000003</v>
      </c>
      <c r="J13">
        <v>14.654420412128649</v>
      </c>
      <c r="K13">
        <v>23.455591348366315</v>
      </c>
      <c r="L13">
        <v>8.801170936237666</v>
      </c>
      <c r="M13" t="s">
        <v>66</v>
      </c>
    </row>
    <row r="14" spans="1:13" x14ac:dyDescent="0.45">
      <c r="A14" s="103" t="s">
        <v>47</v>
      </c>
      <c r="B14">
        <v>41397</v>
      </c>
      <c r="C14">
        <v>40315</v>
      </c>
      <c r="D14">
        <v>1082</v>
      </c>
      <c r="E14">
        <v>984532</v>
      </c>
      <c r="F14">
        <v>582529</v>
      </c>
      <c r="G14">
        <v>89551</v>
      </c>
      <c r="H14">
        <v>312452</v>
      </c>
      <c r="I14">
        <v>0.317</v>
      </c>
      <c r="J14">
        <v>14.071768485639057</v>
      </c>
      <c r="K14">
        <v>23.782689566876826</v>
      </c>
      <c r="L14">
        <v>9.7109210812377693</v>
      </c>
      <c r="M14" t="s">
        <v>66</v>
      </c>
    </row>
    <row r="15" spans="1:13" x14ac:dyDescent="0.45">
      <c r="A15" s="103" t="s">
        <v>48</v>
      </c>
      <c r="B15">
        <v>42300</v>
      </c>
      <c r="C15">
        <v>41057</v>
      </c>
      <c r="D15">
        <v>1243</v>
      </c>
      <c r="E15">
        <v>1025913</v>
      </c>
      <c r="F15">
        <v>612691</v>
      </c>
      <c r="G15">
        <v>73427</v>
      </c>
      <c r="H15">
        <v>339795</v>
      </c>
      <c r="I15">
        <v>0.33100000000000002</v>
      </c>
      <c r="J15">
        <v>14.484420803782506</v>
      </c>
      <c r="K15">
        <v>24.253262411347517</v>
      </c>
      <c r="L15">
        <v>9.7688416075650117</v>
      </c>
      <c r="M15" t="s">
        <v>66</v>
      </c>
    </row>
    <row r="16" spans="1:13" x14ac:dyDescent="0.45">
      <c r="A16" s="103" t="s">
        <v>49</v>
      </c>
      <c r="B16">
        <v>43181</v>
      </c>
      <c r="C16">
        <v>42068</v>
      </c>
      <c r="D16">
        <v>1113</v>
      </c>
      <c r="E16">
        <v>1063961</v>
      </c>
      <c r="F16">
        <v>644914</v>
      </c>
      <c r="G16">
        <v>74835</v>
      </c>
      <c r="H16">
        <v>344212</v>
      </c>
      <c r="I16">
        <v>0.32400000000000001</v>
      </c>
      <c r="J16">
        <v>14.935133507792779</v>
      </c>
      <c r="K16">
        <v>24.639563696996365</v>
      </c>
      <c r="L16">
        <v>9.7044301892035865</v>
      </c>
      <c r="M16" t="s">
        <v>66</v>
      </c>
    </row>
    <row r="17" spans="1:13" x14ac:dyDescent="0.45">
      <c r="A17" s="103" t="s">
        <v>50</v>
      </c>
      <c r="B17">
        <v>44738</v>
      </c>
      <c r="C17">
        <v>43401</v>
      </c>
      <c r="D17">
        <v>1337</v>
      </c>
      <c r="E17">
        <v>1105933</v>
      </c>
      <c r="F17">
        <v>647059</v>
      </c>
      <c r="G17">
        <v>79833</v>
      </c>
      <c r="H17">
        <v>379041</v>
      </c>
      <c r="I17">
        <v>0.34300000000000003</v>
      </c>
      <c r="J17">
        <v>14.463297420537351</v>
      </c>
      <c r="K17">
        <v>24.720215476775895</v>
      </c>
      <c r="L17">
        <v>10.256918056238543</v>
      </c>
      <c r="M17" t="s">
        <v>66</v>
      </c>
    </row>
    <row r="18" spans="1:13" x14ac:dyDescent="0.45">
      <c r="A18" s="103" t="s">
        <v>51</v>
      </c>
      <c r="B18">
        <v>45714</v>
      </c>
      <c r="C18">
        <v>44461</v>
      </c>
      <c r="D18">
        <v>1253</v>
      </c>
      <c r="E18">
        <v>1161241</v>
      </c>
      <c r="F18">
        <v>687756</v>
      </c>
      <c r="G18">
        <v>88574</v>
      </c>
      <c r="H18">
        <v>384911</v>
      </c>
      <c r="I18">
        <v>0.33100000000000002</v>
      </c>
      <c r="J18">
        <v>15.044756529728311</v>
      </c>
      <c r="K18">
        <v>25.402305639410248</v>
      </c>
      <c r="L18">
        <v>10.357549109681937</v>
      </c>
      <c r="M18" t="s">
        <v>66</v>
      </c>
    </row>
    <row r="19" spans="1:13" x14ac:dyDescent="0.45">
      <c r="A19" s="103" t="s">
        <v>52</v>
      </c>
      <c r="B19">
        <v>46004</v>
      </c>
      <c r="C19">
        <v>44879</v>
      </c>
      <c r="D19">
        <v>1125</v>
      </c>
      <c r="E19">
        <v>1208271</v>
      </c>
      <c r="F19">
        <v>729399</v>
      </c>
      <c r="G19">
        <v>93751</v>
      </c>
      <c r="H19">
        <v>385121</v>
      </c>
      <c r="I19">
        <v>0.31900000000000001</v>
      </c>
      <c r="J19">
        <v>15.85512129380054</v>
      </c>
      <c r="K19">
        <v>26.264477001999825</v>
      </c>
      <c r="L19">
        <v>10.409355708199286</v>
      </c>
      <c r="M19" t="s">
        <v>66</v>
      </c>
    </row>
    <row r="20" spans="1:13" x14ac:dyDescent="0.45">
      <c r="A20" s="103" t="s">
        <v>53</v>
      </c>
      <c r="B20">
        <v>46479</v>
      </c>
      <c r="C20">
        <v>45461</v>
      </c>
      <c r="D20">
        <v>1018</v>
      </c>
      <c r="E20">
        <v>1304333</v>
      </c>
      <c r="F20">
        <v>746220</v>
      </c>
      <c r="G20">
        <v>116687</v>
      </c>
      <c r="H20">
        <v>441426</v>
      </c>
      <c r="I20">
        <v>0.33800000000000002</v>
      </c>
      <c r="J20">
        <v>16.054992577292971</v>
      </c>
      <c r="K20">
        <v>28.062845586178703</v>
      </c>
      <c r="L20">
        <v>12.007853008885732</v>
      </c>
      <c r="M20" t="s">
        <v>66</v>
      </c>
    </row>
    <row r="21" spans="1:13" x14ac:dyDescent="0.45">
      <c r="A21" s="103" t="s">
        <v>54</v>
      </c>
      <c r="B21">
        <v>47905</v>
      </c>
      <c r="C21">
        <v>46379</v>
      </c>
      <c r="D21">
        <v>1526</v>
      </c>
      <c r="E21">
        <v>1403462</v>
      </c>
      <c r="F21">
        <v>788598</v>
      </c>
      <c r="G21">
        <v>113916</v>
      </c>
      <c r="H21">
        <v>500948</v>
      </c>
      <c r="I21">
        <v>0.35699999999999998</v>
      </c>
      <c r="J21">
        <v>16.461705458720385</v>
      </c>
      <c r="K21">
        <v>29.296774866924121</v>
      </c>
      <c r="L21">
        <v>12.835069408203736</v>
      </c>
      <c r="M21" t="s">
        <v>66</v>
      </c>
    </row>
    <row r="22" spans="1:13" x14ac:dyDescent="0.45">
      <c r="A22" s="103" t="s">
        <v>55</v>
      </c>
      <c r="B22">
        <v>49375</v>
      </c>
      <c r="C22">
        <v>47896</v>
      </c>
      <c r="D22">
        <v>1479</v>
      </c>
      <c r="E22">
        <v>1470042</v>
      </c>
      <c r="F22">
        <v>783954</v>
      </c>
      <c r="G22">
        <v>126253</v>
      </c>
      <c r="H22">
        <v>559835</v>
      </c>
      <c r="I22">
        <v>0.38100000000000001</v>
      </c>
      <c r="J22">
        <v>15.877549367088607</v>
      </c>
      <c r="K22">
        <v>29.77300253164557</v>
      </c>
      <c r="L22">
        <v>13.895453164556963</v>
      </c>
      <c r="M22" t="s">
        <v>66</v>
      </c>
    </row>
    <row r="23" spans="1:13" x14ac:dyDescent="0.45">
      <c r="A23" s="103" t="s">
        <v>56</v>
      </c>
      <c r="B23">
        <v>50323</v>
      </c>
      <c r="C23">
        <v>48725</v>
      </c>
      <c r="D23">
        <v>1598</v>
      </c>
      <c r="E23">
        <v>1505499</v>
      </c>
      <c r="F23">
        <v>868530</v>
      </c>
      <c r="G23">
        <v>124903</v>
      </c>
      <c r="H23">
        <v>512066</v>
      </c>
      <c r="I23">
        <v>0.34</v>
      </c>
      <c r="J23">
        <v>17.259106174115217</v>
      </c>
      <c r="K23">
        <v>29.916718001708961</v>
      </c>
      <c r="L23">
        <v>12.657611827593744</v>
      </c>
      <c r="M23" t="s">
        <v>66</v>
      </c>
    </row>
    <row r="24" spans="1:13" x14ac:dyDescent="0.45">
      <c r="A24" s="103" t="s">
        <v>57</v>
      </c>
      <c r="B24">
        <v>51345</v>
      </c>
      <c r="C24">
        <v>49918</v>
      </c>
      <c r="D24">
        <v>1427</v>
      </c>
      <c r="E24">
        <v>1547210</v>
      </c>
      <c r="F24">
        <v>902275</v>
      </c>
      <c r="G24">
        <v>141533</v>
      </c>
      <c r="H24">
        <v>503402</v>
      </c>
      <c r="I24">
        <v>0.32500000000000001</v>
      </c>
      <c r="J24">
        <v>17.572791897945272</v>
      </c>
      <c r="K24">
        <v>30.133605998636675</v>
      </c>
      <c r="L24">
        <v>12.560814100691402</v>
      </c>
      <c r="M24" t="s">
        <v>66</v>
      </c>
    </row>
    <row r="25" spans="1:13" x14ac:dyDescent="0.45">
      <c r="A25" s="103" t="s">
        <v>58</v>
      </c>
      <c r="B25">
        <v>52810</v>
      </c>
      <c r="C25">
        <v>50870</v>
      </c>
      <c r="D25">
        <v>1940</v>
      </c>
      <c r="E25">
        <v>1630274</v>
      </c>
      <c r="F25">
        <v>916100</v>
      </c>
      <c r="G25">
        <v>211057</v>
      </c>
      <c r="H25">
        <v>503117</v>
      </c>
      <c r="I25">
        <v>0.309</v>
      </c>
      <c r="J25">
        <v>17.347093353531527</v>
      </c>
      <c r="K25">
        <v>30.870554819163036</v>
      </c>
      <c r="L25">
        <v>13.52346146563151</v>
      </c>
      <c r="M25" t="s">
        <v>66</v>
      </c>
    </row>
    <row r="26" spans="1:13" x14ac:dyDescent="0.45">
      <c r="A26" s="103" t="s">
        <v>59</v>
      </c>
      <c r="B26">
        <v>55087</v>
      </c>
      <c r="C26">
        <v>53469</v>
      </c>
      <c r="D26">
        <v>1618</v>
      </c>
      <c r="E26">
        <v>1820019</v>
      </c>
      <c r="F26">
        <v>936480</v>
      </c>
      <c r="G26">
        <v>250719</v>
      </c>
      <c r="H26">
        <v>632820</v>
      </c>
      <c r="I26">
        <v>0.34799999999999998</v>
      </c>
      <c r="J26">
        <v>17.000018153103273</v>
      </c>
      <c r="K26">
        <v>33.038992865830416</v>
      </c>
      <c r="L26">
        <v>16.038974712727143</v>
      </c>
      <c r="M26" t="s">
        <v>66</v>
      </c>
    </row>
    <row r="27" spans="1:13" x14ac:dyDescent="0.45">
      <c r="A27" s="103" t="s">
        <v>60</v>
      </c>
      <c r="B27">
        <v>55959</v>
      </c>
      <c r="C27">
        <v>54539</v>
      </c>
      <c r="D27">
        <v>1420</v>
      </c>
      <c r="E27">
        <v>1893222</v>
      </c>
      <c r="F27">
        <v>969995</v>
      </c>
      <c r="G27">
        <v>251298</v>
      </c>
      <c r="H27">
        <v>671929</v>
      </c>
      <c r="I27">
        <v>0.35499999999999998</v>
      </c>
      <c r="J27">
        <v>17.334030272163549</v>
      </c>
      <c r="K27">
        <v>33.832305795314426</v>
      </c>
      <c r="L27">
        <v>16.498275523150877</v>
      </c>
      <c r="M27" t="s">
        <v>66</v>
      </c>
    </row>
    <row r="28" spans="1:13" x14ac:dyDescent="0.45">
      <c r="A28" s="103" t="s">
        <v>61</v>
      </c>
      <c r="B28">
        <v>56957</v>
      </c>
      <c r="C28">
        <v>55450</v>
      </c>
      <c r="D28">
        <v>1507</v>
      </c>
      <c r="E28">
        <v>1937314</v>
      </c>
      <c r="F28">
        <v>1038473</v>
      </c>
      <c r="G28">
        <v>210595</v>
      </c>
      <c r="H28">
        <v>688246</v>
      </c>
      <c r="I28">
        <v>0.35499999999999998</v>
      </c>
      <c r="J28">
        <v>18.232578963077408</v>
      </c>
      <c r="K28">
        <v>34.013624313078289</v>
      </c>
      <c r="L28">
        <v>15.78104535000088</v>
      </c>
      <c r="M28" t="s">
        <v>66</v>
      </c>
    </row>
    <row r="29" spans="1:13" x14ac:dyDescent="0.45">
      <c r="A29" s="103" t="s">
        <v>62</v>
      </c>
      <c r="B29">
        <v>58486</v>
      </c>
      <c r="C29">
        <v>56421</v>
      </c>
      <c r="D29">
        <v>2065</v>
      </c>
      <c r="E29">
        <v>1996092</v>
      </c>
      <c r="F29">
        <v>1093446</v>
      </c>
      <c r="G29">
        <v>312739</v>
      </c>
      <c r="H29">
        <v>589907</v>
      </c>
      <c r="I29">
        <v>0.29599999999999999</v>
      </c>
      <c r="J29">
        <v>18.695858838012516</v>
      </c>
      <c r="K29">
        <v>34.129398488527166</v>
      </c>
      <c r="L29">
        <v>15.43353965051465</v>
      </c>
      <c r="M29" t="s">
        <v>66</v>
      </c>
    </row>
    <row r="30" spans="1:13" x14ac:dyDescent="0.45">
      <c r="A30" s="103" t="s">
        <v>35</v>
      </c>
      <c r="B30">
        <v>10089</v>
      </c>
      <c r="C30">
        <v>9958</v>
      </c>
      <c r="D30">
        <v>131</v>
      </c>
      <c r="E30">
        <v>319701</v>
      </c>
      <c r="F30">
        <v>171746</v>
      </c>
      <c r="G30">
        <v>1822</v>
      </c>
      <c r="H30">
        <v>146133</v>
      </c>
      <c r="I30">
        <v>0.45700000000000002</v>
      </c>
      <c r="J30">
        <v>17.023094459312123</v>
      </c>
      <c r="K30">
        <v>31.688076122509663</v>
      </c>
      <c r="L30">
        <v>14.66498166319754</v>
      </c>
      <c r="M30" t="s">
        <v>65</v>
      </c>
    </row>
    <row r="31" spans="1:13" x14ac:dyDescent="0.45">
      <c r="A31" s="103" t="s">
        <v>36</v>
      </c>
      <c r="B31">
        <v>9240</v>
      </c>
      <c r="C31">
        <v>9145</v>
      </c>
      <c r="D31">
        <v>95</v>
      </c>
      <c r="E31">
        <v>291485</v>
      </c>
      <c r="F31">
        <v>156312</v>
      </c>
      <c r="G31">
        <v>1407</v>
      </c>
      <c r="H31">
        <v>133766</v>
      </c>
      <c r="I31">
        <v>0.45900000000000002</v>
      </c>
      <c r="J31">
        <v>16.916883116883117</v>
      </c>
      <c r="K31">
        <v>31.545995670995669</v>
      </c>
      <c r="L31">
        <v>14.629112554112552</v>
      </c>
      <c r="M31" t="s">
        <v>65</v>
      </c>
    </row>
    <row r="32" spans="1:13" x14ac:dyDescent="0.45">
      <c r="A32" s="103" t="s">
        <v>37</v>
      </c>
      <c r="B32">
        <v>8606</v>
      </c>
      <c r="C32">
        <v>8465</v>
      </c>
      <c r="D32">
        <v>141</v>
      </c>
      <c r="E32">
        <v>271318</v>
      </c>
      <c r="F32">
        <v>139135</v>
      </c>
      <c r="G32">
        <v>1536</v>
      </c>
      <c r="H32">
        <v>130647</v>
      </c>
      <c r="I32">
        <v>0.48199999999999998</v>
      </c>
      <c r="J32">
        <v>16.167208924006506</v>
      </c>
      <c r="K32">
        <v>31.526609342319311</v>
      </c>
      <c r="L32">
        <v>15.359400418312806</v>
      </c>
      <c r="M32" t="s">
        <v>65</v>
      </c>
    </row>
    <row r="33" spans="1:13" x14ac:dyDescent="0.45">
      <c r="A33" s="103" t="s">
        <v>38</v>
      </c>
      <c r="B33">
        <v>8224</v>
      </c>
      <c r="C33">
        <v>8049</v>
      </c>
      <c r="D33">
        <v>175</v>
      </c>
      <c r="E33">
        <v>254368</v>
      </c>
      <c r="F33">
        <v>124239</v>
      </c>
      <c r="G33">
        <v>2609</v>
      </c>
      <c r="H33">
        <v>127520</v>
      </c>
      <c r="I33">
        <v>0.501</v>
      </c>
      <c r="J33">
        <v>15.106882295719844</v>
      </c>
      <c r="K33">
        <v>30.929961089494164</v>
      </c>
      <c r="L33">
        <v>15.82307879377432</v>
      </c>
      <c r="M33" t="s">
        <v>65</v>
      </c>
    </row>
    <row r="34" spans="1:13" x14ac:dyDescent="0.45">
      <c r="A34" s="103" t="s">
        <v>39</v>
      </c>
      <c r="B34">
        <v>7983</v>
      </c>
      <c r="C34">
        <v>7827</v>
      </c>
      <c r="D34">
        <v>156</v>
      </c>
      <c r="E34">
        <v>243293</v>
      </c>
      <c r="F34">
        <v>129726</v>
      </c>
      <c r="G34">
        <v>74</v>
      </c>
      <c r="H34">
        <v>113493</v>
      </c>
      <c r="I34">
        <v>0.46600000000000003</v>
      </c>
      <c r="J34">
        <v>16.250281848928974</v>
      </c>
      <c r="K34">
        <v>30.476387323061505</v>
      </c>
      <c r="L34">
        <v>14.226105474132531</v>
      </c>
      <c r="M34" t="s">
        <v>65</v>
      </c>
    </row>
    <row r="35" spans="1:13" x14ac:dyDescent="0.45">
      <c r="A35" s="103" t="s">
        <v>40</v>
      </c>
      <c r="B35">
        <v>7508</v>
      </c>
      <c r="C35">
        <v>7369</v>
      </c>
      <c r="D35">
        <v>139</v>
      </c>
      <c r="E35">
        <v>232381</v>
      </c>
      <c r="F35">
        <v>123676</v>
      </c>
      <c r="G35">
        <v>99</v>
      </c>
      <c r="H35">
        <v>108606</v>
      </c>
      <c r="I35">
        <v>0.46700000000000003</v>
      </c>
      <c r="J35">
        <v>16.472562599893447</v>
      </c>
      <c r="K35">
        <v>30.951118806606285</v>
      </c>
      <c r="L35">
        <v>14.478556206712838</v>
      </c>
      <c r="M35" t="s">
        <v>65</v>
      </c>
    </row>
    <row r="36" spans="1:13" x14ac:dyDescent="0.45">
      <c r="A36" s="103" t="s">
        <v>41</v>
      </c>
      <c r="B36">
        <v>7148</v>
      </c>
      <c r="C36">
        <v>7014</v>
      </c>
      <c r="D36">
        <v>134</v>
      </c>
      <c r="E36">
        <v>221865</v>
      </c>
      <c r="F36">
        <v>115124</v>
      </c>
      <c r="G36">
        <v>54</v>
      </c>
      <c r="H36">
        <v>106687</v>
      </c>
      <c r="I36">
        <v>0.48099999999999998</v>
      </c>
      <c r="J36">
        <v>16.10576385002798</v>
      </c>
      <c r="K36">
        <v>31.038752098489088</v>
      </c>
      <c r="L36">
        <v>14.932988248461108</v>
      </c>
      <c r="M36" t="s">
        <v>65</v>
      </c>
    </row>
    <row r="37" spans="1:13" x14ac:dyDescent="0.45">
      <c r="A37" s="103" t="s">
        <v>42</v>
      </c>
      <c r="B37">
        <v>6930</v>
      </c>
      <c r="C37">
        <v>6765</v>
      </c>
      <c r="D37">
        <v>165</v>
      </c>
      <c r="E37">
        <v>213258</v>
      </c>
      <c r="F37">
        <v>102997</v>
      </c>
      <c r="G37">
        <v>65</v>
      </c>
      <c r="H37">
        <v>110196</v>
      </c>
      <c r="I37">
        <v>0.51700000000000002</v>
      </c>
      <c r="J37">
        <v>14.862481962481963</v>
      </c>
      <c r="K37">
        <v>30.773160173160175</v>
      </c>
      <c r="L37">
        <v>15.910678210678212</v>
      </c>
      <c r="M37" t="s">
        <v>65</v>
      </c>
    </row>
    <row r="38" spans="1:13" x14ac:dyDescent="0.45">
      <c r="A38" s="103" t="s">
        <v>43</v>
      </c>
      <c r="B38">
        <v>6652</v>
      </c>
      <c r="C38">
        <v>6509</v>
      </c>
      <c r="D38">
        <v>143</v>
      </c>
      <c r="E38">
        <v>204354</v>
      </c>
      <c r="F38">
        <v>106825</v>
      </c>
      <c r="G38">
        <v>0</v>
      </c>
      <c r="H38">
        <v>97529</v>
      </c>
      <c r="I38">
        <v>0.47699999999999998</v>
      </c>
      <c r="J38">
        <v>16.059079975947082</v>
      </c>
      <c r="K38">
        <v>30.72068550811786</v>
      </c>
      <c r="L38">
        <v>14.661605532170778</v>
      </c>
      <c r="M38" t="s">
        <v>65</v>
      </c>
    </row>
    <row r="39" spans="1:13" x14ac:dyDescent="0.45">
      <c r="A39" s="103" t="s">
        <v>44</v>
      </c>
      <c r="B39">
        <v>6261</v>
      </c>
      <c r="C39">
        <v>6167</v>
      </c>
      <c r="D39">
        <v>94</v>
      </c>
      <c r="E39">
        <v>194721</v>
      </c>
      <c r="F39">
        <v>101928</v>
      </c>
      <c r="G39">
        <v>0</v>
      </c>
      <c r="H39">
        <v>92793</v>
      </c>
      <c r="I39">
        <v>0.47699999999999998</v>
      </c>
      <c r="J39">
        <v>16.279827503593676</v>
      </c>
      <c r="K39">
        <v>31.100622903689505</v>
      </c>
      <c r="L39">
        <v>14.820795400095829</v>
      </c>
      <c r="M39" t="s">
        <v>65</v>
      </c>
    </row>
    <row r="40" spans="1:13" x14ac:dyDescent="0.45">
      <c r="A40" s="103" t="s">
        <v>45</v>
      </c>
      <c r="B40">
        <v>5986</v>
      </c>
      <c r="C40">
        <v>5899</v>
      </c>
      <c r="D40">
        <v>87</v>
      </c>
      <c r="E40">
        <v>186597</v>
      </c>
      <c r="F40">
        <v>97201</v>
      </c>
      <c r="G40">
        <v>0</v>
      </c>
      <c r="H40">
        <v>89396</v>
      </c>
      <c r="I40">
        <v>0.47899999999999998</v>
      </c>
      <c r="J40">
        <v>16.238055462746409</v>
      </c>
      <c r="K40">
        <v>31.172235215502841</v>
      </c>
      <c r="L40">
        <v>14.934179752756432</v>
      </c>
      <c r="M40" t="s">
        <v>65</v>
      </c>
    </row>
    <row r="41" spans="1:13" x14ac:dyDescent="0.45">
      <c r="A41" s="103" t="s">
        <v>46</v>
      </c>
      <c r="B41">
        <v>5767</v>
      </c>
      <c r="C41">
        <v>5668</v>
      </c>
      <c r="D41">
        <v>99</v>
      </c>
      <c r="E41">
        <v>179489</v>
      </c>
      <c r="F41">
        <v>90928</v>
      </c>
      <c r="G41">
        <v>0</v>
      </c>
      <c r="H41">
        <v>88561</v>
      </c>
      <c r="I41">
        <v>0.49299999999999999</v>
      </c>
      <c r="J41">
        <v>15.766949887289751</v>
      </c>
      <c r="K41">
        <v>31.123461071614358</v>
      </c>
      <c r="L41">
        <v>15.356511184324606</v>
      </c>
      <c r="M41" t="s">
        <v>65</v>
      </c>
    </row>
    <row r="42" spans="1:13" x14ac:dyDescent="0.45">
      <c r="A42" s="103" t="s">
        <v>47</v>
      </c>
      <c r="B42">
        <v>5564</v>
      </c>
      <c r="C42">
        <v>5470</v>
      </c>
      <c r="D42">
        <v>94</v>
      </c>
      <c r="E42">
        <v>173200</v>
      </c>
      <c r="F42">
        <v>88594</v>
      </c>
      <c r="G42">
        <v>0</v>
      </c>
      <c r="H42">
        <v>84606</v>
      </c>
      <c r="I42">
        <v>0.48799999999999999</v>
      </c>
      <c r="J42">
        <v>15.922717469446441</v>
      </c>
      <c r="K42">
        <v>31.128684399712437</v>
      </c>
      <c r="L42">
        <v>15.205966930265996</v>
      </c>
      <c r="M42" t="s">
        <v>65</v>
      </c>
    </row>
    <row r="43" spans="1:13" x14ac:dyDescent="0.45">
      <c r="A43" s="103" t="s">
        <v>48</v>
      </c>
      <c r="B43">
        <v>5314</v>
      </c>
      <c r="C43">
        <v>5219</v>
      </c>
      <c r="D43">
        <v>95</v>
      </c>
      <c r="E43">
        <v>164018</v>
      </c>
      <c r="F43">
        <v>86095</v>
      </c>
      <c r="G43">
        <v>0</v>
      </c>
      <c r="H43">
        <v>77923</v>
      </c>
      <c r="I43">
        <v>0.47499999999999998</v>
      </c>
      <c r="J43">
        <v>16.201543093714715</v>
      </c>
      <c r="K43">
        <v>30.865261573202861</v>
      </c>
      <c r="L43">
        <v>14.663718479488146</v>
      </c>
      <c r="M43" t="s">
        <v>65</v>
      </c>
    </row>
    <row r="44" spans="1:13" x14ac:dyDescent="0.45">
      <c r="A44" s="103" t="s">
        <v>49</v>
      </c>
      <c r="B44">
        <v>5060</v>
      </c>
      <c r="C44">
        <v>4971</v>
      </c>
      <c r="D44">
        <v>89</v>
      </c>
      <c r="E44">
        <v>157524</v>
      </c>
      <c r="F44">
        <v>77793</v>
      </c>
      <c r="G44">
        <v>0</v>
      </c>
      <c r="H44">
        <v>79731</v>
      </c>
      <c r="I44">
        <v>0.50600000000000001</v>
      </c>
      <c r="J44">
        <v>15.374110671936759</v>
      </c>
      <c r="K44">
        <v>31.131225296442686</v>
      </c>
      <c r="L44">
        <v>15.757114624505927</v>
      </c>
      <c r="M44" t="s">
        <v>65</v>
      </c>
    </row>
    <row r="45" spans="1:13" x14ac:dyDescent="0.45">
      <c r="A45" s="103" t="s">
        <v>50</v>
      </c>
      <c r="B45">
        <v>4904</v>
      </c>
      <c r="C45">
        <v>4787</v>
      </c>
      <c r="D45">
        <v>117</v>
      </c>
      <c r="E45">
        <v>150995</v>
      </c>
      <c r="F45">
        <v>71426</v>
      </c>
      <c r="H45">
        <v>79569</v>
      </c>
      <c r="I45">
        <v>0.52700000000000002</v>
      </c>
      <c r="J45">
        <v>14.56484502446982</v>
      </c>
      <c r="K45">
        <v>30.790171288743881</v>
      </c>
      <c r="L45">
        <v>16.225326264274059</v>
      </c>
      <c r="M45" t="s">
        <v>65</v>
      </c>
    </row>
    <row r="46" spans="1:13" x14ac:dyDescent="0.45">
      <c r="A46" s="103" t="s">
        <v>51</v>
      </c>
      <c r="B46">
        <v>4741</v>
      </c>
      <c r="C46">
        <v>4647</v>
      </c>
      <c r="D46">
        <v>94</v>
      </c>
      <c r="E46">
        <v>144747</v>
      </c>
      <c r="F46">
        <v>73095</v>
      </c>
      <c r="H46">
        <v>71652</v>
      </c>
      <c r="I46">
        <v>0.495</v>
      </c>
      <c r="J46">
        <v>15.417633410672854</v>
      </c>
      <c r="K46">
        <v>30.530900653870493</v>
      </c>
      <c r="L46">
        <v>15.113267243197638</v>
      </c>
      <c r="M46" t="s">
        <v>65</v>
      </c>
    </row>
    <row r="47" spans="1:13" x14ac:dyDescent="0.45">
      <c r="A47" s="103" t="s">
        <v>52</v>
      </c>
      <c r="B47">
        <v>4530</v>
      </c>
      <c r="C47">
        <v>4435</v>
      </c>
      <c r="D47">
        <v>95</v>
      </c>
      <c r="E47">
        <v>138732</v>
      </c>
      <c r="F47">
        <v>67830</v>
      </c>
      <c r="H47">
        <v>70902</v>
      </c>
      <c r="I47">
        <v>0.51100000000000001</v>
      </c>
      <c r="J47">
        <v>14.973509933774835</v>
      </c>
      <c r="K47">
        <v>30.625165562913907</v>
      </c>
      <c r="L47">
        <v>15.651655629139071</v>
      </c>
      <c r="M47" t="s">
        <v>65</v>
      </c>
    </row>
    <row r="48" spans="1:13" x14ac:dyDescent="0.45">
      <c r="A48" s="103" t="s">
        <v>53</v>
      </c>
      <c r="B48">
        <v>4273</v>
      </c>
      <c r="C48">
        <v>4194</v>
      </c>
      <c r="D48">
        <v>79</v>
      </c>
      <c r="E48">
        <v>132375</v>
      </c>
      <c r="F48">
        <v>63671</v>
      </c>
      <c r="H48">
        <v>68704</v>
      </c>
      <c r="I48">
        <v>0.51900000000000002</v>
      </c>
      <c r="J48">
        <v>14.900772291130354</v>
      </c>
      <c r="K48">
        <v>30.979405569857242</v>
      </c>
      <c r="L48">
        <v>16.07863327872689</v>
      </c>
      <c r="M48" t="s">
        <v>65</v>
      </c>
    </row>
    <row r="49" spans="1:13" x14ac:dyDescent="0.45">
      <c r="A49" s="103" t="s">
        <v>54</v>
      </c>
      <c r="B49">
        <v>4114</v>
      </c>
      <c r="C49">
        <v>4029</v>
      </c>
      <c r="D49">
        <v>85</v>
      </c>
      <c r="E49">
        <v>126413</v>
      </c>
      <c r="F49">
        <v>58146</v>
      </c>
      <c r="H49">
        <v>68267</v>
      </c>
      <c r="I49">
        <v>0.54</v>
      </c>
      <c r="J49">
        <v>14.133689839572192</v>
      </c>
      <c r="K49">
        <v>30.727515799708314</v>
      </c>
      <c r="L49">
        <v>16.593825960136122</v>
      </c>
      <c r="M49" t="s">
        <v>65</v>
      </c>
    </row>
    <row r="50" spans="1:13" x14ac:dyDescent="0.45">
      <c r="A50" s="103" t="s">
        <v>55</v>
      </c>
      <c r="B50">
        <v>3944</v>
      </c>
      <c r="C50">
        <v>3867</v>
      </c>
      <c r="D50">
        <v>77</v>
      </c>
      <c r="E50">
        <v>120394</v>
      </c>
      <c r="F50">
        <v>60219</v>
      </c>
      <c r="H50">
        <v>60175</v>
      </c>
      <c r="I50">
        <v>0.5</v>
      </c>
      <c r="J50">
        <v>15.268509127789047</v>
      </c>
      <c r="K50">
        <v>30.525862068965516</v>
      </c>
      <c r="L50">
        <v>15.257352941176469</v>
      </c>
      <c r="M50" t="s">
        <v>65</v>
      </c>
    </row>
    <row r="51" spans="1:13" x14ac:dyDescent="0.45">
      <c r="A51" s="103" t="s">
        <v>56</v>
      </c>
      <c r="B51">
        <v>3758</v>
      </c>
      <c r="C51">
        <v>3692</v>
      </c>
      <c r="D51">
        <v>66</v>
      </c>
      <c r="E51">
        <v>114737</v>
      </c>
      <c r="F51">
        <v>52734</v>
      </c>
      <c r="H51">
        <v>62003</v>
      </c>
      <c r="I51">
        <v>0.54</v>
      </c>
      <c r="J51">
        <v>14.03246407663651</v>
      </c>
      <c r="K51">
        <v>30.531399680681215</v>
      </c>
      <c r="L51">
        <v>16.498935604044703</v>
      </c>
      <c r="M51" t="s">
        <v>65</v>
      </c>
    </row>
    <row r="52" spans="1:13" x14ac:dyDescent="0.45">
      <c r="A52" s="103" t="s">
        <v>57</v>
      </c>
      <c r="B52">
        <v>3569</v>
      </c>
      <c r="C52">
        <v>3520</v>
      </c>
      <c r="D52">
        <v>49</v>
      </c>
      <c r="E52">
        <v>110214</v>
      </c>
      <c r="F52">
        <v>47087</v>
      </c>
      <c r="H52">
        <v>63127</v>
      </c>
      <c r="I52">
        <v>0.57299999999999995</v>
      </c>
      <c r="J52">
        <v>13.19333146539647</v>
      </c>
      <c r="K52">
        <v>30.880919024936958</v>
      </c>
      <c r="L52">
        <v>17.687587559540489</v>
      </c>
      <c r="M52" t="s">
        <v>65</v>
      </c>
    </row>
    <row r="53" spans="1:13" x14ac:dyDescent="0.45">
      <c r="A53" s="103" t="s">
        <v>58</v>
      </c>
      <c r="B53">
        <v>3383</v>
      </c>
      <c r="C53">
        <v>3330</v>
      </c>
      <c r="D53">
        <v>53</v>
      </c>
      <c r="E53">
        <v>105152</v>
      </c>
      <c r="F53">
        <v>42485</v>
      </c>
      <c r="H53">
        <v>62667</v>
      </c>
      <c r="I53">
        <v>0.59599999999999997</v>
      </c>
      <c r="J53">
        <v>12.558380135973987</v>
      </c>
      <c r="K53">
        <v>31.082471179426545</v>
      </c>
      <c r="L53">
        <v>18.524091043452557</v>
      </c>
      <c r="M53" t="s">
        <v>65</v>
      </c>
    </row>
    <row r="54" spans="1:13" x14ac:dyDescent="0.45">
      <c r="A54" s="103" t="s">
        <v>59</v>
      </c>
      <c r="B54">
        <v>3167</v>
      </c>
      <c r="C54">
        <v>3138</v>
      </c>
      <c r="D54">
        <v>29</v>
      </c>
      <c r="E54">
        <v>98751</v>
      </c>
      <c r="F54">
        <v>42393</v>
      </c>
      <c r="H54">
        <v>56358</v>
      </c>
      <c r="I54">
        <v>0.57099999999999995</v>
      </c>
      <c r="J54">
        <v>13.385854120618882</v>
      </c>
      <c r="K54">
        <v>31.181244079570572</v>
      </c>
      <c r="L54">
        <v>17.795389958951688</v>
      </c>
      <c r="M54" t="s">
        <v>65</v>
      </c>
    </row>
    <row r="55" spans="1:13" x14ac:dyDescent="0.45">
      <c r="A55" s="103" t="s">
        <v>60</v>
      </c>
      <c r="B55">
        <v>2999</v>
      </c>
      <c r="C55">
        <v>2971</v>
      </c>
      <c r="D55">
        <v>28</v>
      </c>
      <c r="E55">
        <v>92904</v>
      </c>
      <c r="F55">
        <v>39924</v>
      </c>
      <c r="H55">
        <v>52980</v>
      </c>
      <c r="I55">
        <v>0.56999999999999995</v>
      </c>
      <c r="J55">
        <v>13.312437479159719</v>
      </c>
      <c r="K55">
        <v>30.978326108702902</v>
      </c>
      <c r="L55">
        <v>17.665888629543183</v>
      </c>
      <c r="M55" t="s">
        <v>65</v>
      </c>
    </row>
    <row r="56" spans="1:13" x14ac:dyDescent="0.45">
      <c r="A56" s="103" t="s">
        <v>61</v>
      </c>
      <c r="B56">
        <v>2852</v>
      </c>
      <c r="C56">
        <v>2828</v>
      </c>
      <c r="D56">
        <v>24</v>
      </c>
      <c r="E56">
        <v>88777</v>
      </c>
      <c r="F56">
        <v>37101</v>
      </c>
      <c r="H56">
        <v>51676</v>
      </c>
      <c r="I56">
        <v>0.58199999999999996</v>
      </c>
      <c r="J56">
        <v>13.008765778401122</v>
      </c>
      <c r="K56">
        <v>31.127980364656381</v>
      </c>
      <c r="L56">
        <v>18.119214586255261</v>
      </c>
      <c r="M56" t="s">
        <v>65</v>
      </c>
    </row>
    <row r="57" spans="1:13" x14ac:dyDescent="0.45">
      <c r="A57" s="103" t="s">
        <v>62</v>
      </c>
      <c r="B57">
        <v>2731</v>
      </c>
      <c r="C57">
        <v>2706</v>
      </c>
      <c r="D57">
        <v>25</v>
      </c>
      <c r="E57">
        <v>85157</v>
      </c>
      <c r="F57">
        <v>33679</v>
      </c>
      <c r="H57">
        <v>51478</v>
      </c>
      <c r="I57">
        <v>0.60499999999999998</v>
      </c>
      <c r="J57">
        <v>12.332112779201758</v>
      </c>
      <c r="K57">
        <v>31.181618454778469</v>
      </c>
      <c r="L57">
        <v>18.849505675576712</v>
      </c>
      <c r="M57" t="s">
        <v>65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Rohdaten</vt:lpstr>
      <vt:lpstr>Kostenanalyse Domestic</vt:lpstr>
      <vt:lpstr>Domestic Streaming</vt:lpstr>
      <vt:lpstr>Domestic DVD</vt:lpstr>
      <vt:lpstr>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Leist</dc:creator>
  <cp:lastModifiedBy>Lukas Leist</cp:lastModifiedBy>
  <dcterms:created xsi:type="dcterms:W3CDTF">2019-01-27T12:48:48Z</dcterms:created>
  <dcterms:modified xsi:type="dcterms:W3CDTF">2019-01-28T15:32:55Z</dcterms:modified>
</cp:coreProperties>
</file>