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Sustainable Transport/COP_flight_analysis/data/"/>
    </mc:Choice>
  </mc:AlternateContent>
  <xr:revisionPtr revIDLastSave="206" documentId="8_{2CF71990-6E5C-4EE8-BB14-F770DCE19548}" xr6:coauthVersionLast="47" xr6:coauthVersionMax="47" xr10:uidLastSave="{4362CF6D-B1D6-402C-BBD9-EF7FFBD5D0B7}"/>
  <bookViews>
    <workbookView xWindow="-110" yWindow="-110" windowWidth="19420" windowHeight="10300" activeTab="2" xr2:uid="{40CED1EC-56BB-41F0-B509-74523F056A56}"/>
  </bookViews>
  <sheets>
    <sheet name="direct" sheetId="1" r:id="rId1"/>
    <sheet name="non_direct" sheetId="2" r:id="rId2"/>
    <sheet name="combined" sheetId="4" r:id="rId3"/>
    <sheet name="attendee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4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2" i="5"/>
  <c r="R56" i="2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N2" i="4"/>
  <c r="P89" i="4" l="1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P2" i="4"/>
  <c r="O2" i="4"/>
  <c r="T4" i="1"/>
  <c r="W4" i="1" s="1"/>
  <c r="V3" i="1"/>
  <c r="R191" i="2"/>
  <c r="P191" i="2"/>
  <c r="O191" i="2"/>
  <c r="N191" i="2"/>
  <c r="P190" i="2"/>
  <c r="O190" i="2"/>
  <c r="N190" i="2"/>
  <c r="P189" i="2"/>
  <c r="O189" i="2"/>
  <c r="Q189" i="2" s="1"/>
  <c r="N189" i="2"/>
  <c r="R189" i="2" s="1"/>
  <c r="P188" i="2"/>
  <c r="O188" i="2"/>
  <c r="N188" i="2"/>
  <c r="P187" i="2"/>
  <c r="O187" i="2"/>
  <c r="N187" i="2"/>
  <c r="R187" i="2" s="1"/>
  <c r="P186" i="2"/>
  <c r="O186" i="2"/>
  <c r="N186" i="2"/>
  <c r="R186" i="2" s="1"/>
  <c r="P185" i="2"/>
  <c r="O185" i="2"/>
  <c r="Q185" i="2" s="1"/>
  <c r="N185" i="2"/>
  <c r="R185" i="2" s="1"/>
  <c r="P184" i="2"/>
  <c r="O184" i="2"/>
  <c r="N184" i="2"/>
  <c r="R184" i="2" s="1"/>
  <c r="P183" i="2"/>
  <c r="O183" i="2"/>
  <c r="N183" i="2"/>
  <c r="R183" i="2" s="1"/>
  <c r="P182" i="2"/>
  <c r="O182" i="2"/>
  <c r="N182" i="2"/>
  <c r="R182" i="2" s="1"/>
  <c r="P181" i="2"/>
  <c r="O181" i="2"/>
  <c r="N181" i="2"/>
  <c r="R181" i="2" s="1"/>
  <c r="P180" i="2"/>
  <c r="O180" i="2"/>
  <c r="N180" i="2"/>
  <c r="R180" i="2" s="1"/>
  <c r="P179" i="2"/>
  <c r="O179" i="2"/>
  <c r="N179" i="2"/>
  <c r="R179" i="2" s="1"/>
  <c r="P178" i="2"/>
  <c r="O178" i="2"/>
  <c r="N178" i="2"/>
  <c r="R178" i="2" s="1"/>
  <c r="P177" i="2"/>
  <c r="O177" i="2"/>
  <c r="N177" i="2"/>
  <c r="R177" i="2" s="1"/>
  <c r="P176" i="2"/>
  <c r="O176" i="2"/>
  <c r="N176" i="2"/>
  <c r="P175" i="2"/>
  <c r="O175" i="2"/>
  <c r="N175" i="2"/>
  <c r="P174" i="2"/>
  <c r="O174" i="2"/>
  <c r="N174" i="2"/>
  <c r="R174" i="2" s="1"/>
  <c r="P173" i="2"/>
  <c r="O173" i="2"/>
  <c r="N173" i="2"/>
  <c r="P172" i="2"/>
  <c r="Q172" i="2" s="1"/>
  <c r="O172" i="2"/>
  <c r="N172" i="2"/>
  <c r="R172" i="2" s="1"/>
  <c r="P171" i="2"/>
  <c r="O171" i="2"/>
  <c r="N171" i="2"/>
  <c r="P170" i="2"/>
  <c r="O170" i="2"/>
  <c r="N170" i="2"/>
  <c r="P169" i="2"/>
  <c r="O169" i="2"/>
  <c r="N169" i="2"/>
  <c r="P168" i="2"/>
  <c r="O168" i="2"/>
  <c r="N168" i="2"/>
  <c r="R168" i="2" s="1"/>
  <c r="P167" i="2"/>
  <c r="O167" i="2"/>
  <c r="N167" i="2"/>
  <c r="R167" i="2" s="1"/>
  <c r="P166" i="2"/>
  <c r="O166" i="2"/>
  <c r="N166" i="2"/>
  <c r="R166" i="2" s="1"/>
  <c r="P165" i="2"/>
  <c r="O165" i="2"/>
  <c r="N165" i="2"/>
  <c r="R165" i="2" s="1"/>
  <c r="P164" i="2"/>
  <c r="O164" i="2"/>
  <c r="N164" i="2"/>
  <c r="R164" i="2" s="1"/>
  <c r="P163" i="2"/>
  <c r="O163" i="2"/>
  <c r="N163" i="2"/>
  <c r="P162" i="2"/>
  <c r="O162" i="2"/>
  <c r="N162" i="2"/>
  <c r="P161" i="2"/>
  <c r="O161" i="2"/>
  <c r="N161" i="2"/>
  <c r="R161" i="2" s="1"/>
  <c r="P160" i="2"/>
  <c r="O160" i="2"/>
  <c r="N160" i="2"/>
  <c r="R160" i="2" s="1"/>
  <c r="P159" i="2"/>
  <c r="O159" i="2"/>
  <c r="N159" i="2"/>
  <c r="P158" i="2"/>
  <c r="O158" i="2"/>
  <c r="N158" i="2"/>
  <c r="P157" i="2"/>
  <c r="O157" i="2"/>
  <c r="N157" i="2"/>
  <c r="R157" i="2" s="1"/>
  <c r="P156" i="2"/>
  <c r="O156" i="2"/>
  <c r="N156" i="2"/>
  <c r="P155" i="2"/>
  <c r="O155" i="2"/>
  <c r="N155" i="2"/>
  <c r="R155" i="2" s="1"/>
  <c r="P154" i="2"/>
  <c r="O154" i="2"/>
  <c r="N154" i="2"/>
  <c r="R154" i="2" s="1"/>
  <c r="P153" i="2"/>
  <c r="O153" i="2"/>
  <c r="N153" i="2"/>
  <c r="R153" i="2" s="1"/>
  <c r="P152" i="2"/>
  <c r="O152" i="2"/>
  <c r="N152" i="2"/>
  <c r="P151" i="2"/>
  <c r="O151" i="2"/>
  <c r="N151" i="2"/>
  <c r="P150" i="2"/>
  <c r="O150" i="2"/>
  <c r="N150" i="2"/>
  <c r="P149" i="2"/>
  <c r="O149" i="2"/>
  <c r="N149" i="2"/>
  <c r="R149" i="2" s="1"/>
  <c r="P148" i="2"/>
  <c r="O148" i="2"/>
  <c r="N148" i="2"/>
  <c r="R148" i="2" s="1"/>
  <c r="P147" i="2"/>
  <c r="O147" i="2"/>
  <c r="N147" i="2"/>
  <c r="P146" i="2"/>
  <c r="O146" i="2"/>
  <c r="N146" i="2"/>
  <c r="P145" i="2"/>
  <c r="O145" i="2"/>
  <c r="N145" i="2"/>
  <c r="R145" i="2" s="1"/>
  <c r="P144" i="2"/>
  <c r="O144" i="2"/>
  <c r="N144" i="2"/>
  <c r="R144" i="2" s="1"/>
  <c r="P143" i="2"/>
  <c r="O143" i="2"/>
  <c r="N143" i="2"/>
  <c r="R143" i="2" s="1"/>
  <c r="P142" i="2"/>
  <c r="O142" i="2"/>
  <c r="N142" i="2"/>
  <c r="R142" i="2" s="1"/>
  <c r="P141" i="2"/>
  <c r="O141" i="2"/>
  <c r="N141" i="2"/>
  <c r="R141" i="2" s="1"/>
  <c r="P140" i="2"/>
  <c r="O140" i="2"/>
  <c r="N140" i="2"/>
  <c r="R140" i="2" s="1"/>
  <c r="P139" i="2"/>
  <c r="O139" i="2"/>
  <c r="N139" i="2"/>
  <c r="R139" i="2" s="1"/>
  <c r="P138" i="2"/>
  <c r="O138" i="2"/>
  <c r="N138" i="2"/>
  <c r="R138" i="2" s="1"/>
  <c r="P137" i="2"/>
  <c r="O137" i="2"/>
  <c r="N137" i="2"/>
  <c r="R137" i="2" s="1"/>
  <c r="P136" i="2"/>
  <c r="O136" i="2"/>
  <c r="N136" i="2"/>
  <c r="R136" i="2" s="1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R125" i="2" s="1"/>
  <c r="P124" i="2"/>
  <c r="O124" i="2"/>
  <c r="N124" i="2"/>
  <c r="R124" i="2" s="1"/>
  <c r="P123" i="2"/>
  <c r="O123" i="2"/>
  <c r="N123" i="2"/>
  <c r="R123" i="2" s="1"/>
  <c r="P122" i="2"/>
  <c r="O122" i="2"/>
  <c r="N122" i="2"/>
  <c r="R122" i="2" s="1"/>
  <c r="P121" i="2"/>
  <c r="O121" i="2"/>
  <c r="N121" i="2"/>
  <c r="R121" i="2" s="1"/>
  <c r="P120" i="2"/>
  <c r="O120" i="2"/>
  <c r="N120" i="2"/>
  <c r="R120" i="2" s="1"/>
  <c r="P119" i="2"/>
  <c r="O119" i="2"/>
  <c r="N119" i="2"/>
  <c r="R119" i="2" s="1"/>
  <c r="P118" i="2"/>
  <c r="O118" i="2"/>
  <c r="N118" i="2"/>
  <c r="R118" i="2" s="1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R109" i="2" s="1"/>
  <c r="P108" i="2"/>
  <c r="O108" i="2"/>
  <c r="N108" i="2"/>
  <c r="R108" i="2" s="1"/>
  <c r="P107" i="2"/>
  <c r="O107" i="2"/>
  <c r="N107" i="2"/>
  <c r="R107" i="2" s="1"/>
  <c r="P106" i="2"/>
  <c r="O106" i="2"/>
  <c r="N106" i="2"/>
  <c r="R106" i="2" s="1"/>
  <c r="P105" i="2"/>
  <c r="O105" i="2"/>
  <c r="N105" i="2"/>
  <c r="R105" i="2" s="1"/>
  <c r="P104" i="2"/>
  <c r="O104" i="2"/>
  <c r="N104" i="2"/>
  <c r="R104" i="2" s="1"/>
  <c r="P103" i="2"/>
  <c r="O103" i="2"/>
  <c r="N103" i="2"/>
  <c r="R103" i="2" s="1"/>
  <c r="P102" i="2"/>
  <c r="O102" i="2"/>
  <c r="N102" i="2"/>
  <c r="R102" i="2" s="1"/>
  <c r="P101" i="2"/>
  <c r="O101" i="2"/>
  <c r="N101" i="2"/>
  <c r="R101" i="2" s="1"/>
  <c r="P100" i="2"/>
  <c r="Q100" i="2" s="1"/>
  <c r="R24" i="2" s="1"/>
  <c r="O100" i="2"/>
  <c r="N100" i="2"/>
  <c r="R100" i="2" s="1"/>
  <c r="P99" i="2"/>
  <c r="O99" i="2"/>
  <c r="N99" i="2"/>
  <c r="R99" i="2" s="1"/>
  <c r="P98" i="2"/>
  <c r="O98" i="2"/>
  <c r="N98" i="2"/>
  <c r="R98" i="2" s="1"/>
  <c r="P97" i="2"/>
  <c r="O97" i="2"/>
  <c r="N97" i="2"/>
  <c r="R97" i="2" s="1"/>
  <c r="P96" i="2"/>
  <c r="O96" i="2"/>
  <c r="N96" i="2"/>
  <c r="R96" i="2" s="1"/>
  <c r="P95" i="2"/>
  <c r="O95" i="2"/>
  <c r="N95" i="2"/>
  <c r="R95" i="2" s="1"/>
  <c r="P94" i="2"/>
  <c r="O94" i="2"/>
  <c r="N94" i="2"/>
  <c r="R94" i="2" s="1"/>
  <c r="P93" i="2"/>
  <c r="O93" i="2"/>
  <c r="N93" i="2"/>
  <c r="R93" i="2" s="1"/>
  <c r="P92" i="2"/>
  <c r="O92" i="2"/>
  <c r="N92" i="2"/>
  <c r="R92" i="2" s="1"/>
  <c r="P91" i="2"/>
  <c r="O91" i="2"/>
  <c r="N91" i="2"/>
  <c r="R91" i="2" s="1"/>
  <c r="P90" i="2"/>
  <c r="O90" i="2"/>
  <c r="N90" i="2"/>
  <c r="R90" i="2" s="1"/>
  <c r="P89" i="2"/>
  <c r="O89" i="2"/>
  <c r="N89" i="2"/>
  <c r="R89" i="2" s="1"/>
  <c r="P88" i="2"/>
  <c r="O88" i="2"/>
  <c r="N88" i="2"/>
  <c r="R88" i="2" s="1"/>
  <c r="P87" i="2"/>
  <c r="O87" i="2"/>
  <c r="N87" i="2"/>
  <c r="R87" i="2" s="1"/>
  <c r="P86" i="2"/>
  <c r="O86" i="2"/>
  <c r="N86" i="2"/>
  <c r="R86" i="2" s="1"/>
  <c r="P85" i="2"/>
  <c r="O85" i="2"/>
  <c r="N85" i="2"/>
  <c r="R85" i="2" s="1"/>
  <c r="P84" i="2"/>
  <c r="O84" i="2"/>
  <c r="N84" i="2"/>
  <c r="R84" i="2" s="1"/>
  <c r="P83" i="2"/>
  <c r="O83" i="2"/>
  <c r="N83" i="2"/>
  <c r="R83" i="2" s="1"/>
  <c r="P82" i="2"/>
  <c r="O82" i="2"/>
  <c r="N82" i="2"/>
  <c r="R82" i="2" s="1"/>
  <c r="P81" i="2"/>
  <c r="O81" i="2"/>
  <c r="N81" i="2"/>
  <c r="R81" i="2" s="1"/>
  <c r="P80" i="2"/>
  <c r="O80" i="2"/>
  <c r="N80" i="2"/>
  <c r="R80" i="2" s="1"/>
  <c r="P79" i="2"/>
  <c r="O79" i="2"/>
  <c r="N79" i="2"/>
  <c r="R79" i="2" s="1"/>
  <c r="P78" i="2"/>
  <c r="O78" i="2"/>
  <c r="N78" i="2"/>
  <c r="R78" i="2" s="1"/>
  <c r="P77" i="2"/>
  <c r="O77" i="2"/>
  <c r="N77" i="2"/>
  <c r="R77" i="2" s="1"/>
  <c r="P76" i="2"/>
  <c r="O76" i="2"/>
  <c r="N76" i="2"/>
  <c r="R76" i="2" s="1"/>
  <c r="P75" i="2"/>
  <c r="O75" i="2"/>
  <c r="N75" i="2"/>
  <c r="R75" i="2" s="1"/>
  <c r="P74" i="2"/>
  <c r="O74" i="2"/>
  <c r="N74" i="2"/>
  <c r="R74" i="2" s="1"/>
  <c r="P73" i="2"/>
  <c r="O73" i="2"/>
  <c r="N73" i="2"/>
  <c r="R73" i="2" s="1"/>
  <c r="P72" i="2"/>
  <c r="O72" i="2"/>
  <c r="N72" i="2"/>
  <c r="R72" i="2" s="1"/>
  <c r="P71" i="2"/>
  <c r="O71" i="2"/>
  <c r="N71" i="2"/>
  <c r="R71" i="2" s="1"/>
  <c r="P70" i="2"/>
  <c r="O70" i="2"/>
  <c r="N70" i="2"/>
  <c r="R70" i="2" s="1"/>
  <c r="P69" i="2"/>
  <c r="O69" i="2"/>
  <c r="N69" i="2"/>
  <c r="R69" i="2" s="1"/>
  <c r="P68" i="2"/>
  <c r="O68" i="2"/>
  <c r="N68" i="2"/>
  <c r="R68" i="2" s="1"/>
  <c r="P67" i="2"/>
  <c r="O67" i="2"/>
  <c r="N67" i="2"/>
  <c r="R67" i="2" s="1"/>
  <c r="P66" i="2"/>
  <c r="O66" i="2"/>
  <c r="N66" i="2"/>
  <c r="R66" i="2" s="1"/>
  <c r="P65" i="2"/>
  <c r="O65" i="2"/>
  <c r="N65" i="2"/>
  <c r="R65" i="2" s="1"/>
  <c r="P64" i="2"/>
  <c r="O64" i="2"/>
  <c r="N64" i="2"/>
  <c r="R64" i="2" s="1"/>
  <c r="P63" i="2"/>
  <c r="O63" i="2"/>
  <c r="N63" i="2"/>
  <c r="R63" i="2" s="1"/>
  <c r="P62" i="2"/>
  <c r="O62" i="2"/>
  <c r="N62" i="2"/>
  <c r="R62" i="2" s="1"/>
  <c r="P61" i="2"/>
  <c r="O61" i="2"/>
  <c r="N61" i="2"/>
  <c r="R61" i="2" s="1"/>
  <c r="P60" i="2"/>
  <c r="O60" i="2"/>
  <c r="N60" i="2"/>
  <c r="R60" i="2" s="1"/>
  <c r="P59" i="2"/>
  <c r="O59" i="2"/>
  <c r="N59" i="2"/>
  <c r="R59" i="2" s="1"/>
  <c r="P58" i="2"/>
  <c r="O58" i="2"/>
  <c r="N58" i="2"/>
  <c r="R58" i="2" s="1"/>
  <c r="P57" i="2"/>
  <c r="O57" i="2"/>
  <c r="N57" i="2"/>
  <c r="R57" i="2" s="1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Z91" i="1"/>
  <c r="Y91" i="1" s="1"/>
  <c r="Z90" i="1"/>
  <c r="Y90" i="1" s="1"/>
  <c r="V89" i="1"/>
  <c r="U89" i="1"/>
  <c r="T89" i="1"/>
  <c r="W89" i="1" s="1"/>
  <c r="S89" i="1"/>
  <c r="V88" i="1"/>
  <c r="U88" i="1"/>
  <c r="T88" i="1"/>
  <c r="W88" i="1" s="1"/>
  <c r="S88" i="1"/>
  <c r="V87" i="1"/>
  <c r="U87" i="1"/>
  <c r="T87" i="1"/>
  <c r="W87" i="1" s="1"/>
  <c r="S87" i="1"/>
  <c r="V86" i="1"/>
  <c r="U86" i="1"/>
  <c r="T86" i="1"/>
  <c r="W86" i="1" s="1"/>
  <c r="S86" i="1"/>
  <c r="V85" i="1"/>
  <c r="U85" i="1"/>
  <c r="T85" i="1"/>
  <c r="W85" i="1" s="1"/>
  <c r="S85" i="1"/>
  <c r="V84" i="1"/>
  <c r="U84" i="1"/>
  <c r="T84" i="1"/>
  <c r="W84" i="1" s="1"/>
  <c r="S84" i="1"/>
  <c r="V83" i="1"/>
  <c r="U83" i="1"/>
  <c r="T83" i="1"/>
  <c r="W83" i="1" s="1"/>
  <c r="S83" i="1"/>
  <c r="V82" i="1"/>
  <c r="U82" i="1"/>
  <c r="T82" i="1"/>
  <c r="W82" i="1" s="1"/>
  <c r="S82" i="1"/>
  <c r="V81" i="1"/>
  <c r="U81" i="1"/>
  <c r="T81" i="1"/>
  <c r="W81" i="1" s="1"/>
  <c r="S81" i="1"/>
  <c r="V80" i="1"/>
  <c r="U80" i="1"/>
  <c r="T80" i="1"/>
  <c r="W80" i="1" s="1"/>
  <c r="S80" i="1"/>
  <c r="V79" i="1"/>
  <c r="U79" i="1"/>
  <c r="T79" i="1"/>
  <c r="W79" i="1" s="1"/>
  <c r="S79" i="1"/>
  <c r="V78" i="1"/>
  <c r="U78" i="1"/>
  <c r="T78" i="1"/>
  <c r="W78" i="1" s="1"/>
  <c r="S78" i="1"/>
  <c r="V77" i="1"/>
  <c r="U77" i="1"/>
  <c r="T77" i="1"/>
  <c r="W77" i="1" s="1"/>
  <c r="S77" i="1"/>
  <c r="V76" i="1"/>
  <c r="U76" i="1"/>
  <c r="T76" i="1"/>
  <c r="W76" i="1" s="1"/>
  <c r="S76" i="1"/>
  <c r="V75" i="1"/>
  <c r="U75" i="1"/>
  <c r="T75" i="1"/>
  <c r="W75" i="1" s="1"/>
  <c r="S75" i="1"/>
  <c r="V74" i="1"/>
  <c r="U74" i="1"/>
  <c r="T74" i="1"/>
  <c r="W74" i="1" s="1"/>
  <c r="S74" i="1"/>
  <c r="V73" i="1"/>
  <c r="U73" i="1"/>
  <c r="T73" i="1"/>
  <c r="W73" i="1" s="1"/>
  <c r="S73" i="1"/>
  <c r="V72" i="1"/>
  <c r="U72" i="1"/>
  <c r="T72" i="1"/>
  <c r="W72" i="1" s="1"/>
  <c r="S72" i="1"/>
  <c r="V71" i="1"/>
  <c r="U71" i="1"/>
  <c r="T71" i="1"/>
  <c r="W71" i="1" s="1"/>
  <c r="S71" i="1"/>
  <c r="V70" i="1"/>
  <c r="U70" i="1"/>
  <c r="T70" i="1"/>
  <c r="W70" i="1" s="1"/>
  <c r="S70" i="1"/>
  <c r="V69" i="1"/>
  <c r="U69" i="1"/>
  <c r="T69" i="1"/>
  <c r="W69" i="1" s="1"/>
  <c r="S69" i="1"/>
  <c r="V68" i="1"/>
  <c r="U68" i="1"/>
  <c r="T68" i="1"/>
  <c r="W68" i="1" s="1"/>
  <c r="S68" i="1"/>
  <c r="V67" i="1"/>
  <c r="U67" i="1"/>
  <c r="T67" i="1"/>
  <c r="W67" i="1" s="1"/>
  <c r="S67" i="1"/>
  <c r="V66" i="1"/>
  <c r="U66" i="1"/>
  <c r="T66" i="1"/>
  <c r="W66" i="1" s="1"/>
  <c r="S66" i="1"/>
  <c r="V65" i="1"/>
  <c r="U65" i="1"/>
  <c r="T65" i="1"/>
  <c r="W65" i="1" s="1"/>
  <c r="S65" i="1"/>
  <c r="V64" i="1"/>
  <c r="U64" i="1"/>
  <c r="T64" i="1"/>
  <c r="W64" i="1" s="1"/>
  <c r="S64" i="1"/>
  <c r="V63" i="1"/>
  <c r="U63" i="1"/>
  <c r="T63" i="1"/>
  <c r="W63" i="1" s="1"/>
  <c r="S63" i="1"/>
  <c r="V62" i="1"/>
  <c r="U62" i="1"/>
  <c r="T62" i="1"/>
  <c r="W62" i="1" s="1"/>
  <c r="S62" i="1"/>
  <c r="V61" i="1"/>
  <c r="U61" i="1"/>
  <c r="T61" i="1"/>
  <c r="W61" i="1" s="1"/>
  <c r="S61" i="1"/>
  <c r="V60" i="1"/>
  <c r="U60" i="1"/>
  <c r="T60" i="1"/>
  <c r="W60" i="1" s="1"/>
  <c r="S60" i="1"/>
  <c r="V59" i="1"/>
  <c r="U59" i="1"/>
  <c r="T59" i="1"/>
  <c r="W59" i="1" s="1"/>
  <c r="S59" i="1"/>
  <c r="V58" i="1"/>
  <c r="U58" i="1"/>
  <c r="T58" i="1"/>
  <c r="W58" i="1" s="1"/>
  <c r="S58" i="1"/>
  <c r="V57" i="1"/>
  <c r="U57" i="1"/>
  <c r="T57" i="1"/>
  <c r="W57" i="1" s="1"/>
  <c r="S57" i="1"/>
  <c r="V56" i="1"/>
  <c r="U56" i="1"/>
  <c r="T56" i="1"/>
  <c r="W56" i="1" s="1"/>
  <c r="S56" i="1"/>
  <c r="V55" i="1"/>
  <c r="U55" i="1"/>
  <c r="T55" i="1"/>
  <c r="W55" i="1" s="1"/>
  <c r="S55" i="1"/>
  <c r="V54" i="1"/>
  <c r="U54" i="1"/>
  <c r="T54" i="1"/>
  <c r="W54" i="1" s="1"/>
  <c r="S54" i="1"/>
  <c r="V53" i="1"/>
  <c r="U53" i="1"/>
  <c r="T53" i="1"/>
  <c r="W53" i="1" s="1"/>
  <c r="S53" i="1"/>
  <c r="V52" i="1"/>
  <c r="U52" i="1"/>
  <c r="T52" i="1"/>
  <c r="W52" i="1" s="1"/>
  <c r="S52" i="1"/>
  <c r="V51" i="1"/>
  <c r="U51" i="1"/>
  <c r="T51" i="1"/>
  <c r="W51" i="1" s="1"/>
  <c r="S51" i="1"/>
  <c r="V50" i="1"/>
  <c r="U50" i="1"/>
  <c r="T50" i="1"/>
  <c r="W50" i="1" s="1"/>
  <c r="S50" i="1"/>
  <c r="V49" i="1"/>
  <c r="U49" i="1"/>
  <c r="T49" i="1"/>
  <c r="W49" i="1" s="1"/>
  <c r="S49" i="1"/>
  <c r="V48" i="1"/>
  <c r="U48" i="1"/>
  <c r="T48" i="1"/>
  <c r="W48" i="1" s="1"/>
  <c r="S48" i="1"/>
  <c r="V47" i="1"/>
  <c r="U47" i="1"/>
  <c r="T47" i="1"/>
  <c r="W47" i="1" s="1"/>
  <c r="S47" i="1"/>
  <c r="V46" i="1"/>
  <c r="U46" i="1"/>
  <c r="T46" i="1"/>
  <c r="W46" i="1" s="1"/>
  <c r="S46" i="1"/>
  <c r="V45" i="1"/>
  <c r="U45" i="1"/>
  <c r="T45" i="1"/>
  <c r="W45" i="1" s="1"/>
  <c r="S45" i="1"/>
  <c r="V44" i="1"/>
  <c r="U44" i="1"/>
  <c r="T44" i="1"/>
  <c r="W44" i="1" s="1"/>
  <c r="S44" i="1"/>
  <c r="V43" i="1"/>
  <c r="U43" i="1"/>
  <c r="T43" i="1"/>
  <c r="W43" i="1" s="1"/>
  <c r="S43" i="1"/>
  <c r="V42" i="1"/>
  <c r="U42" i="1"/>
  <c r="T42" i="1"/>
  <c r="W42" i="1" s="1"/>
  <c r="S42" i="1"/>
  <c r="V41" i="1"/>
  <c r="U41" i="1"/>
  <c r="T41" i="1"/>
  <c r="W41" i="1" s="1"/>
  <c r="S41" i="1"/>
  <c r="V40" i="1"/>
  <c r="U40" i="1"/>
  <c r="T40" i="1"/>
  <c r="W40" i="1" s="1"/>
  <c r="S40" i="1"/>
  <c r="V39" i="1"/>
  <c r="U39" i="1"/>
  <c r="T39" i="1"/>
  <c r="W39" i="1" s="1"/>
  <c r="S39" i="1"/>
  <c r="V38" i="1"/>
  <c r="U38" i="1"/>
  <c r="T38" i="1"/>
  <c r="W38" i="1" s="1"/>
  <c r="S38" i="1"/>
  <c r="V37" i="1"/>
  <c r="U37" i="1"/>
  <c r="T37" i="1"/>
  <c r="W37" i="1" s="1"/>
  <c r="S37" i="1"/>
  <c r="V36" i="1"/>
  <c r="U36" i="1"/>
  <c r="T36" i="1"/>
  <c r="W36" i="1" s="1"/>
  <c r="S36" i="1"/>
  <c r="V35" i="1"/>
  <c r="U35" i="1"/>
  <c r="T35" i="1"/>
  <c r="W35" i="1" s="1"/>
  <c r="S35" i="1"/>
  <c r="V34" i="1"/>
  <c r="U34" i="1"/>
  <c r="T34" i="1"/>
  <c r="W34" i="1" s="1"/>
  <c r="S34" i="1"/>
  <c r="V33" i="1"/>
  <c r="U33" i="1"/>
  <c r="T33" i="1"/>
  <c r="W33" i="1" s="1"/>
  <c r="S33" i="1"/>
  <c r="V32" i="1"/>
  <c r="U32" i="1"/>
  <c r="T32" i="1"/>
  <c r="W32" i="1" s="1"/>
  <c r="S32" i="1"/>
  <c r="V31" i="1"/>
  <c r="U31" i="1"/>
  <c r="T31" i="1"/>
  <c r="W31" i="1" s="1"/>
  <c r="S31" i="1"/>
  <c r="V30" i="1"/>
  <c r="U30" i="1"/>
  <c r="T30" i="1"/>
  <c r="W30" i="1" s="1"/>
  <c r="S30" i="1"/>
  <c r="V29" i="1"/>
  <c r="U29" i="1"/>
  <c r="T29" i="1"/>
  <c r="W29" i="1" s="1"/>
  <c r="S29" i="1"/>
  <c r="V28" i="1"/>
  <c r="U28" i="1"/>
  <c r="T28" i="1"/>
  <c r="W28" i="1" s="1"/>
  <c r="S28" i="1"/>
  <c r="V27" i="1"/>
  <c r="U27" i="1"/>
  <c r="T27" i="1"/>
  <c r="W27" i="1" s="1"/>
  <c r="S27" i="1"/>
  <c r="V26" i="1"/>
  <c r="U26" i="1"/>
  <c r="T26" i="1"/>
  <c r="W26" i="1" s="1"/>
  <c r="S26" i="1"/>
  <c r="V25" i="1"/>
  <c r="U25" i="1"/>
  <c r="T25" i="1"/>
  <c r="W25" i="1" s="1"/>
  <c r="S25" i="1"/>
  <c r="V24" i="1"/>
  <c r="U24" i="1"/>
  <c r="T24" i="1"/>
  <c r="W24" i="1" s="1"/>
  <c r="S24" i="1"/>
  <c r="V23" i="1"/>
  <c r="U23" i="1"/>
  <c r="T23" i="1"/>
  <c r="W23" i="1" s="1"/>
  <c r="S23" i="1"/>
  <c r="V22" i="1"/>
  <c r="U22" i="1"/>
  <c r="T22" i="1"/>
  <c r="W22" i="1" s="1"/>
  <c r="S22" i="1"/>
  <c r="V21" i="1"/>
  <c r="U21" i="1"/>
  <c r="T21" i="1"/>
  <c r="W21" i="1" s="1"/>
  <c r="S21" i="1"/>
  <c r="V20" i="1"/>
  <c r="U20" i="1"/>
  <c r="T20" i="1"/>
  <c r="W20" i="1" s="1"/>
  <c r="S20" i="1"/>
  <c r="V19" i="1"/>
  <c r="U19" i="1"/>
  <c r="T19" i="1"/>
  <c r="W19" i="1" s="1"/>
  <c r="S19" i="1"/>
  <c r="V18" i="1"/>
  <c r="U18" i="1"/>
  <c r="T18" i="1"/>
  <c r="W18" i="1" s="1"/>
  <c r="S18" i="1"/>
  <c r="V17" i="1"/>
  <c r="U17" i="1"/>
  <c r="T17" i="1"/>
  <c r="W17" i="1" s="1"/>
  <c r="S17" i="1"/>
  <c r="V16" i="1"/>
  <c r="U16" i="1"/>
  <c r="T16" i="1"/>
  <c r="W16" i="1" s="1"/>
  <c r="S16" i="1"/>
  <c r="V15" i="1"/>
  <c r="U15" i="1"/>
  <c r="T15" i="1"/>
  <c r="W15" i="1" s="1"/>
  <c r="S15" i="1"/>
  <c r="V14" i="1"/>
  <c r="U14" i="1"/>
  <c r="T14" i="1"/>
  <c r="W14" i="1" s="1"/>
  <c r="S14" i="1"/>
  <c r="V13" i="1"/>
  <c r="U13" i="1"/>
  <c r="T13" i="1"/>
  <c r="W13" i="1" s="1"/>
  <c r="S13" i="1"/>
  <c r="V12" i="1"/>
  <c r="U12" i="1"/>
  <c r="T12" i="1"/>
  <c r="W12" i="1" s="1"/>
  <c r="S12" i="1"/>
  <c r="V11" i="1"/>
  <c r="U11" i="1"/>
  <c r="T11" i="1"/>
  <c r="W11" i="1" s="1"/>
  <c r="S11" i="1"/>
  <c r="V10" i="1"/>
  <c r="U10" i="1"/>
  <c r="T10" i="1"/>
  <c r="W10" i="1" s="1"/>
  <c r="S10" i="1"/>
  <c r="V9" i="1"/>
  <c r="U9" i="1"/>
  <c r="T9" i="1"/>
  <c r="W9" i="1" s="1"/>
  <c r="S9" i="1"/>
  <c r="V8" i="1"/>
  <c r="U8" i="1"/>
  <c r="T8" i="1"/>
  <c r="W8" i="1" s="1"/>
  <c r="S8" i="1"/>
  <c r="V7" i="1"/>
  <c r="U7" i="1"/>
  <c r="T7" i="1"/>
  <c r="W7" i="1" s="1"/>
  <c r="S7" i="1"/>
  <c r="V6" i="1"/>
  <c r="U6" i="1"/>
  <c r="T6" i="1"/>
  <c r="W6" i="1" s="1"/>
  <c r="S6" i="1"/>
  <c r="V5" i="1"/>
  <c r="U5" i="1"/>
  <c r="T5" i="1"/>
  <c r="W5" i="1" s="1"/>
  <c r="S5" i="1"/>
  <c r="V4" i="1"/>
  <c r="U4" i="1"/>
  <c r="S4" i="1"/>
  <c r="U3" i="1"/>
  <c r="T3" i="1"/>
  <c r="W3" i="1" s="1"/>
  <c r="S3" i="1"/>
  <c r="V2" i="1"/>
  <c r="U2" i="1"/>
  <c r="T2" i="1"/>
  <c r="W2" i="1" s="1"/>
  <c r="S2" i="1"/>
  <c r="X39" i="1" l="1"/>
  <c r="Y39" i="1" s="1"/>
  <c r="Z39" i="1" s="1"/>
  <c r="X45" i="1"/>
  <c r="Y45" i="1" s="1"/>
  <c r="Z45" i="1" s="1"/>
  <c r="Q20" i="2"/>
  <c r="Q36" i="2"/>
  <c r="Q64" i="2"/>
  <c r="Q21" i="2"/>
  <c r="Q180" i="2"/>
  <c r="S180" i="2" s="1"/>
  <c r="Q184" i="2"/>
  <c r="S184" i="2" s="1"/>
  <c r="Q30" i="2"/>
  <c r="R190" i="2"/>
  <c r="X56" i="1"/>
  <c r="Y56" i="1" s="1"/>
  <c r="Z56" i="1" s="1"/>
  <c r="X59" i="1"/>
  <c r="Y59" i="1" s="1"/>
  <c r="Z59" i="1" s="1"/>
  <c r="Q174" i="2"/>
  <c r="Q182" i="2"/>
  <c r="Q186" i="2"/>
  <c r="S186" i="2" s="1"/>
  <c r="Q19" i="2"/>
  <c r="Q191" i="2"/>
  <c r="S191" i="2" s="1"/>
  <c r="X16" i="1"/>
  <c r="Y16" i="1" s="1"/>
  <c r="Z16" i="1" s="1"/>
  <c r="X22" i="1"/>
  <c r="Y22" i="1" s="1"/>
  <c r="Z22" i="1" s="1"/>
  <c r="X25" i="1"/>
  <c r="Y25" i="1" s="1"/>
  <c r="Z25" i="1" s="1"/>
  <c r="X24" i="1"/>
  <c r="Y24" i="1" s="1"/>
  <c r="Z24" i="1" s="1"/>
  <c r="Q42" i="2"/>
  <c r="Q102" i="2"/>
  <c r="R32" i="2" s="1"/>
  <c r="Q122" i="2"/>
  <c r="R112" i="2" s="1"/>
  <c r="S112" i="2" s="1"/>
  <c r="Q130" i="2"/>
  <c r="Q146" i="2"/>
  <c r="Q154" i="2"/>
  <c r="S154" i="2" s="1"/>
  <c r="Q170" i="2"/>
  <c r="X60" i="1"/>
  <c r="Y60" i="1" s="1"/>
  <c r="Z60" i="1" s="1"/>
  <c r="Q63" i="2"/>
  <c r="R4" i="2" s="1"/>
  <c r="Q56" i="2"/>
  <c r="R2" i="2" s="1"/>
  <c r="Q60" i="2"/>
  <c r="S60" i="2" s="1"/>
  <c r="X49" i="1"/>
  <c r="Y49" i="1" s="1"/>
  <c r="Z49" i="1" s="1"/>
  <c r="X55" i="1"/>
  <c r="Y55" i="1" s="1"/>
  <c r="Z55" i="1" s="1"/>
  <c r="Q112" i="2"/>
  <c r="Q128" i="2"/>
  <c r="Q132" i="2"/>
  <c r="Q136" i="2"/>
  <c r="S136" i="2" s="1"/>
  <c r="Q148" i="2"/>
  <c r="Q25" i="2"/>
  <c r="X26" i="1"/>
  <c r="Y26" i="1" s="1"/>
  <c r="Z26" i="1" s="1"/>
  <c r="X29" i="1"/>
  <c r="Y29" i="1" s="1"/>
  <c r="Z29" i="1" s="1"/>
  <c r="X44" i="1"/>
  <c r="Y44" i="1" s="1"/>
  <c r="Z44" i="1" s="1"/>
  <c r="Q77" i="2"/>
  <c r="S77" i="2" s="1"/>
  <c r="Q81" i="2"/>
  <c r="S81" i="2" s="1"/>
  <c r="Q93" i="2"/>
  <c r="S93" i="2" s="1"/>
  <c r="Q3" i="2"/>
  <c r="Q34" i="2"/>
  <c r="Q109" i="2"/>
  <c r="S109" i="2" s="1"/>
  <c r="Q113" i="2"/>
  <c r="Q125" i="2"/>
  <c r="Q129" i="2"/>
  <c r="Q133" i="2"/>
  <c r="Q137" i="2"/>
  <c r="S137" i="2" s="1"/>
  <c r="Q161" i="2"/>
  <c r="S161" i="2" s="1"/>
  <c r="Q169" i="2"/>
  <c r="X72" i="1"/>
  <c r="Y72" i="1" s="1"/>
  <c r="Z72" i="1" s="1"/>
  <c r="X78" i="1"/>
  <c r="Y78" i="1" s="1"/>
  <c r="Z78" i="1" s="1"/>
  <c r="Q50" i="2"/>
  <c r="Q54" i="2"/>
  <c r="Q66" i="2"/>
  <c r="S66" i="2" s="1"/>
  <c r="Q82" i="2"/>
  <c r="Q90" i="2"/>
  <c r="Q94" i="2"/>
  <c r="S94" i="2" s="1"/>
  <c r="X43" i="1"/>
  <c r="Y43" i="1" s="1"/>
  <c r="Z43" i="1" s="1"/>
  <c r="Q28" i="2"/>
  <c r="Q75" i="2"/>
  <c r="S75" i="2" s="1"/>
  <c r="Q79" i="2"/>
  <c r="Q99" i="2"/>
  <c r="R130" i="2" s="1"/>
  <c r="X64" i="1"/>
  <c r="Y64" i="1" s="1"/>
  <c r="Z64" i="1" s="1"/>
  <c r="X73" i="1"/>
  <c r="Y73" i="1" s="1"/>
  <c r="Z73" i="1" s="1"/>
  <c r="Q111" i="2"/>
  <c r="Q151" i="2"/>
  <c r="Q159" i="2"/>
  <c r="X50" i="1"/>
  <c r="Y50" i="1" s="1"/>
  <c r="Z50" i="1" s="1"/>
  <c r="X53" i="1"/>
  <c r="Y53" i="1" s="1"/>
  <c r="Z53" i="1" s="1"/>
  <c r="Q33" i="2"/>
  <c r="Q68" i="2"/>
  <c r="Q72" i="2"/>
  <c r="S72" i="2" s="1"/>
  <c r="Q76" i="2"/>
  <c r="S76" i="2" s="1"/>
  <c r="Q84" i="2"/>
  <c r="S84" i="2" s="1"/>
  <c r="Q88" i="2"/>
  <c r="S88" i="2" s="1"/>
  <c r="Q92" i="2"/>
  <c r="S92" i="2" s="1"/>
  <c r="Q96" i="2"/>
  <c r="S96" i="2" s="1"/>
  <c r="Q164" i="2"/>
  <c r="S164" i="2" s="1"/>
  <c r="Q168" i="2"/>
  <c r="S168" i="2" s="1"/>
  <c r="Q53" i="2"/>
  <c r="Q57" i="2"/>
  <c r="S57" i="2" s="1"/>
  <c r="Q108" i="2"/>
  <c r="S108" i="2" s="1"/>
  <c r="X7" i="1"/>
  <c r="Y7" i="1" s="1"/>
  <c r="Z7" i="1" s="1"/>
  <c r="X61" i="1"/>
  <c r="Y61" i="1" s="1"/>
  <c r="Z61" i="1" s="1"/>
  <c r="Q39" i="2"/>
  <c r="S90" i="2"/>
  <c r="Q74" i="2"/>
  <c r="S74" i="2" s="1"/>
  <c r="Q110" i="2"/>
  <c r="Q114" i="2"/>
  <c r="Q138" i="2"/>
  <c r="Q162" i="2"/>
  <c r="Q166" i="2"/>
  <c r="S166" i="2" s="1"/>
  <c r="Q17" i="2"/>
  <c r="X11" i="1"/>
  <c r="Y11" i="1" s="1"/>
  <c r="Z11" i="1" s="1"/>
  <c r="Q2" i="2"/>
  <c r="R127" i="2"/>
  <c r="S174" i="2"/>
  <c r="S182" i="2"/>
  <c r="X14" i="1"/>
  <c r="Y14" i="1" s="1"/>
  <c r="Z14" i="1" s="1"/>
  <c r="Q6" i="2"/>
  <c r="Q10" i="2"/>
  <c r="Q14" i="2"/>
  <c r="Q18" i="2"/>
  <c r="Q52" i="2"/>
  <c r="X40" i="1"/>
  <c r="Y40" i="1" s="1"/>
  <c r="Z40" i="1" s="1"/>
  <c r="Q41" i="2"/>
  <c r="Q80" i="2"/>
  <c r="S80" i="2" s="1"/>
  <c r="X3" i="1"/>
  <c r="Y3" i="1" s="1"/>
  <c r="Z3" i="1" s="1"/>
  <c r="X6" i="1"/>
  <c r="Y6" i="1" s="1"/>
  <c r="Z6" i="1" s="1"/>
  <c r="X46" i="1"/>
  <c r="Y46" i="1" s="1"/>
  <c r="Z46" i="1" s="1"/>
  <c r="X63" i="1"/>
  <c r="Y63" i="1" s="1"/>
  <c r="Z63" i="1" s="1"/>
  <c r="Q26" i="2"/>
  <c r="Q15" i="2"/>
  <c r="Q23" i="2"/>
  <c r="Q38" i="2"/>
  <c r="Q124" i="2"/>
  <c r="S124" i="2" s="1"/>
  <c r="Q160" i="2"/>
  <c r="X21" i="1"/>
  <c r="Y21" i="1" s="1"/>
  <c r="Z21" i="1" s="1"/>
  <c r="X84" i="1"/>
  <c r="Y84" i="1" s="1"/>
  <c r="Z84" i="1" s="1"/>
  <c r="X87" i="1"/>
  <c r="Y87" i="1" s="1"/>
  <c r="Z87" i="1" s="1"/>
  <c r="Q4" i="2"/>
  <c r="S4" i="2" s="1"/>
  <c r="Q27" i="2"/>
  <c r="Q62" i="2"/>
  <c r="S62" i="2" s="1"/>
  <c r="Q188" i="2"/>
  <c r="X10" i="1"/>
  <c r="Y10" i="1" s="1"/>
  <c r="Z10" i="1" s="1"/>
  <c r="X65" i="1"/>
  <c r="Y65" i="1" s="1"/>
  <c r="Z65" i="1" s="1"/>
  <c r="X68" i="1"/>
  <c r="Y68" i="1" s="1"/>
  <c r="Z68" i="1" s="1"/>
  <c r="X76" i="1"/>
  <c r="Y76" i="1" s="1"/>
  <c r="Z76" i="1" s="1"/>
  <c r="Q8" i="2"/>
  <c r="Q12" i="2"/>
  <c r="Q16" i="2"/>
  <c r="Q40" i="2"/>
  <c r="Q44" i="2"/>
  <c r="Q48" i="2"/>
  <c r="Q78" i="2"/>
  <c r="S78" i="2" s="1"/>
  <c r="Q86" i="2"/>
  <c r="S86" i="2" s="1"/>
  <c r="Q101" i="2"/>
  <c r="S101" i="2" s="1"/>
  <c r="Q105" i="2"/>
  <c r="Q116" i="2"/>
  <c r="Q120" i="2"/>
  <c r="S120" i="2" s="1"/>
  <c r="X13" i="1"/>
  <c r="Y13" i="1" s="1"/>
  <c r="Z13" i="1" s="1"/>
  <c r="R13" i="2"/>
  <c r="R17" i="2"/>
  <c r="Q37" i="2"/>
  <c r="R117" i="2"/>
  <c r="Q178" i="2"/>
  <c r="S178" i="2" s="1"/>
  <c r="X8" i="1"/>
  <c r="Y8" i="1" s="1"/>
  <c r="Z8" i="1" s="1"/>
  <c r="X19" i="1"/>
  <c r="Y19" i="1" s="1"/>
  <c r="Z19" i="1" s="1"/>
  <c r="X27" i="1"/>
  <c r="Y27" i="1" s="1"/>
  <c r="Z27" i="1" s="1"/>
  <c r="X41" i="1"/>
  <c r="Y41" i="1" s="1"/>
  <c r="Z41" i="1" s="1"/>
  <c r="X52" i="1"/>
  <c r="Y52" i="1" s="1"/>
  <c r="Z52" i="1" s="1"/>
  <c r="X74" i="1"/>
  <c r="Y74" i="1" s="1"/>
  <c r="Z74" i="1" s="1"/>
  <c r="X77" i="1"/>
  <c r="Y77" i="1" s="1"/>
  <c r="Z77" i="1" s="1"/>
  <c r="X82" i="1"/>
  <c r="Y82" i="1" s="1"/>
  <c r="Z82" i="1" s="1"/>
  <c r="X85" i="1"/>
  <c r="Y85" i="1" s="1"/>
  <c r="Z85" i="1" s="1"/>
  <c r="Q5" i="2"/>
  <c r="Q9" i="2"/>
  <c r="Q13" i="2"/>
  <c r="Q87" i="2"/>
  <c r="S87" i="2" s="1"/>
  <c r="Q98" i="2"/>
  <c r="S98" i="2" s="1"/>
  <c r="Q106" i="2"/>
  <c r="S106" i="2" s="1"/>
  <c r="Q140" i="2"/>
  <c r="S140" i="2" s="1"/>
  <c r="Q144" i="2"/>
  <c r="S144" i="2" s="1"/>
  <c r="Q152" i="2"/>
  <c r="Q156" i="2"/>
  <c r="Q175" i="2"/>
  <c r="Q183" i="2"/>
  <c r="S183" i="2" s="1"/>
  <c r="X36" i="1"/>
  <c r="Y36" i="1" s="1"/>
  <c r="Z36" i="1" s="1"/>
  <c r="X58" i="1"/>
  <c r="Y58" i="1" s="1"/>
  <c r="Z58" i="1" s="1"/>
  <c r="X69" i="1"/>
  <c r="Y69" i="1" s="1"/>
  <c r="Z69" i="1" s="1"/>
  <c r="X80" i="1"/>
  <c r="Y80" i="1" s="1"/>
  <c r="Z80" i="1" s="1"/>
  <c r="Q24" i="2"/>
  <c r="S24" i="2" s="1"/>
  <c r="Q61" i="2"/>
  <c r="S61" i="2" s="1"/>
  <c r="Q31" i="2"/>
  <c r="Q35" i="2"/>
  <c r="Q46" i="2"/>
  <c r="Q65" i="2"/>
  <c r="R111" i="2" s="1"/>
  <c r="Q103" i="2"/>
  <c r="S103" i="2" s="1"/>
  <c r="Q118" i="2"/>
  <c r="S118" i="2" s="1"/>
  <c r="X9" i="1"/>
  <c r="Y9" i="1" s="1"/>
  <c r="Z9" i="1" s="1"/>
  <c r="X28" i="1"/>
  <c r="Y28" i="1" s="1"/>
  <c r="Z28" i="1" s="1"/>
  <c r="X42" i="1"/>
  <c r="Y42" i="1" s="1"/>
  <c r="Z42" i="1" s="1"/>
  <c r="X89" i="1"/>
  <c r="Y89" i="1" s="1"/>
  <c r="Z89" i="1" s="1"/>
  <c r="Q58" i="2"/>
  <c r="S58" i="2" s="1"/>
  <c r="Q69" i="2"/>
  <c r="S69" i="2" s="1"/>
  <c r="Q126" i="2"/>
  <c r="Q134" i="2"/>
  <c r="Q149" i="2"/>
  <c r="R147" i="2" s="1"/>
  <c r="Q157" i="2"/>
  <c r="S157" i="2" s="1"/>
  <c r="Q176" i="2"/>
  <c r="Q32" i="2"/>
  <c r="X4" i="1"/>
  <c r="Y4" i="1" s="1"/>
  <c r="Z4" i="1" s="1"/>
  <c r="X12" i="1"/>
  <c r="Y12" i="1" s="1"/>
  <c r="Z12" i="1" s="1"/>
  <c r="X23" i="1"/>
  <c r="Y23" i="1" s="1"/>
  <c r="Z23" i="1" s="1"/>
  <c r="X31" i="1"/>
  <c r="Y31" i="1" s="1"/>
  <c r="Z31" i="1" s="1"/>
  <c r="X34" i="1"/>
  <c r="Y34" i="1" s="1"/>
  <c r="Z34" i="1" s="1"/>
  <c r="X67" i="1"/>
  <c r="Y67" i="1" s="1"/>
  <c r="Z67" i="1" s="1"/>
  <c r="Q7" i="2"/>
  <c r="Q11" i="2"/>
  <c r="Q22" i="2"/>
  <c r="R29" i="2"/>
  <c r="Q51" i="2"/>
  <c r="R55" i="2"/>
  <c r="Q85" i="2"/>
  <c r="R7" i="2" s="1"/>
  <c r="Q104" i="2"/>
  <c r="S104" i="2" s="1"/>
  <c r="Q142" i="2"/>
  <c r="S142" i="2" s="1"/>
  <c r="X2" i="1"/>
  <c r="Y2" i="1" s="1"/>
  <c r="Z2" i="1" s="1"/>
  <c r="X18" i="1"/>
  <c r="Y18" i="1" s="1"/>
  <c r="Z18" i="1" s="1"/>
  <c r="X37" i="1"/>
  <c r="Y37" i="1" s="1"/>
  <c r="Z37" i="1" s="1"/>
  <c r="X54" i="1"/>
  <c r="Y54" i="1" s="1"/>
  <c r="Z54" i="1" s="1"/>
  <c r="X70" i="1"/>
  <c r="Y70" i="1" s="1"/>
  <c r="Z70" i="1" s="1"/>
  <c r="X81" i="1"/>
  <c r="Y81" i="1" s="1"/>
  <c r="Z81" i="1" s="1"/>
  <c r="Q29" i="2"/>
  <c r="Q55" i="2"/>
  <c r="Q70" i="2"/>
  <c r="S70" i="2" s="1"/>
  <c r="Q89" i="2"/>
  <c r="R8" i="2" s="1"/>
  <c r="S8" i="2" s="1"/>
  <c r="Q127" i="2"/>
  <c r="Q135" i="2"/>
  <c r="Q150" i="2"/>
  <c r="Q158" i="2"/>
  <c r="Q181" i="2"/>
  <c r="S181" i="2" s="1"/>
  <c r="S138" i="2"/>
  <c r="S63" i="2"/>
  <c r="S185" i="2"/>
  <c r="S82" i="2"/>
  <c r="S105" i="2"/>
  <c r="S64" i="2"/>
  <c r="S68" i="2"/>
  <c r="S160" i="2"/>
  <c r="Q123" i="2"/>
  <c r="S123" i="2" s="1"/>
  <c r="Q147" i="2"/>
  <c r="Q171" i="2"/>
  <c r="R175" i="2"/>
  <c r="S79" i="2"/>
  <c r="R33" i="2"/>
  <c r="Q45" i="2"/>
  <c r="Q117" i="2"/>
  <c r="R131" i="2"/>
  <c r="Q141" i="2"/>
  <c r="S141" i="2" s="1"/>
  <c r="R162" i="2"/>
  <c r="Q165" i="2"/>
  <c r="S165" i="2" s="1"/>
  <c r="S189" i="2"/>
  <c r="R158" i="2"/>
  <c r="R49" i="2"/>
  <c r="Q59" i="2"/>
  <c r="S59" i="2" s="1"/>
  <c r="Q83" i="2"/>
  <c r="S83" i="2" s="1"/>
  <c r="Q107" i="2"/>
  <c r="S107" i="2" s="1"/>
  <c r="Q131" i="2"/>
  <c r="Q155" i="2"/>
  <c r="S155" i="2" s="1"/>
  <c r="R169" i="2"/>
  <c r="Q179" i="2"/>
  <c r="S179" i="2" s="1"/>
  <c r="R134" i="2"/>
  <c r="S134" i="2" s="1"/>
  <c r="Q49" i="2"/>
  <c r="Q73" i="2"/>
  <c r="S73" i="2" s="1"/>
  <c r="Q97" i="2"/>
  <c r="S97" i="2" s="1"/>
  <c r="S100" i="2"/>
  <c r="Q121" i="2"/>
  <c r="S121" i="2" s="1"/>
  <c r="Q145" i="2"/>
  <c r="S145" i="2" s="1"/>
  <c r="S148" i="2"/>
  <c r="S172" i="2"/>
  <c r="Q190" i="2"/>
  <c r="R40" i="2"/>
  <c r="S125" i="2"/>
  <c r="Q173" i="2"/>
  <c r="Q43" i="2"/>
  <c r="Q67" i="2"/>
  <c r="S67" i="2" s="1"/>
  <c r="Q91" i="2"/>
  <c r="S91" i="2" s="1"/>
  <c r="Q115" i="2"/>
  <c r="Q139" i="2"/>
  <c r="S139" i="2" s="1"/>
  <c r="Q163" i="2"/>
  <c r="Q187" i="2"/>
  <c r="S187" i="2" s="1"/>
  <c r="Q153" i="2"/>
  <c r="S153" i="2" s="1"/>
  <c r="Q177" i="2"/>
  <c r="S177" i="2" s="1"/>
  <c r="Q47" i="2"/>
  <c r="Q71" i="2"/>
  <c r="S71" i="2" s="1"/>
  <c r="Q95" i="2"/>
  <c r="R116" i="2"/>
  <c r="Q119" i="2"/>
  <c r="S119" i="2" s="1"/>
  <c r="Q143" i="2"/>
  <c r="S143" i="2" s="1"/>
  <c r="Q167" i="2"/>
  <c r="S167" i="2" s="1"/>
  <c r="X51" i="1"/>
  <c r="Y51" i="1" s="1"/>
  <c r="Z51" i="1" s="1"/>
  <c r="X86" i="1"/>
  <c r="Y86" i="1" s="1"/>
  <c r="Z86" i="1" s="1"/>
  <c r="X79" i="1"/>
  <c r="Y79" i="1" s="1"/>
  <c r="Z79" i="1" s="1"/>
  <c r="X32" i="1"/>
  <c r="Y32" i="1" s="1"/>
  <c r="Z32" i="1" s="1"/>
  <c r="X47" i="1"/>
  <c r="Y47" i="1" s="1"/>
  <c r="Z47" i="1" s="1"/>
  <c r="X5" i="1"/>
  <c r="Y5" i="1" s="1"/>
  <c r="Z5" i="1" s="1"/>
  <c r="X17" i="1"/>
  <c r="Y17" i="1" s="1"/>
  <c r="Z17" i="1" s="1"/>
  <c r="X30" i="1"/>
  <c r="Y30" i="1" s="1"/>
  <c r="Z30" i="1" s="1"/>
  <c r="X35" i="1"/>
  <c r="Y35" i="1" s="1"/>
  <c r="Z35" i="1" s="1"/>
  <c r="X57" i="1"/>
  <c r="Y57" i="1" s="1"/>
  <c r="Z57" i="1" s="1"/>
  <c r="X66" i="1"/>
  <c r="Y66" i="1" s="1"/>
  <c r="Z66" i="1" s="1"/>
  <c r="X75" i="1"/>
  <c r="Y75" i="1" s="1"/>
  <c r="Z75" i="1" s="1"/>
  <c r="X15" i="1"/>
  <c r="Y15" i="1" s="1"/>
  <c r="Z15" i="1" s="1"/>
  <c r="X20" i="1"/>
  <c r="Y20" i="1" s="1"/>
  <c r="Z20" i="1" s="1"/>
  <c r="X33" i="1"/>
  <c r="Y33" i="1" s="1"/>
  <c r="Z33" i="1" s="1"/>
  <c r="X38" i="1"/>
  <c r="Y38" i="1" s="1"/>
  <c r="Z38" i="1" s="1"/>
  <c r="X48" i="1"/>
  <c r="Y48" i="1" s="1"/>
  <c r="Z48" i="1" s="1"/>
  <c r="X62" i="1"/>
  <c r="Y62" i="1" s="1"/>
  <c r="Z62" i="1" s="1"/>
  <c r="X71" i="1"/>
  <c r="Y71" i="1" s="1"/>
  <c r="Z71" i="1" s="1"/>
  <c r="X83" i="1"/>
  <c r="Y83" i="1" s="1"/>
  <c r="Z83" i="1" s="1"/>
  <c r="X88" i="1"/>
  <c r="Y88" i="1" s="1"/>
  <c r="Z88" i="1" s="1"/>
  <c r="R20" i="2" l="1"/>
  <c r="S20" i="2" s="1"/>
  <c r="S65" i="2"/>
  <c r="R9" i="2"/>
  <c r="S2" i="2"/>
  <c r="R5" i="2"/>
  <c r="R47" i="2"/>
  <c r="R34" i="2"/>
  <c r="R6" i="2"/>
  <c r="S6" i="2" s="1"/>
  <c r="R171" i="2"/>
  <c r="S169" i="2"/>
  <c r="R12" i="2"/>
  <c r="S12" i="2" s="1"/>
  <c r="R53" i="2"/>
  <c r="S53" i="2" s="1"/>
  <c r="S56" i="2"/>
  <c r="R44" i="2"/>
  <c r="S44" i="2" s="1"/>
  <c r="R54" i="2"/>
  <c r="R42" i="2"/>
  <c r="S29" i="2"/>
  <c r="R50" i="2"/>
  <c r="S50" i="2" s="1"/>
  <c r="R45" i="2"/>
  <c r="R36" i="2"/>
  <c r="S36" i="2" s="1"/>
  <c r="R114" i="2"/>
  <c r="R37" i="2"/>
  <c r="S37" i="2" s="1"/>
  <c r="R10" i="2"/>
  <c r="S10" i="2" s="1"/>
  <c r="S42" i="2"/>
  <c r="R173" i="2"/>
  <c r="R30" i="2"/>
  <c r="S30" i="2" s="1"/>
  <c r="R126" i="2"/>
  <c r="S126" i="2" s="1"/>
  <c r="S89" i="2"/>
  <c r="R176" i="2"/>
  <c r="S176" i="2" s="1"/>
  <c r="R25" i="2"/>
  <c r="S25" i="2" s="1"/>
  <c r="S190" i="2"/>
  <c r="R170" i="2"/>
  <c r="S170" i="2" s="1"/>
  <c r="R52" i="2"/>
  <c r="S52" i="2" s="1"/>
  <c r="S102" i="2"/>
  <c r="R28" i="2"/>
  <c r="S28" i="2" s="1"/>
  <c r="R18" i="2"/>
  <c r="S18" i="2" s="1"/>
  <c r="R146" i="2"/>
  <c r="S146" i="2" s="1"/>
  <c r="R156" i="2"/>
  <c r="S156" i="2" s="1"/>
  <c r="S33" i="2"/>
  <c r="R159" i="2"/>
  <c r="S159" i="2" s="1"/>
  <c r="R129" i="2"/>
  <c r="S129" i="2" s="1"/>
  <c r="R150" i="2"/>
  <c r="S150" i="2" s="1"/>
  <c r="R46" i="2"/>
  <c r="S46" i="2" s="1"/>
  <c r="R41" i="2"/>
  <c r="S41" i="2" s="1"/>
  <c r="R151" i="2"/>
  <c r="S151" i="2" s="1"/>
  <c r="S122" i="2"/>
  <c r="R113" i="2"/>
  <c r="S113" i="2" s="1"/>
  <c r="S13" i="2"/>
  <c r="S130" i="2"/>
  <c r="S9" i="2"/>
  <c r="R35" i="2"/>
  <c r="S35" i="2" s="1"/>
  <c r="S34" i="2"/>
  <c r="S54" i="2"/>
  <c r="R16" i="2"/>
  <c r="S16" i="2" s="1"/>
  <c r="S111" i="2"/>
  <c r="S114" i="2"/>
  <c r="R110" i="2"/>
  <c r="S110" i="2" s="1"/>
  <c r="S127" i="2"/>
  <c r="R3" i="2"/>
  <c r="S3" i="2" s="1"/>
  <c r="S7" i="2"/>
  <c r="R132" i="2"/>
  <c r="S132" i="2" s="1"/>
  <c r="S17" i="2"/>
  <c r="R15" i="2"/>
  <c r="S15" i="2" s="1"/>
  <c r="R188" i="2"/>
  <c r="S188" i="2" s="1"/>
  <c r="R115" i="2"/>
  <c r="S115" i="2" s="1"/>
  <c r="R23" i="2"/>
  <c r="S23" i="2" s="1"/>
  <c r="S99" i="2"/>
  <c r="S40" i="2"/>
  <c r="S158" i="2"/>
  <c r="S116" i="2"/>
  <c r="R43" i="2"/>
  <c r="S43" i="2" s="1"/>
  <c r="S85" i="2"/>
  <c r="R163" i="2"/>
  <c r="S163" i="2" s="1"/>
  <c r="R48" i="2"/>
  <c r="S48" i="2" s="1"/>
  <c r="R39" i="2"/>
  <c r="S39" i="2" s="1"/>
  <c r="S175" i="2"/>
  <c r="S5" i="2"/>
  <c r="S149" i="2"/>
  <c r="R31" i="2"/>
  <c r="S31" i="2" s="1"/>
  <c r="S162" i="2"/>
  <c r="S55" i="2"/>
  <c r="R152" i="2"/>
  <c r="S152" i="2" s="1"/>
  <c r="R11" i="2"/>
  <c r="S11" i="2" s="1"/>
  <c r="R133" i="2"/>
  <c r="S133" i="2" s="1"/>
  <c r="S117" i="2"/>
  <c r="S32" i="2"/>
  <c r="R51" i="2"/>
  <c r="S51" i="2" s="1"/>
  <c r="S131" i="2"/>
  <c r="R22" i="2"/>
  <c r="S22" i="2" s="1"/>
  <c r="R26" i="2"/>
  <c r="S26" i="2" s="1"/>
  <c r="R38" i="2"/>
  <c r="S38" i="2" s="1"/>
  <c r="R27" i="2"/>
  <c r="S27" i="2" s="1"/>
  <c r="S147" i="2"/>
  <c r="R21" i="2"/>
  <c r="S21" i="2" s="1"/>
  <c r="S45" i="2"/>
  <c r="R128" i="2"/>
  <c r="S128" i="2" s="1"/>
  <c r="R19" i="2"/>
  <c r="S19" i="2" s="1"/>
  <c r="S95" i="2"/>
  <c r="R14" i="2"/>
  <c r="S14" i="2" s="1"/>
  <c r="S49" i="2"/>
  <c r="S173" i="2"/>
  <c r="S171" i="2"/>
  <c r="S47" i="2"/>
  <c r="R135" i="2"/>
  <c r="S135" i="2" s="1"/>
</calcChain>
</file>

<file path=xl/sharedStrings.xml><?xml version="1.0" encoding="utf-8"?>
<sst xmlns="http://schemas.openxmlformats.org/spreadsheetml/2006/main" count="2289" uniqueCount="361">
  <si>
    <t>icao</t>
  </si>
  <si>
    <t>total_delegates</t>
  </si>
  <si>
    <t>country_code</t>
  </si>
  <si>
    <t>origin_airport</t>
  </si>
  <si>
    <t>destination_airport</t>
  </si>
  <si>
    <t>distance_to_dubai</t>
  </si>
  <si>
    <t>assumed_load_factor</t>
  </si>
  <si>
    <t>aircraft_type_icao</t>
  </si>
  <si>
    <t>total_fuel_burn</t>
  </si>
  <si>
    <t>co2_kg</t>
  </si>
  <si>
    <t>nox_kg</t>
  </si>
  <si>
    <t>hc_kg</t>
  </si>
  <si>
    <t>oc_kg</t>
  </si>
  <si>
    <t>h2o_kg</t>
  </si>
  <si>
    <t>so2_kg</t>
  </si>
  <si>
    <t>sulphates_kg</t>
  </si>
  <si>
    <t>latitude</t>
  </si>
  <si>
    <t>longitude</t>
  </si>
  <si>
    <t>Split Econ/Busi</t>
  </si>
  <si>
    <t>Equivalent economy seats per flight</t>
  </si>
  <si>
    <t>Seats Economy</t>
  </si>
  <si>
    <t>Seats Business</t>
  </si>
  <si>
    <t>co2 per weighted seat</t>
  </si>
  <si>
    <t>OMAA</t>
  </si>
  <si>
    <t>AE</t>
  </si>
  <si>
    <t>OMDB</t>
  </si>
  <si>
    <t>DH8D</t>
  </si>
  <si>
    <t>SBGR</t>
  </si>
  <si>
    <t>BR</t>
  </si>
  <si>
    <t>B77W</t>
  </si>
  <si>
    <t>ZBAA</t>
  </si>
  <si>
    <t>CN</t>
  </si>
  <si>
    <t>B77L</t>
  </si>
  <si>
    <t>WIII</t>
  </si>
  <si>
    <t>ID</t>
  </si>
  <si>
    <t>RJTT</t>
  </si>
  <si>
    <t>JP</t>
  </si>
  <si>
    <t>LTFM</t>
  </si>
  <si>
    <t>TR</t>
  </si>
  <si>
    <t>A388</t>
  </si>
  <si>
    <t>VIDP</t>
  </si>
  <si>
    <t>IN</t>
  </si>
  <si>
    <t>B738</t>
  </si>
  <si>
    <t>LFPG</t>
  </si>
  <si>
    <t>FR</t>
  </si>
  <si>
    <t>KJFK</t>
  </si>
  <si>
    <t>US</t>
  </si>
  <si>
    <t>HKJK</t>
  </si>
  <si>
    <t>KE</t>
  </si>
  <si>
    <t>B788</t>
  </si>
  <si>
    <t>HTDA</t>
  </si>
  <si>
    <t>TZ</t>
  </si>
  <si>
    <t>LLBG</t>
  </si>
  <si>
    <t>IL</t>
  </si>
  <si>
    <t>B38M</t>
  </si>
  <si>
    <t>WMKK</t>
  </si>
  <si>
    <t>MY</t>
  </si>
  <si>
    <t>EGLL</t>
  </si>
  <si>
    <t>GB</t>
  </si>
  <si>
    <t>RKSI</t>
  </si>
  <si>
    <t>KR</t>
  </si>
  <si>
    <t>DGAA</t>
  </si>
  <si>
    <t>GH</t>
  </si>
  <si>
    <t>HUEN</t>
  </si>
  <si>
    <t>UG</t>
  </si>
  <si>
    <t>UUEE</t>
  </si>
  <si>
    <t>RU</t>
  </si>
  <si>
    <t>A359</t>
  </si>
  <si>
    <t>HECA</t>
  </si>
  <si>
    <t>EG</t>
  </si>
  <si>
    <t>A20N</t>
  </si>
  <si>
    <t>LIRF</t>
  </si>
  <si>
    <t>IT</t>
  </si>
  <si>
    <t>EDDB</t>
  </si>
  <si>
    <t>DE</t>
  </si>
  <si>
    <t>A321</t>
  </si>
  <si>
    <t>FLLS</t>
  </si>
  <si>
    <t>ZM</t>
  </si>
  <si>
    <t>OJAI</t>
  </si>
  <si>
    <t>JO</t>
  </si>
  <si>
    <t>ORBI</t>
  </si>
  <si>
    <t>IQ</t>
  </si>
  <si>
    <t>OERK</t>
  </si>
  <si>
    <t>SA</t>
  </si>
  <si>
    <t>A310</t>
  </si>
  <si>
    <t>FAOR</t>
  </si>
  <si>
    <t>ZA</t>
  </si>
  <si>
    <t>YSSY</t>
  </si>
  <si>
    <t>AU</t>
  </si>
  <si>
    <t>UACC</t>
  </si>
  <si>
    <t>KZ</t>
  </si>
  <si>
    <t>A21N</t>
  </si>
  <si>
    <t>EBBR</t>
  </si>
  <si>
    <t>BE</t>
  </si>
  <si>
    <t>OOMS</t>
  </si>
  <si>
    <t>OM</t>
  </si>
  <si>
    <t>VVNB</t>
  </si>
  <si>
    <t>VN</t>
  </si>
  <si>
    <t>HCMM</t>
  </si>
  <si>
    <t>SO</t>
  </si>
  <si>
    <t>B734</t>
  </si>
  <si>
    <t>WSSS</t>
  </si>
  <si>
    <t>SG</t>
  </si>
  <si>
    <t>RPLL</t>
  </si>
  <si>
    <t>PH</t>
  </si>
  <si>
    <t>UBBB</t>
  </si>
  <si>
    <t>AZ</t>
  </si>
  <si>
    <t>A320</t>
  </si>
  <si>
    <t>UTTT</t>
  </si>
  <si>
    <t>UZ</t>
  </si>
  <si>
    <t>B763</t>
  </si>
  <si>
    <t>VTBS</t>
  </si>
  <si>
    <t>TH</t>
  </si>
  <si>
    <t>FNLU</t>
  </si>
  <si>
    <t>AO</t>
  </si>
  <si>
    <t>LGAV</t>
  </si>
  <si>
    <t>GR</t>
  </si>
  <si>
    <t>OKBK</t>
  </si>
  <si>
    <t>KW</t>
  </si>
  <si>
    <t>HAAB</t>
  </si>
  <si>
    <t>ET</t>
  </si>
  <si>
    <t>EKCH</t>
  </si>
  <si>
    <t>DK</t>
  </si>
  <si>
    <t>OTHH</t>
  </si>
  <si>
    <t>QA</t>
  </si>
  <si>
    <t>ESSA</t>
  </si>
  <si>
    <t>SE</t>
  </si>
  <si>
    <t>LEMD</t>
  </si>
  <si>
    <t>ES</t>
  </si>
  <si>
    <t>VNKT</t>
  </si>
  <si>
    <t>NP</t>
  </si>
  <si>
    <t>EFHK</t>
  </si>
  <si>
    <t>FI</t>
  </si>
  <si>
    <t>OPIS</t>
  </si>
  <si>
    <t>PK</t>
  </si>
  <si>
    <t>LBSF</t>
  </si>
  <si>
    <t>BG</t>
  </si>
  <si>
    <t>VCBI</t>
  </si>
  <si>
    <t>LK</t>
  </si>
  <si>
    <t>HRYR</t>
  </si>
  <si>
    <t>RW</t>
  </si>
  <si>
    <t>A332</t>
  </si>
  <si>
    <t>DTTA</t>
  </si>
  <si>
    <t>TN</t>
  </si>
  <si>
    <t>OBBI</t>
  </si>
  <si>
    <t>BH</t>
  </si>
  <si>
    <t>EHAM</t>
  </si>
  <si>
    <t>NL</t>
  </si>
  <si>
    <t>LPPT</t>
  </si>
  <si>
    <t>PT</t>
  </si>
  <si>
    <t>ENGM</t>
  </si>
  <si>
    <t>NO</t>
  </si>
  <si>
    <t>OLBA</t>
  </si>
  <si>
    <t>LB</t>
  </si>
  <si>
    <t>HJJJ</t>
  </si>
  <si>
    <t>SS</t>
  </si>
  <si>
    <t>B39M</t>
  </si>
  <si>
    <t>EPWA</t>
  </si>
  <si>
    <t>PL</t>
  </si>
  <si>
    <t>VGHS</t>
  </si>
  <si>
    <t>BD</t>
  </si>
  <si>
    <t>EIDW</t>
  </si>
  <si>
    <t>IE</t>
  </si>
  <si>
    <t>FSIA</t>
  </si>
  <si>
    <t>SC</t>
  </si>
  <si>
    <t>UTDD</t>
  </si>
  <si>
    <t>TJ</t>
  </si>
  <si>
    <t>LOWW</t>
  </si>
  <si>
    <t>AT</t>
  </si>
  <si>
    <t>ELLX</t>
  </si>
  <si>
    <t>LU</t>
  </si>
  <si>
    <t>VDPP</t>
  </si>
  <si>
    <t>KH</t>
  </si>
  <si>
    <t>LROP</t>
  </si>
  <si>
    <t>RO</t>
  </si>
  <si>
    <t>UDYZ</t>
  </si>
  <si>
    <t>AM</t>
  </si>
  <si>
    <t>LHBP</t>
  </si>
  <si>
    <t>HU</t>
  </si>
  <si>
    <t>HDAM</t>
  </si>
  <si>
    <t>DJ</t>
  </si>
  <si>
    <t>OIII</t>
  </si>
  <si>
    <t>IR</t>
  </si>
  <si>
    <t>VRMM</t>
  </si>
  <si>
    <t>MV</t>
  </si>
  <si>
    <t>LKPR</t>
  </si>
  <si>
    <t>CZ</t>
  </si>
  <si>
    <t>UGTB</t>
  </si>
  <si>
    <t>GE</t>
  </si>
  <si>
    <t>FIMP</t>
  </si>
  <si>
    <t>MU</t>
  </si>
  <si>
    <t>LJLJ</t>
  </si>
  <si>
    <t>SK</t>
  </si>
  <si>
    <t>LSZH</t>
  </si>
  <si>
    <t>CH</t>
  </si>
  <si>
    <t>A333</t>
  </si>
  <si>
    <t>LZIB</t>
  </si>
  <si>
    <t>UMMS</t>
  </si>
  <si>
    <t>BY</t>
  </si>
  <si>
    <t>LQSA</t>
  </si>
  <si>
    <t>BA</t>
  </si>
  <si>
    <t>EVRA</t>
  </si>
  <si>
    <t>LV</t>
  </si>
  <si>
    <t>BCS3</t>
  </si>
  <si>
    <t>LYBE</t>
  </si>
  <si>
    <t>RS</t>
  </si>
  <si>
    <t>LATI</t>
  </si>
  <si>
    <t>DAAG</t>
  </si>
  <si>
    <t>DZ</t>
  </si>
  <si>
    <t>LFMN</t>
  </si>
  <si>
    <t>LDZA</t>
  </si>
  <si>
    <t>HR</t>
  </si>
  <si>
    <t>HHAS</t>
  </si>
  <si>
    <t>ER</t>
  </si>
  <si>
    <t>GMMN</t>
  </si>
  <si>
    <t>MA</t>
  </si>
  <si>
    <t>E190</t>
  </si>
  <si>
    <t>hub_airport</t>
  </si>
  <si>
    <t>to_dubai</t>
  </si>
  <si>
    <t>Hub flight?</t>
  </si>
  <si>
    <t>Business seats</t>
  </si>
  <si>
    <t>Economy seats</t>
  </si>
  <si>
    <t>DNMM</t>
  </si>
  <si>
    <t>CYOW</t>
  </si>
  <si>
    <t>CYYZ</t>
  </si>
  <si>
    <t>FZAA</t>
  </si>
  <si>
    <t>DIAP</t>
  </si>
  <si>
    <t>SKBO</t>
  </si>
  <si>
    <t>KMIA</t>
  </si>
  <si>
    <t>SCEL</t>
  </si>
  <si>
    <t>GQNO</t>
  </si>
  <si>
    <t>GOBD</t>
  </si>
  <si>
    <t>E75L</t>
  </si>
  <si>
    <t>DXXX</t>
  </si>
  <si>
    <t>B737</t>
  </si>
  <si>
    <t>GBYD</t>
  </si>
  <si>
    <t>GUCY</t>
  </si>
  <si>
    <t>DFFD</t>
  </si>
  <si>
    <t>GLRB</t>
  </si>
  <si>
    <t>FMMI</t>
  </si>
  <si>
    <t>GFLL</t>
  </si>
  <si>
    <t>FBSK</t>
  </si>
  <si>
    <t>AT76</t>
  </si>
  <si>
    <t>FOOL</t>
  </si>
  <si>
    <t>SABE</t>
  </si>
  <si>
    <t>HLLT</t>
  </si>
  <si>
    <t>CRJ2</t>
  </si>
  <si>
    <t>EETN</t>
  </si>
  <si>
    <t>AT75</t>
  </si>
  <si>
    <t>GABS</t>
  </si>
  <si>
    <t>MHTG</t>
  </si>
  <si>
    <t>A319</t>
  </si>
  <si>
    <t>MMMX</t>
  </si>
  <si>
    <t>KIAH</t>
  </si>
  <si>
    <t>NZWN</t>
  </si>
  <si>
    <t>SEQM</t>
  </si>
  <si>
    <t>MDSD</t>
  </si>
  <si>
    <t>MUHA</t>
  </si>
  <si>
    <t>SGAS</t>
  </si>
  <si>
    <t>MPTO</t>
  </si>
  <si>
    <t>MGGT</t>
  </si>
  <si>
    <t>BIKF</t>
  </si>
  <si>
    <t>B752</t>
  </si>
  <si>
    <t>WBSB</t>
  </si>
  <si>
    <t>VVTS</t>
  </si>
  <si>
    <t>TBPB</t>
  </si>
  <si>
    <t>MYNN</t>
  </si>
  <si>
    <t>B735</t>
  </si>
  <si>
    <t>WPDL</t>
  </si>
  <si>
    <t>YPDN</t>
  </si>
  <si>
    <t>E170</t>
  </si>
  <si>
    <t>MZBZ</t>
  </si>
  <si>
    <t>AGGH</t>
  </si>
  <si>
    <t>YBBN</t>
  </si>
  <si>
    <t>TKPK</t>
  </si>
  <si>
    <t>LMML</t>
  </si>
  <si>
    <t>LICC</t>
  </si>
  <si>
    <t>MROC</t>
  </si>
  <si>
    <t>MTPP</t>
  </si>
  <si>
    <t>MKJP</t>
  </si>
  <si>
    <t>B762</t>
  </si>
  <si>
    <t>VLVT</t>
  </si>
  <si>
    <t>VTBD</t>
  </si>
  <si>
    <t>TAPA</t>
  </si>
  <si>
    <t>TGPY</t>
  </si>
  <si>
    <t>EYVI</t>
  </si>
  <si>
    <t>FPST</t>
  </si>
  <si>
    <t>SUMU</t>
  </si>
  <si>
    <t>LWSK</t>
  </si>
  <si>
    <t>GVNP</t>
  </si>
  <si>
    <t>ANYN</t>
  </si>
  <si>
    <t>B733</t>
  </si>
  <si>
    <t>SYCJ</t>
  </si>
  <si>
    <t>TTPP</t>
  </si>
  <si>
    <t>TVSA</t>
  </si>
  <si>
    <t>MNMG</t>
  </si>
  <si>
    <t>DC87</t>
  </si>
  <si>
    <t>B789</t>
  </si>
  <si>
    <t>FVHA</t>
  </si>
  <si>
    <t>UKKK</t>
  </si>
  <si>
    <t>UKOO</t>
  </si>
  <si>
    <t>FQMA</t>
  </si>
  <si>
    <t>E145</t>
  </si>
  <si>
    <t>AYPY</t>
  </si>
  <si>
    <t>SMJP</t>
  </si>
  <si>
    <t>LUKK</t>
  </si>
  <si>
    <t>DBBB</t>
  </si>
  <si>
    <t>HBBA</t>
  </si>
  <si>
    <t>DRRN</t>
  </si>
  <si>
    <t>VQPR</t>
  </si>
  <si>
    <t>VECC</t>
  </si>
  <si>
    <t>LIPR</t>
  </si>
  <si>
    <t>D228</t>
  </si>
  <si>
    <t>LCEN</t>
  </si>
  <si>
    <t>LTAI</t>
  </si>
  <si>
    <t>LYPG</t>
  </si>
  <si>
    <t>AT72</t>
  </si>
  <si>
    <t>FMCH</t>
  </si>
  <si>
    <t>FWKI</t>
  </si>
  <si>
    <t>PTRO</t>
  </si>
  <si>
    <t>RCTP</t>
  </si>
  <si>
    <t>B748</t>
  </si>
  <si>
    <t>FEFF</t>
  </si>
  <si>
    <t>FTTJ</t>
  </si>
  <si>
    <t>FCBB</t>
  </si>
  <si>
    <t>B744</t>
  </si>
  <si>
    <t>FGSL</t>
  </si>
  <si>
    <t>UTAA</t>
  </si>
  <si>
    <t>SPJC</t>
  </si>
  <si>
    <t>NFFN</t>
  </si>
  <si>
    <t>UCFM</t>
  </si>
  <si>
    <t>RJ85</t>
  </si>
  <si>
    <t>SLVR</t>
  </si>
  <si>
    <t>E290</t>
  </si>
  <si>
    <t>TLPL</t>
  </si>
  <si>
    <t>LEBL</t>
  </si>
  <si>
    <t>FKKD</t>
  </si>
  <si>
    <t>ZMCK</t>
  </si>
  <si>
    <t>total_kg_co2</t>
  </si>
  <si>
    <t>pp_g_co2_km</t>
  </si>
  <si>
    <t>co2_pp_CO2 pp - 1st sector</t>
  </si>
  <si>
    <t>pp_kg_co2</t>
  </si>
  <si>
    <t>OYSY</t>
  </si>
  <si>
    <t>NGTA</t>
  </si>
  <si>
    <t>FDSK</t>
  </si>
  <si>
    <t>FYWH</t>
  </si>
  <si>
    <t>NVVV</t>
  </si>
  <si>
    <t>NFTF</t>
  </si>
  <si>
    <t>NGFU</t>
  </si>
  <si>
    <t>NSFA</t>
  </si>
  <si>
    <t>FXMM</t>
  </si>
  <si>
    <t>HSSK</t>
  </si>
  <si>
    <t>SVMI</t>
  </si>
  <si>
    <t>TDPD</t>
  </si>
  <si>
    <t>PTPN</t>
  </si>
  <si>
    <t>NIUE</t>
  </si>
  <si>
    <t>NCRG</t>
  </si>
  <si>
    <t>ZKPY</t>
  </si>
  <si>
    <t>IATA code</t>
  </si>
  <si>
    <t>Grand total sample</t>
  </si>
  <si>
    <t>Grand_total_exact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</si>
</sst>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4" fontId="2" fillId="0" borderId="2" xfId="1" applyNumberFormat="1" applyFont="1" applyFill="1" applyBorder="1" applyAlignment="1">
      <alignment horizontal="center" vertical="top"/>
    </xf>
    <xf numFmtId="0" fontId="0" fillId="0" borderId="3" xfId="0" applyBorder="1"/>
    <xf numFmtId="9" fontId="0" fillId="0" borderId="3" xfId="2" applyFont="1" applyBorder="1"/>
    <xf numFmtId="166" fontId="0" fillId="0" borderId="3" xfId="1" applyNumberFormat="1" applyFont="1" applyBorder="1"/>
    <xf numFmtId="165" fontId="0" fillId="0" borderId="3" xfId="0" applyNumberFormat="1" applyBorder="1"/>
    <xf numFmtId="1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.sharepoint.com/sites/SustainableTransportGroup241-ME/Shared%20Documents/General/Flights_COP28.xlsx" TargetMode="External"/><Relationship Id="rId1" Type="http://schemas.openxmlformats.org/officeDocument/2006/relationships/externalLinkPath" Target="https://imperiallondon.sharepoint.com/sites/SustainableTransportGroup241-ME/Shared%20Documents/General/Flights_COP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_flight"/>
      <sheetName val="Missing flight distances"/>
      <sheetName val="Assumptions"/>
      <sheetName val="Aircraft data"/>
      <sheetName val="Non_direct_including_layover"/>
      <sheetName val="NEW_Non_direct_missing_14"/>
      <sheetName val="Non_Direct_flight_old"/>
      <sheetName val="Non_Direct_new_hu"/>
    </sheetNames>
    <sheetDataSet>
      <sheetData sheetId="0"/>
      <sheetData sheetId="1"/>
      <sheetData sheetId="2"/>
      <sheetData sheetId="3">
        <row r="1">
          <cell r="A1" t="str">
            <v>Airplane type</v>
          </cell>
          <cell r="B1" t="str">
            <v>Total</v>
          </cell>
          <cell r="C1" t="str">
            <v>Business</v>
          </cell>
          <cell r="D1" t="str">
            <v>Economy</v>
          </cell>
          <cell r="E1" t="str">
            <v>Weighted ratio</v>
          </cell>
          <cell r="F1" t="str">
            <v>proportion business</v>
          </cell>
        </row>
        <row r="2">
          <cell r="A2" t="str">
            <v>A20N</v>
          </cell>
          <cell r="B2">
            <v>146</v>
          </cell>
          <cell r="C2">
            <v>8</v>
          </cell>
          <cell r="D2">
            <v>138</v>
          </cell>
          <cell r="E2">
            <v>170.20253164556962</v>
          </cell>
          <cell r="F2">
            <v>5.4794520547945202E-2</v>
          </cell>
        </row>
        <row r="3">
          <cell r="A3" t="str">
            <v>A21N</v>
          </cell>
          <cell r="B3">
            <v>199</v>
          </cell>
          <cell r="C3">
            <v>32</v>
          </cell>
          <cell r="D3">
            <v>167</v>
          </cell>
          <cell r="E3">
            <v>295.81012658227849</v>
          </cell>
          <cell r="F3">
            <v>0.16080402010050251</v>
          </cell>
        </row>
        <row r="4">
          <cell r="A4" t="str">
            <v>A310</v>
          </cell>
          <cell r="B4">
            <v>244</v>
          </cell>
          <cell r="C4">
            <v>12</v>
          </cell>
          <cell r="D4">
            <v>232</v>
          </cell>
          <cell r="E4">
            <v>280.30379746835445</v>
          </cell>
          <cell r="F4">
            <v>4.9180327868852458E-2</v>
          </cell>
        </row>
        <row r="5">
          <cell r="A5" t="str">
            <v>A320</v>
          </cell>
          <cell r="B5">
            <v>180</v>
          </cell>
          <cell r="C5">
            <v>12</v>
          </cell>
          <cell r="D5">
            <v>138</v>
          </cell>
          <cell r="E5">
            <v>186.30379746835445</v>
          </cell>
          <cell r="F5">
            <v>0.08</v>
          </cell>
        </row>
        <row r="6">
          <cell r="A6" t="str">
            <v>A321</v>
          </cell>
          <cell r="B6">
            <v>220</v>
          </cell>
          <cell r="C6">
            <v>23</v>
          </cell>
          <cell r="D6">
            <v>131</v>
          </cell>
          <cell r="E6">
            <v>223.58227848101268</v>
          </cell>
          <cell r="F6">
            <v>0.14935064935064934</v>
          </cell>
        </row>
        <row r="7">
          <cell r="A7" t="str">
            <v>A332</v>
          </cell>
          <cell r="B7">
            <v>288</v>
          </cell>
          <cell r="C7">
            <v>19</v>
          </cell>
          <cell r="D7">
            <v>269</v>
          </cell>
          <cell r="E7">
            <v>345.48101265822788</v>
          </cell>
          <cell r="F7">
            <v>6.5972222222222224E-2</v>
          </cell>
        </row>
        <row r="8">
          <cell r="A8" t="str">
            <v>A333</v>
          </cell>
          <cell r="B8">
            <v>335</v>
          </cell>
          <cell r="C8">
            <v>20</v>
          </cell>
          <cell r="D8">
            <v>188</v>
          </cell>
          <cell r="E8">
            <v>268.50632911392404</v>
          </cell>
          <cell r="F8">
            <v>9.6153846153846159E-2</v>
          </cell>
        </row>
        <row r="9">
          <cell r="A9" t="str">
            <v>A359</v>
          </cell>
          <cell r="B9">
            <v>348</v>
          </cell>
          <cell r="C9">
            <v>31</v>
          </cell>
          <cell r="D9">
            <v>317</v>
          </cell>
          <cell r="E9">
            <v>441.78481012658227</v>
          </cell>
          <cell r="F9">
            <v>8.9080459770114945E-2</v>
          </cell>
        </row>
        <row r="10">
          <cell r="A10" t="str">
            <v>A388</v>
          </cell>
          <cell r="B10">
            <v>853</v>
          </cell>
          <cell r="C10">
            <v>58</v>
          </cell>
          <cell r="D10">
            <v>557</v>
          </cell>
          <cell r="E10">
            <v>790.4683544303798</v>
          </cell>
          <cell r="F10">
            <v>9.4308943089430899E-2</v>
          </cell>
        </row>
        <row r="11">
          <cell r="A11" t="str">
            <v>B38M</v>
          </cell>
          <cell r="B11">
            <v>210</v>
          </cell>
          <cell r="C11">
            <v>16</v>
          </cell>
          <cell r="D11">
            <v>156</v>
          </cell>
          <cell r="E11">
            <v>220.40506329113924</v>
          </cell>
          <cell r="F11">
            <v>9.3023255813953487E-2</v>
          </cell>
        </row>
        <row r="12">
          <cell r="A12" t="str">
            <v>B39M</v>
          </cell>
          <cell r="B12">
            <v>179</v>
          </cell>
          <cell r="C12">
            <v>20</v>
          </cell>
          <cell r="D12">
            <v>159</v>
          </cell>
          <cell r="E12">
            <v>239.50632911392404</v>
          </cell>
          <cell r="F12">
            <v>0.11173184357541899</v>
          </cell>
        </row>
        <row r="13">
          <cell r="A13" t="str">
            <v>B734</v>
          </cell>
          <cell r="B13">
            <v>144</v>
          </cell>
          <cell r="C13">
            <v>12</v>
          </cell>
          <cell r="D13">
            <v>132</v>
          </cell>
          <cell r="E13">
            <v>180.30379746835445</v>
          </cell>
          <cell r="F13">
            <v>8.3333333333333329E-2</v>
          </cell>
        </row>
        <row r="14">
          <cell r="A14" t="str">
            <v>B738</v>
          </cell>
          <cell r="B14">
            <v>189</v>
          </cell>
          <cell r="C14">
            <v>16</v>
          </cell>
          <cell r="D14">
            <v>138</v>
          </cell>
          <cell r="E14">
            <v>202.40506329113924</v>
          </cell>
          <cell r="F14">
            <v>0.1038961038961039</v>
          </cell>
        </row>
        <row r="15">
          <cell r="A15" t="str">
            <v>B763</v>
          </cell>
          <cell r="B15">
            <v>202</v>
          </cell>
          <cell r="C15">
            <v>35</v>
          </cell>
          <cell r="D15">
            <v>167</v>
          </cell>
          <cell r="E15">
            <v>307.88607594936707</v>
          </cell>
          <cell r="F15">
            <v>0.17326732673267325</v>
          </cell>
        </row>
        <row r="16">
          <cell r="A16" t="str">
            <v>B77L</v>
          </cell>
          <cell r="B16">
            <v>238</v>
          </cell>
          <cell r="C16">
            <v>43</v>
          </cell>
          <cell r="D16">
            <v>195</v>
          </cell>
          <cell r="E16">
            <v>368.08860759493672</v>
          </cell>
          <cell r="F16">
            <v>0.18067226890756302</v>
          </cell>
        </row>
        <row r="17">
          <cell r="A17" t="str">
            <v>B77W</v>
          </cell>
          <cell r="B17">
            <v>550</v>
          </cell>
          <cell r="C17">
            <v>42</v>
          </cell>
          <cell r="D17">
            <v>385</v>
          </cell>
          <cell r="E17">
            <v>554.0632911392405</v>
          </cell>
          <cell r="F17">
            <v>9.8360655737704916E-2</v>
          </cell>
        </row>
        <row r="18">
          <cell r="A18" t="str">
            <v>B788</v>
          </cell>
          <cell r="B18">
            <v>248</v>
          </cell>
          <cell r="C18">
            <v>42</v>
          </cell>
          <cell r="D18">
            <v>198</v>
          </cell>
          <cell r="E18">
            <v>367.0632911392405</v>
          </cell>
          <cell r="F18">
            <v>0.17499999999999999</v>
          </cell>
        </row>
        <row r="19">
          <cell r="A19" t="str">
            <v>BCS3</v>
          </cell>
          <cell r="B19">
            <v>137</v>
          </cell>
          <cell r="C19">
            <v>12</v>
          </cell>
          <cell r="D19">
            <v>125</v>
          </cell>
          <cell r="E19">
            <v>173.30379746835445</v>
          </cell>
          <cell r="F19">
            <v>8.7591240875912413E-2</v>
          </cell>
        </row>
        <row r="20">
          <cell r="A20" t="str">
            <v>DH8D</v>
          </cell>
          <cell r="B20">
            <v>78</v>
          </cell>
          <cell r="C20">
            <v>10</v>
          </cell>
          <cell r="D20">
            <v>68</v>
          </cell>
          <cell r="E20">
            <v>108.25316455696202</v>
          </cell>
          <cell r="F20">
            <v>0.12820512820512819</v>
          </cell>
        </row>
        <row r="21">
          <cell r="A21" t="str">
            <v>D228</v>
          </cell>
          <cell r="B21">
            <v>19</v>
          </cell>
          <cell r="C21">
            <v>0</v>
          </cell>
          <cell r="D21">
            <v>19</v>
          </cell>
          <cell r="E21">
            <v>19</v>
          </cell>
          <cell r="F21">
            <v>0</v>
          </cell>
        </row>
        <row r="22">
          <cell r="A22" t="str">
            <v>E190</v>
          </cell>
          <cell r="B22">
            <v>96</v>
          </cell>
          <cell r="C22">
            <v>8</v>
          </cell>
          <cell r="D22">
            <v>88</v>
          </cell>
          <cell r="E22">
            <v>120.20253164556962</v>
          </cell>
          <cell r="F22">
            <v>8.3333333333333329E-2</v>
          </cell>
        </row>
        <row r="23">
          <cell r="A23" t="str">
            <v>A124</v>
          </cell>
          <cell r="B23">
            <v>88</v>
          </cell>
          <cell r="D23">
            <v>88</v>
          </cell>
          <cell r="E23">
            <v>88</v>
          </cell>
          <cell r="F23">
            <v>0</v>
          </cell>
        </row>
        <row r="24">
          <cell r="A24" t="str">
            <v>A319</v>
          </cell>
          <cell r="B24">
            <v>123</v>
          </cell>
          <cell r="C24">
            <v>40</v>
          </cell>
          <cell r="D24">
            <v>83</v>
          </cell>
          <cell r="E24">
            <v>244.01265822784811</v>
          </cell>
          <cell r="F24">
            <v>0.32520325203252032</v>
          </cell>
        </row>
        <row r="25">
          <cell r="A25" t="str">
            <v>AT72</v>
          </cell>
          <cell r="B25">
            <v>66</v>
          </cell>
          <cell r="C25">
            <v>0</v>
          </cell>
          <cell r="D25">
            <v>66</v>
          </cell>
          <cell r="E25">
            <v>66</v>
          </cell>
          <cell r="F25">
            <v>0</v>
          </cell>
        </row>
        <row r="26">
          <cell r="A26" t="str">
            <v>AT75</v>
          </cell>
          <cell r="B26">
            <v>68</v>
          </cell>
          <cell r="C26">
            <v>0</v>
          </cell>
          <cell r="D26">
            <v>68</v>
          </cell>
          <cell r="E26">
            <v>68</v>
          </cell>
          <cell r="F26">
            <v>0</v>
          </cell>
        </row>
        <row r="27">
          <cell r="A27" t="str">
            <v>AT76</v>
          </cell>
          <cell r="B27">
            <v>72</v>
          </cell>
          <cell r="C27">
            <v>0</v>
          </cell>
          <cell r="D27">
            <v>72</v>
          </cell>
          <cell r="E27">
            <v>72</v>
          </cell>
          <cell r="F27">
            <v>0</v>
          </cell>
        </row>
        <row r="28">
          <cell r="A28" t="str">
            <v>B350</v>
          </cell>
          <cell r="B28">
            <v>11</v>
          </cell>
          <cell r="C28">
            <v>11</v>
          </cell>
          <cell r="D28">
            <v>0</v>
          </cell>
          <cell r="E28">
            <v>44.278481012658233</v>
          </cell>
          <cell r="F28">
            <v>1</v>
          </cell>
        </row>
        <row r="29">
          <cell r="A29" t="str">
            <v>B733</v>
          </cell>
          <cell r="B29">
            <v>149</v>
          </cell>
          <cell r="C29">
            <v>0</v>
          </cell>
          <cell r="D29">
            <v>149</v>
          </cell>
          <cell r="E29">
            <v>149</v>
          </cell>
          <cell r="F29">
            <v>0</v>
          </cell>
        </row>
        <row r="30">
          <cell r="A30" t="str">
            <v>B735</v>
          </cell>
          <cell r="B30">
            <v>132</v>
          </cell>
          <cell r="C30">
            <v>0</v>
          </cell>
          <cell r="D30">
            <v>132</v>
          </cell>
          <cell r="E30">
            <v>132</v>
          </cell>
          <cell r="F30">
            <v>0</v>
          </cell>
        </row>
        <row r="31">
          <cell r="A31" t="str">
            <v>B737</v>
          </cell>
          <cell r="B31">
            <v>189</v>
          </cell>
          <cell r="C31">
            <v>0</v>
          </cell>
          <cell r="D31">
            <v>189</v>
          </cell>
          <cell r="E31">
            <v>189</v>
          </cell>
          <cell r="F31">
            <v>0</v>
          </cell>
        </row>
        <row r="32">
          <cell r="A32" t="str">
            <v>B744</v>
          </cell>
          <cell r="B32">
            <v>345</v>
          </cell>
          <cell r="C32">
            <v>66</v>
          </cell>
          <cell r="D32">
            <v>279</v>
          </cell>
          <cell r="E32">
            <v>544.6708860759494</v>
          </cell>
          <cell r="F32">
            <v>0.19130434782608696</v>
          </cell>
        </row>
        <row r="33">
          <cell r="A33" t="str">
            <v>B748</v>
          </cell>
          <cell r="B33">
            <v>364</v>
          </cell>
          <cell r="C33">
            <v>88</v>
          </cell>
          <cell r="D33">
            <v>276</v>
          </cell>
          <cell r="E33">
            <v>630.22784810126586</v>
          </cell>
          <cell r="F33">
            <v>0.24175824175824176</v>
          </cell>
        </row>
        <row r="34">
          <cell r="A34" t="str">
            <v>B752</v>
          </cell>
          <cell r="B34">
            <v>176</v>
          </cell>
          <cell r="C34">
            <v>58</v>
          </cell>
          <cell r="D34">
            <v>118</v>
          </cell>
          <cell r="E34">
            <v>351.46835443037975</v>
          </cell>
          <cell r="F34">
            <v>0.32954545454545453</v>
          </cell>
        </row>
        <row r="35">
          <cell r="A35" t="str">
            <v>B762</v>
          </cell>
          <cell r="B35">
            <v>203</v>
          </cell>
          <cell r="C35">
            <v>24</v>
          </cell>
          <cell r="D35">
            <v>179</v>
          </cell>
          <cell r="E35">
            <v>275.60759493670889</v>
          </cell>
          <cell r="F35">
            <v>0.11822660098522167</v>
          </cell>
        </row>
        <row r="36">
          <cell r="A36" t="str">
            <v>B789</v>
          </cell>
          <cell r="B36">
            <v>216</v>
          </cell>
          <cell r="C36">
            <v>50</v>
          </cell>
          <cell r="D36">
            <v>166</v>
          </cell>
          <cell r="E36">
            <v>367.2658227848101</v>
          </cell>
          <cell r="F36">
            <v>0.23148148148148148</v>
          </cell>
        </row>
        <row r="37">
          <cell r="A37" t="str">
            <v>CRJ2</v>
          </cell>
          <cell r="B37">
            <v>50</v>
          </cell>
          <cell r="C37">
            <v>0</v>
          </cell>
          <cell r="D37">
            <v>50</v>
          </cell>
          <cell r="E37">
            <v>50</v>
          </cell>
          <cell r="F37">
            <v>0</v>
          </cell>
        </row>
        <row r="38">
          <cell r="A38" t="str">
            <v>DC87</v>
          </cell>
          <cell r="B38">
            <v>259</v>
          </cell>
          <cell r="D38">
            <v>259</v>
          </cell>
          <cell r="E38">
            <v>50</v>
          </cell>
          <cell r="F38">
            <v>0</v>
          </cell>
        </row>
        <row r="39">
          <cell r="A39" t="str">
            <v>E145</v>
          </cell>
          <cell r="B39">
            <v>76</v>
          </cell>
          <cell r="C39">
            <v>0</v>
          </cell>
          <cell r="D39">
            <v>50</v>
          </cell>
          <cell r="E39">
            <v>76</v>
          </cell>
          <cell r="F39">
            <v>0</v>
          </cell>
        </row>
        <row r="40">
          <cell r="A40" t="str">
            <v>E170</v>
          </cell>
          <cell r="B40">
            <v>76</v>
          </cell>
          <cell r="C40">
            <v>0</v>
          </cell>
          <cell r="D40">
            <v>76</v>
          </cell>
          <cell r="E40">
            <v>112.30379746835443</v>
          </cell>
          <cell r="F40">
            <v>0.15789473684210525</v>
          </cell>
        </row>
        <row r="41">
          <cell r="A41" t="str">
            <v>E75L</v>
          </cell>
          <cell r="B41">
            <v>76</v>
          </cell>
          <cell r="C41">
            <v>12</v>
          </cell>
          <cell r="D41">
            <v>64</v>
          </cell>
          <cell r="E41">
            <v>112.30379746835443</v>
          </cell>
          <cell r="F41">
            <v>0.15789473684210525</v>
          </cell>
        </row>
        <row r="42">
          <cell r="A42" t="str">
            <v>PC12</v>
          </cell>
          <cell r="B42">
            <v>9</v>
          </cell>
          <cell r="C42">
            <v>9</v>
          </cell>
          <cell r="D42">
            <v>0</v>
          </cell>
          <cell r="E42">
            <v>36.22784810126582</v>
          </cell>
          <cell r="F42">
            <v>1</v>
          </cell>
        </row>
        <row r="43">
          <cell r="A43" t="str">
            <v>RJ85</v>
          </cell>
          <cell r="B43">
            <v>95</v>
          </cell>
          <cell r="C43">
            <v>0</v>
          </cell>
          <cell r="D43">
            <v>95</v>
          </cell>
          <cell r="E43">
            <v>95</v>
          </cell>
          <cell r="F43">
            <v>0</v>
          </cell>
        </row>
        <row r="44">
          <cell r="A44" t="str">
            <v>E290</v>
          </cell>
          <cell r="B44">
            <v>112</v>
          </cell>
          <cell r="C44">
            <v>0</v>
          </cell>
          <cell r="D44">
            <v>112</v>
          </cell>
          <cell r="E44">
            <v>112</v>
          </cell>
          <cell r="F44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695-BCD1-4E5B-9942-DF9BF44FF57E}">
  <dimension ref="A1:Z91"/>
  <sheetViews>
    <sheetView workbookViewId="0">
      <selection activeCell="B1" sqref="B1"/>
    </sheetView>
  </sheetViews>
  <sheetFormatPr defaultRowHeight="14.5" x14ac:dyDescent="0.35"/>
  <cols>
    <col min="1" max="1" width="6.36328125" bestFit="1" customWidth="1"/>
    <col min="2" max="2" width="13.6328125" bestFit="1" customWidth="1"/>
    <col min="3" max="3" width="12.08984375" bestFit="1" customWidth="1"/>
    <col min="4" max="4" width="11.90625" bestFit="1" customWidth="1"/>
    <col min="5" max="5" width="16.81640625" bestFit="1" customWidth="1"/>
    <col min="6" max="6" width="17.6328125" bestFit="1" customWidth="1"/>
    <col min="7" max="7" width="18.81640625" bestFit="1" customWidth="1"/>
    <col min="8" max="8" width="15.81640625" bestFit="1" customWidth="1"/>
    <col min="9" max="9" width="13.54296875" bestFit="1" customWidth="1"/>
    <col min="10" max="16" width="11.81640625" bestFit="1" customWidth="1"/>
    <col min="17" max="17" width="8.81640625" customWidth="1"/>
    <col min="18" max="18" width="9.453125" bestFit="1" customWidth="1"/>
    <col min="19" max="19" width="13.6328125" bestFit="1" customWidth="1"/>
    <col min="20" max="20" width="30.81640625" bestFit="1" customWidth="1"/>
    <col min="21" max="21" width="13.54296875" bestFit="1" customWidth="1"/>
    <col min="22" max="22" width="13.453125" bestFit="1" customWidth="1"/>
    <col min="23" max="23" width="19" bestFit="1" customWidth="1"/>
    <col min="24" max="24" width="11.1796875" bestFit="1" customWidth="1"/>
    <col min="25" max="25" width="9.1796875" bestFit="1" customWidth="1"/>
    <col min="26" max="26" width="11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338</v>
      </c>
      <c r="Y1" s="3" t="s">
        <v>341</v>
      </c>
      <c r="Z1" s="3" t="s">
        <v>339</v>
      </c>
    </row>
    <row r="2" spans="1:26" x14ac:dyDescent="0.35">
      <c r="A2" t="s">
        <v>23</v>
      </c>
      <c r="B2">
        <v>4409</v>
      </c>
      <c r="C2" t="s">
        <v>24</v>
      </c>
      <c r="D2" t="s">
        <v>23</v>
      </c>
      <c r="E2" t="s">
        <v>25</v>
      </c>
      <c r="F2" s="4">
        <v>115.9503975433683</v>
      </c>
      <c r="G2">
        <v>0.52989622403333336</v>
      </c>
      <c r="H2" t="s">
        <v>26</v>
      </c>
      <c r="I2">
        <v>466.97980637840192</v>
      </c>
      <c r="J2">
        <v>1475.189208349371</v>
      </c>
      <c r="K2">
        <v>7.0700742685690026</v>
      </c>
      <c r="L2">
        <v>0.24282949931676889</v>
      </c>
      <c r="M2">
        <v>9.3395961275680329E-3</v>
      </c>
      <c r="N2">
        <v>574.38516184543414</v>
      </c>
      <c r="O2">
        <v>0.56037576765408204</v>
      </c>
      <c r="P2">
        <v>1.143624015620576E-2</v>
      </c>
      <c r="Q2">
        <v>24.433</v>
      </c>
      <c r="R2">
        <v>54.6511</v>
      </c>
      <c r="S2" s="5">
        <f>VLOOKUP(H2,'[1]Aircraft data'!A:F,6,FALSE)</f>
        <v>0.12820512820512819</v>
      </c>
      <c r="T2">
        <f>VLOOKUP(H2,'[1]Aircraft data'!A:E,5,FALSE)*G2</f>
        <v>57.362943138393248</v>
      </c>
      <c r="U2">
        <f>ROUND(VLOOKUP(H2,'[1]Aircraft data'!A:D,4,FALSE)*G2,0)</f>
        <v>36</v>
      </c>
      <c r="V2">
        <f>ROUND(VLOOKUP(H2,'[1]Aircraft data'!A:C,3,FALSE)*G2,0)</f>
        <v>5</v>
      </c>
      <c r="W2" s="6">
        <f>J2/T2</f>
        <v>25.716762907202035</v>
      </c>
      <c r="X2" s="7">
        <f>(B2/(U2+V2))*J2*2</f>
        <v>317273.62046889641</v>
      </c>
      <c r="Y2" s="8">
        <f>X2/B2</f>
        <v>71.960449187774188</v>
      </c>
      <c r="Z2" s="9">
        <f>Y2/F2*1000</f>
        <v>620.61407905789383</v>
      </c>
    </row>
    <row r="3" spans="1:26" x14ac:dyDescent="0.35">
      <c r="A3" t="s">
        <v>27</v>
      </c>
      <c r="B3">
        <v>7598</v>
      </c>
      <c r="C3" t="s">
        <v>28</v>
      </c>
      <c r="D3" t="s">
        <v>27</v>
      </c>
      <c r="E3" t="s">
        <v>25</v>
      </c>
      <c r="F3" s="4">
        <v>12218.280093292429</v>
      </c>
      <c r="G3">
        <v>0.78739383233333338</v>
      </c>
      <c r="H3" t="s">
        <v>29</v>
      </c>
      <c r="I3">
        <v>117028.0017049689</v>
      </c>
      <c r="J3">
        <v>369691.45738599682</v>
      </c>
      <c r="K3">
        <v>2653.651549870538</v>
      </c>
      <c r="L3">
        <v>11.064843082519619</v>
      </c>
      <c r="M3">
        <v>2.340560034099378</v>
      </c>
      <c r="N3">
        <v>143944.44209711181</v>
      </c>
      <c r="O3">
        <v>140.43360204596269</v>
      </c>
      <c r="P3">
        <v>2.865991878489035</v>
      </c>
      <c r="Q3">
        <v>-23.426200000000001</v>
      </c>
      <c r="R3">
        <v>-46.48</v>
      </c>
      <c r="S3" s="5">
        <f>VLOOKUP(H3,'[1]Aircraft data'!A:F,6,FALSE)</f>
        <v>9.8360655737704916E-2</v>
      </c>
      <c r="T3">
        <f>VLOOKUP(H3,'[1]Aircraft data'!A:E,5,FALSE)*G3</f>
        <v>436.266018165346</v>
      </c>
      <c r="U3">
        <f>VLOOKUP(H3,'[1]Aircraft data'!A:D,4,FALSE)</f>
        <v>385</v>
      </c>
      <c r="V3">
        <f>VLOOKUP(H3,'[1]Aircraft data'!A:C,3,FALSE)</f>
        <v>42</v>
      </c>
      <c r="W3" s="6">
        <f>J3/T3</f>
        <v>847.39916012867809</v>
      </c>
      <c r="X3" s="7">
        <f t="shared" ref="X3:X66" si="0">(B3/(U3+V3))*J3*2</f>
        <v>13156513.785568168</v>
      </c>
      <c r="Y3" s="9">
        <f t="shared" ref="Y3:Y66" si="1">X3/B3</f>
        <v>1731.5759128149734</v>
      </c>
      <c r="Z3" s="9">
        <f t="shared" ref="Z3:Z66" si="2">Y3/F3*1000</f>
        <v>141.72010295995517</v>
      </c>
    </row>
    <row r="4" spans="1:26" x14ac:dyDescent="0.35">
      <c r="A4" t="s">
        <v>30</v>
      </c>
      <c r="B4">
        <v>3480</v>
      </c>
      <c r="C4" t="s">
        <v>31</v>
      </c>
      <c r="D4" t="s">
        <v>30</v>
      </c>
      <c r="E4" t="s">
        <v>25</v>
      </c>
      <c r="F4" s="4">
        <v>5856.2549693969167</v>
      </c>
      <c r="G4">
        <v>0.6413424596666667</v>
      </c>
      <c r="H4" t="s">
        <v>32</v>
      </c>
      <c r="I4">
        <v>52082.273956842299</v>
      </c>
      <c r="J4">
        <v>164527.90342966479</v>
      </c>
      <c r="K4">
        <v>961.01615877883455</v>
      </c>
      <c r="L4">
        <v>6.6236639259111207</v>
      </c>
      <c r="M4">
        <v>1.0416454791368459</v>
      </c>
      <c r="N4">
        <v>64061.196966916017</v>
      </c>
      <c r="O4">
        <v>62.498728748210752</v>
      </c>
      <c r="P4">
        <v>1.275484260167566</v>
      </c>
      <c r="Q4">
        <v>40.072499999999998</v>
      </c>
      <c r="R4">
        <v>116.598</v>
      </c>
      <c r="S4" s="5">
        <f>VLOOKUP(H4,'[1]Aircraft data'!A:F,6,FALSE)</f>
        <v>0.18067226890756302</v>
      </c>
      <c r="T4">
        <f>VLOOKUP(H4,'[1]Aircraft data'!A:E,5,FALSE)*G4</f>
        <v>236.07085297021521</v>
      </c>
      <c r="U4">
        <f>VLOOKUP(H4,'[1]Aircraft data'!A:D,4,FALSE)</f>
        <v>195</v>
      </c>
      <c r="V4">
        <f>VLOOKUP(H4,'[1]Aircraft data'!A:C,3,FALSE)</f>
        <v>43</v>
      </c>
      <c r="W4" s="6">
        <f t="shared" ref="W4:W66" si="3">J4/T4</f>
        <v>696.94289387950437</v>
      </c>
      <c r="X4" s="7">
        <f t="shared" si="0"/>
        <v>4811404.2347498611</v>
      </c>
      <c r="Y4" s="9">
        <f t="shared" si="1"/>
        <v>1382.5874237786957</v>
      </c>
      <c r="Z4" s="9">
        <f t="shared" si="2"/>
        <v>236.08729999012934</v>
      </c>
    </row>
    <row r="5" spans="1:26" x14ac:dyDescent="0.35">
      <c r="A5" t="s">
        <v>33</v>
      </c>
      <c r="B5">
        <v>1229</v>
      </c>
      <c r="C5" t="s">
        <v>34</v>
      </c>
      <c r="D5" t="s">
        <v>33</v>
      </c>
      <c r="E5" t="s">
        <v>25</v>
      </c>
      <c r="F5" s="4">
        <v>6543.6956200284121</v>
      </c>
      <c r="G5">
        <v>0.63765658353333332</v>
      </c>
      <c r="H5" t="s">
        <v>29</v>
      </c>
      <c r="I5">
        <v>52290.480216657234</v>
      </c>
      <c r="J5">
        <v>165185.62700442021</v>
      </c>
      <c r="K5">
        <v>1076.7377127370989</v>
      </c>
      <c r="L5">
        <v>7.2724599097487097</v>
      </c>
      <c r="M5">
        <v>1.0458096043331451</v>
      </c>
      <c r="N5">
        <v>64317.290666488378</v>
      </c>
      <c r="O5">
        <v>62.748576259988667</v>
      </c>
      <c r="P5">
        <v>1.2805831889793611</v>
      </c>
      <c r="Q5">
        <v>-6.1255600000000001</v>
      </c>
      <c r="R5">
        <v>106.65600000000001</v>
      </c>
      <c r="S5" s="5">
        <f>VLOOKUP(H5,'[1]Aircraft data'!A:F,6,FALSE)</f>
        <v>9.8360655737704916E-2</v>
      </c>
      <c r="T5">
        <f>VLOOKUP(H5,'[1]Aircraft data'!A:E,5,FALSE)*G5</f>
        <v>353.3021052890827</v>
      </c>
      <c r="U5">
        <f>VLOOKUP(H5,'[1]Aircraft data'!A:D,4,FALSE)</f>
        <v>385</v>
      </c>
      <c r="V5">
        <f>VLOOKUP(H5,'[1]Aircraft data'!A:C,3,FALSE)</f>
        <v>42</v>
      </c>
      <c r="W5" s="6">
        <f t="shared" si="3"/>
        <v>467.54781398559805</v>
      </c>
      <c r="X5" s="7">
        <f t="shared" si="0"/>
        <v>950881.19713551493</v>
      </c>
      <c r="Y5" s="9">
        <f>X5/B5</f>
        <v>773.70317098089095</v>
      </c>
      <c r="Z5" s="9">
        <f t="shared" si="2"/>
        <v>118.23642417180945</v>
      </c>
    </row>
    <row r="6" spans="1:26" x14ac:dyDescent="0.35">
      <c r="A6" t="s">
        <v>35</v>
      </c>
      <c r="B6">
        <v>2631</v>
      </c>
      <c r="C6" t="s">
        <v>36</v>
      </c>
      <c r="D6" t="s">
        <v>35</v>
      </c>
      <c r="E6" t="s">
        <v>25</v>
      </c>
      <c r="F6" s="4">
        <v>7949.3651535239851</v>
      </c>
      <c r="G6">
        <v>0.64502833580000007</v>
      </c>
      <c r="H6" t="s">
        <v>32</v>
      </c>
      <c r="I6">
        <v>72779.497786027729</v>
      </c>
      <c r="J6">
        <v>229910.43350606161</v>
      </c>
      <c r="K6">
        <v>1418.1609586853269</v>
      </c>
      <c r="L6">
        <v>7.3709447836449451</v>
      </c>
      <c r="M6">
        <v>1.4555899557205549</v>
      </c>
      <c r="N6">
        <v>89518.782276814105</v>
      </c>
      <c r="O6">
        <v>87.335397343233282</v>
      </c>
      <c r="P6">
        <v>1.782355047821087</v>
      </c>
      <c r="Q6">
        <v>35.5533</v>
      </c>
      <c r="R6">
        <v>139.78100000000001</v>
      </c>
      <c r="S6" s="5">
        <f>VLOOKUP(H6,'[1]Aircraft data'!A:F,6,FALSE)</f>
        <v>0.18067226890756302</v>
      </c>
      <c r="T6">
        <f>VLOOKUP(H6,'[1]Aircraft data'!A:E,5,FALSE)*G6</f>
        <v>237.42758198390129</v>
      </c>
      <c r="U6">
        <f>VLOOKUP(H6,'[1]Aircraft data'!A:D,4,FALSE)</f>
        <v>195</v>
      </c>
      <c r="V6">
        <f>VLOOKUP(H6,'[1]Aircraft data'!A:C,3,FALSE)</f>
        <v>43</v>
      </c>
      <c r="W6" s="6">
        <f t="shared" si="3"/>
        <v>968.33919456607453</v>
      </c>
      <c r="X6" s="7">
        <f t="shared" si="0"/>
        <v>5083145.8029785557</v>
      </c>
      <c r="Y6" s="9">
        <f t="shared" si="1"/>
        <v>1932.0204496307699</v>
      </c>
      <c r="Z6" s="9">
        <f t="shared" si="2"/>
        <v>243.04084820840032</v>
      </c>
    </row>
    <row r="7" spans="1:26" x14ac:dyDescent="0.35">
      <c r="A7" t="s">
        <v>37</v>
      </c>
      <c r="B7">
        <v>2577</v>
      </c>
      <c r="C7" t="s">
        <v>38</v>
      </c>
      <c r="D7" t="s">
        <v>37</v>
      </c>
      <c r="E7" t="s">
        <v>25</v>
      </c>
      <c r="F7" s="4">
        <v>3029.8897516758338</v>
      </c>
      <c r="G7">
        <v>0.69877382826666667</v>
      </c>
      <c r="H7" t="s">
        <v>39</v>
      </c>
      <c r="I7">
        <v>43186.289773647688</v>
      </c>
      <c r="J7">
        <v>136425.48939495301</v>
      </c>
      <c r="K7">
        <v>874.97371734729018</v>
      </c>
      <c r="L7">
        <v>6.3446808975238183</v>
      </c>
      <c r="M7">
        <v>0.86372579547295369</v>
      </c>
      <c r="N7">
        <v>53119.136421586649</v>
      </c>
      <c r="O7">
        <v>51.823547728377221</v>
      </c>
      <c r="P7">
        <v>1.0576234230281061</v>
      </c>
      <c r="Q7">
        <v>41.275300000000001</v>
      </c>
      <c r="R7">
        <v>28.751899999999999</v>
      </c>
      <c r="S7" s="5">
        <f>VLOOKUP(H7,'[1]Aircraft data'!A:F,6,FALSE)</f>
        <v>9.4308943089430899E-2</v>
      </c>
      <c r="T7">
        <f>VLOOKUP(H7,'[1]Aircraft data'!A:E,5,FALSE)*G7</f>
        <v>552.35859814896878</v>
      </c>
      <c r="U7">
        <f>VLOOKUP(H7,'[1]Aircraft data'!A:D,4,FALSE)</f>
        <v>557</v>
      </c>
      <c r="V7">
        <f>VLOOKUP(H7,'[1]Aircraft data'!A:C,3,FALSE)</f>
        <v>58</v>
      </c>
      <c r="W7" s="6">
        <f t="shared" si="3"/>
        <v>246.98717436848813</v>
      </c>
      <c r="X7" s="7">
        <f t="shared" si="0"/>
        <v>1143312.1501489233</v>
      </c>
      <c r="Y7" s="9">
        <f t="shared" si="1"/>
        <v>443.66012811366835</v>
      </c>
      <c r="Z7" s="9">
        <f t="shared" si="2"/>
        <v>146.42781238765525</v>
      </c>
    </row>
    <row r="8" spans="1:26" x14ac:dyDescent="0.35">
      <c r="A8" t="s">
        <v>40</v>
      </c>
      <c r="B8">
        <v>2338</v>
      </c>
      <c r="C8" t="s">
        <v>41</v>
      </c>
      <c r="D8" t="s">
        <v>40</v>
      </c>
      <c r="E8" t="s">
        <v>25</v>
      </c>
      <c r="F8" s="4">
        <v>2187.2138555093252</v>
      </c>
      <c r="G8">
        <v>0.63765658353333332</v>
      </c>
      <c r="H8" t="s">
        <v>42</v>
      </c>
      <c r="I8">
        <v>7055.4908111931909</v>
      </c>
      <c r="J8">
        <v>22288.29547255929</v>
      </c>
      <c r="K8">
        <v>84.570963128034137</v>
      </c>
      <c r="L8">
        <v>0.7183548769343161</v>
      </c>
      <c r="M8">
        <v>0.14110981622386379</v>
      </c>
      <c r="N8">
        <v>8678.2536977676245</v>
      </c>
      <c r="O8">
        <v>8.4665889734318291</v>
      </c>
      <c r="P8">
        <v>0.1727875300700373</v>
      </c>
      <c r="Q8">
        <v>28.566500000000001</v>
      </c>
      <c r="R8">
        <v>77.103099999999998</v>
      </c>
      <c r="S8" s="5">
        <f>VLOOKUP(H8,'[1]Aircraft data'!A:F,6,FALSE)</f>
        <v>0.1038961038961039</v>
      </c>
      <c r="T8">
        <f>VLOOKUP(H8,'[1]Aircraft data'!A:E,5,FALSE)*G8</f>
        <v>129.06492114807594</v>
      </c>
      <c r="U8">
        <f>VLOOKUP(H8,'[1]Aircraft data'!A:D,4,FALSE)</f>
        <v>138</v>
      </c>
      <c r="V8">
        <f>VLOOKUP(H8,'[1]Aircraft data'!A:C,3,FALSE)</f>
        <v>16</v>
      </c>
      <c r="W8" s="6">
        <f t="shared" si="3"/>
        <v>172.69057521050178</v>
      </c>
      <c r="X8" s="7">
        <f t="shared" si="0"/>
        <v>676753.69889407302</v>
      </c>
      <c r="Y8" s="9">
        <f t="shared" si="1"/>
        <v>289.45838276051029</v>
      </c>
      <c r="Z8" s="9">
        <f t="shared" si="2"/>
        <v>132.34114351982544</v>
      </c>
    </row>
    <row r="9" spans="1:26" x14ac:dyDescent="0.35">
      <c r="A9" t="s">
        <v>43</v>
      </c>
      <c r="B9">
        <v>1973</v>
      </c>
      <c r="C9" t="s">
        <v>44</v>
      </c>
      <c r="D9" t="s">
        <v>43</v>
      </c>
      <c r="E9" t="s">
        <v>25</v>
      </c>
      <c r="F9" s="4">
        <v>5245.2518013837571</v>
      </c>
      <c r="G9">
        <v>0.69877382826666667</v>
      </c>
      <c r="H9" t="s">
        <v>32</v>
      </c>
      <c r="I9">
        <v>40548.763935949682</v>
      </c>
      <c r="J9">
        <v>128093.545273665</v>
      </c>
      <c r="K9">
        <v>759.78886530779755</v>
      </c>
      <c r="L9">
        <v>5.7929936434094618</v>
      </c>
      <c r="M9">
        <v>0.81097527871899344</v>
      </c>
      <c r="N9">
        <v>49874.979641218102</v>
      </c>
      <c r="O9">
        <v>48.65851672313962</v>
      </c>
      <c r="P9">
        <v>0.9930309535334616</v>
      </c>
      <c r="Q9">
        <v>49.009700000000002</v>
      </c>
      <c r="R9">
        <v>2.5477799999999999</v>
      </c>
      <c r="S9" s="5">
        <f>VLOOKUP(H9,'[1]Aircraft data'!A:F,6,FALSE)</f>
        <v>0.18067226890756302</v>
      </c>
      <c r="T9">
        <f>VLOOKUP(H9,'[1]Aircraft data'!A:E,5,FALSE)*G9</f>
        <v>257.21068547046076</v>
      </c>
      <c r="U9">
        <f>VLOOKUP(H9,'[1]Aircraft data'!A:D,4,FALSE)</f>
        <v>195</v>
      </c>
      <c r="V9">
        <f>VLOOKUP(H9,'[1]Aircraft data'!A:C,3,FALSE)</f>
        <v>43</v>
      </c>
      <c r="W9" s="6">
        <f t="shared" si="3"/>
        <v>498.01020140112274</v>
      </c>
      <c r="X9" s="7">
        <f t="shared" si="0"/>
        <v>2123769.4523104294</v>
      </c>
      <c r="Y9" s="9">
        <f t="shared" si="1"/>
        <v>1076.4163468375214</v>
      </c>
      <c r="Z9" s="9">
        <f t="shared" si="2"/>
        <v>205.21728748151813</v>
      </c>
    </row>
    <row r="10" spans="1:26" x14ac:dyDescent="0.35">
      <c r="A10" t="s">
        <v>45</v>
      </c>
      <c r="B10">
        <v>1899</v>
      </c>
      <c r="C10" t="s">
        <v>46</v>
      </c>
      <c r="D10" t="s">
        <v>45</v>
      </c>
      <c r="E10" t="s">
        <v>25</v>
      </c>
      <c r="F10" s="4">
        <v>11021.83931136303</v>
      </c>
      <c r="G10">
        <v>0.75174210653333329</v>
      </c>
      <c r="H10" t="s">
        <v>39</v>
      </c>
      <c r="I10">
        <v>145152.18210084879</v>
      </c>
      <c r="J10">
        <v>458535.74325658119</v>
      </c>
      <c r="K10">
        <v>2871.4521899726351</v>
      </c>
      <c r="L10">
        <v>18.037676425320591</v>
      </c>
      <c r="M10">
        <v>2.903043642016975</v>
      </c>
      <c r="N10">
        <v>178537.18398404401</v>
      </c>
      <c r="O10">
        <v>174.1826185210185</v>
      </c>
      <c r="P10">
        <v>3.5547473167554791</v>
      </c>
      <c r="Q10">
        <v>40.639699999999998</v>
      </c>
      <c r="R10">
        <v>-73.778899999999993</v>
      </c>
      <c r="S10" s="5">
        <f>VLOOKUP(H10,'[1]Aircraft data'!A:F,6,FALSE)</f>
        <v>9.4308943089430899E-2</v>
      </c>
      <c r="T10">
        <f>VLOOKUP(H10,'[1]Aircraft data'!A:E,5,FALSE)*G10</f>
        <v>594.22834590743128</v>
      </c>
      <c r="U10">
        <f>VLOOKUP(H10,'[1]Aircraft data'!A:D,4,FALSE)</f>
        <v>557</v>
      </c>
      <c r="V10">
        <f>VLOOKUP(H10,'[1]Aircraft data'!A:C,3,FALSE)</f>
        <v>58</v>
      </c>
      <c r="W10" s="6">
        <f t="shared" si="3"/>
        <v>771.64905783207416</v>
      </c>
      <c r="X10" s="7">
        <f t="shared" si="0"/>
        <v>2831737.8095747894</v>
      </c>
      <c r="Y10" s="9">
        <f t="shared" si="1"/>
        <v>1491.1731488018902</v>
      </c>
      <c r="Z10" s="9">
        <f t="shared" si="2"/>
        <v>135.29258653449577</v>
      </c>
    </row>
    <row r="11" spans="1:26" x14ac:dyDescent="0.35">
      <c r="A11" t="s">
        <v>47</v>
      </c>
      <c r="B11">
        <v>765</v>
      </c>
      <c r="C11" t="s">
        <v>48</v>
      </c>
      <c r="D11" t="s">
        <v>47</v>
      </c>
      <c r="E11" t="s">
        <v>25</v>
      </c>
      <c r="F11" s="4">
        <v>3548.4758047230898</v>
      </c>
      <c r="G11">
        <v>0.60607934019999998</v>
      </c>
      <c r="H11" t="s">
        <v>49</v>
      </c>
      <c r="I11">
        <v>20466.33671418775</v>
      </c>
      <c r="J11">
        <v>64653.157680119082</v>
      </c>
      <c r="K11">
        <v>292.75331603475303</v>
      </c>
      <c r="L11">
        <v>1.0940931645813341</v>
      </c>
      <c r="M11">
        <v>0.40932673428375488</v>
      </c>
      <c r="N11">
        <v>25173.594158450931</v>
      </c>
      <c r="O11">
        <v>24.55960405702529</v>
      </c>
      <c r="P11">
        <v>0.50121640932704681</v>
      </c>
      <c r="Q11">
        <v>-1.31924</v>
      </c>
      <c r="R11">
        <v>36.927799999999998</v>
      </c>
      <c r="S11" s="5">
        <f>VLOOKUP(H11,'[1]Aircraft data'!A:F,6,FALSE)</f>
        <v>0.17499999999999999</v>
      </c>
      <c r="T11">
        <f>VLOOKUP(H11,'[1]Aircraft data'!A:E,5,FALSE)*G11</f>
        <v>222.46947730531139</v>
      </c>
      <c r="U11">
        <f>VLOOKUP(H11,'[1]Aircraft data'!A:D,4,FALSE)</f>
        <v>198</v>
      </c>
      <c r="V11">
        <f>VLOOKUP(H11,'[1]Aircraft data'!A:C,3,FALSE)</f>
        <v>42</v>
      </c>
      <c r="W11" s="6">
        <f t="shared" si="3"/>
        <v>290.61585644573955</v>
      </c>
      <c r="X11" s="7">
        <f t="shared" si="0"/>
        <v>412163.88021075918</v>
      </c>
      <c r="Y11" s="9">
        <f t="shared" si="1"/>
        <v>538.77631400099244</v>
      </c>
      <c r="Z11" s="9">
        <f t="shared" si="2"/>
        <v>151.83316546328729</v>
      </c>
    </row>
    <row r="12" spans="1:26" x14ac:dyDescent="0.35">
      <c r="A12" t="s">
        <v>50</v>
      </c>
      <c r="B12">
        <v>763</v>
      </c>
      <c r="C12" t="s">
        <v>51</v>
      </c>
      <c r="D12" t="s">
        <v>50</v>
      </c>
      <c r="E12" t="s">
        <v>25</v>
      </c>
      <c r="F12" s="4">
        <v>3962.363941158238</v>
      </c>
      <c r="G12">
        <v>0.60695517739999993</v>
      </c>
      <c r="H12" t="s">
        <v>29</v>
      </c>
      <c r="I12">
        <v>33170.713791351787</v>
      </c>
      <c r="J12">
        <v>104786.28486688031</v>
      </c>
      <c r="K12">
        <v>703.42431737371794</v>
      </c>
      <c r="L12">
        <v>6.5292687408311103</v>
      </c>
      <c r="M12">
        <v>0.6634142758270356</v>
      </c>
      <c r="N12">
        <v>40799.977963362697</v>
      </c>
      <c r="O12">
        <v>39.804856549622137</v>
      </c>
      <c r="P12">
        <v>0.81234401121677857</v>
      </c>
      <c r="Q12">
        <v>-6.8781100000000004</v>
      </c>
      <c r="R12">
        <v>39.202599999999997</v>
      </c>
      <c r="S12" s="5">
        <f>VLOOKUP(H12,'[1]Aircraft data'!A:F,6,FALSE)</f>
        <v>9.8360655737704916E-2</v>
      </c>
      <c r="T12">
        <f>VLOOKUP(H12,'[1]Aircraft data'!A:E,5,FALSE)*G12</f>
        <v>336.29158316424554</v>
      </c>
      <c r="U12">
        <f>VLOOKUP(H12,'[1]Aircraft data'!A:D,4,FALSE)</f>
        <v>385</v>
      </c>
      <c r="V12">
        <f>VLOOKUP(H12,'[1]Aircraft data'!A:C,3,FALSE)</f>
        <v>42</v>
      </c>
      <c r="W12" s="6">
        <f t="shared" si="3"/>
        <v>311.59353998967754</v>
      </c>
      <c r="X12" s="7">
        <f t="shared" si="0"/>
        <v>374482.13280294929</v>
      </c>
      <c r="Y12" s="9">
        <f t="shared" si="1"/>
        <v>490.80227103925199</v>
      </c>
      <c r="Z12" s="9">
        <f t="shared" si="2"/>
        <v>123.86602501126781</v>
      </c>
    </row>
    <row r="13" spans="1:26" x14ac:dyDescent="0.35">
      <c r="A13" t="s">
        <v>52</v>
      </c>
      <c r="B13">
        <v>1771</v>
      </c>
      <c r="C13" t="s">
        <v>53</v>
      </c>
      <c r="D13" t="s">
        <v>52</v>
      </c>
      <c r="E13" t="s">
        <v>25</v>
      </c>
      <c r="F13" s="4">
        <v>2133.4882949115672</v>
      </c>
      <c r="G13">
        <v>0.69877382826666667</v>
      </c>
      <c r="H13" t="s">
        <v>54</v>
      </c>
      <c r="I13">
        <v>4872.030601899196</v>
      </c>
      <c r="J13">
        <v>15390.74467139956</v>
      </c>
      <c r="K13">
        <v>76.705611350756072</v>
      </c>
      <c r="L13">
        <v>0.60077343563281982</v>
      </c>
      <c r="M13">
        <v>9.7440612037983917E-2</v>
      </c>
      <c r="N13">
        <v>5992.597640336011</v>
      </c>
      <c r="O13">
        <v>5.8464367222790354</v>
      </c>
      <c r="P13">
        <v>0.1193150351485517</v>
      </c>
      <c r="Q13">
        <v>32.011400000000002</v>
      </c>
      <c r="R13">
        <v>34.886699999999998</v>
      </c>
      <c r="S13" s="5">
        <f>VLOOKUP(H13,'[1]Aircraft data'!A:F,6,FALSE)</f>
        <v>9.3023255813953487E-2</v>
      </c>
      <c r="T13">
        <f>VLOOKUP(H13,'[1]Aircraft data'!A:E,5,FALSE)*G13</f>
        <v>154.01328984530633</v>
      </c>
      <c r="U13">
        <f>VLOOKUP(H13,'[1]Aircraft data'!A:D,4,FALSE)</f>
        <v>156</v>
      </c>
      <c r="V13">
        <f>VLOOKUP(H13,'[1]Aircraft data'!A:C,3,FALSE)</f>
        <v>16</v>
      </c>
      <c r="W13" s="6">
        <f t="shared" si="3"/>
        <v>99.931276624623081</v>
      </c>
      <c r="X13" s="7">
        <f t="shared" si="0"/>
        <v>316941.9629424258</v>
      </c>
      <c r="Y13" s="9">
        <f t="shared" si="1"/>
        <v>178.96214734185534</v>
      </c>
      <c r="Z13" s="9">
        <f t="shared" si="2"/>
        <v>83.882413495628427</v>
      </c>
    </row>
    <row r="14" spans="1:26" x14ac:dyDescent="0.35">
      <c r="A14" t="s">
        <v>55</v>
      </c>
      <c r="B14">
        <v>700</v>
      </c>
      <c r="C14" t="s">
        <v>56</v>
      </c>
      <c r="D14" t="s">
        <v>55</v>
      </c>
      <c r="E14" t="s">
        <v>25</v>
      </c>
      <c r="F14" s="4">
        <v>5549.6551764278774</v>
      </c>
      <c r="G14">
        <v>0.63765658353333332</v>
      </c>
      <c r="H14" t="s">
        <v>29</v>
      </c>
      <c r="I14">
        <v>46070.273272206163</v>
      </c>
      <c r="J14">
        <v>145535.99326689931</v>
      </c>
      <c r="K14">
        <v>963.81367741956456</v>
      </c>
      <c r="L14">
        <v>6.1993418904438187</v>
      </c>
      <c r="M14">
        <v>0.92140546544412316</v>
      </c>
      <c r="N14">
        <v>56666.436124813583</v>
      </c>
      <c r="O14">
        <v>55.284327926647393</v>
      </c>
      <c r="P14">
        <v>1.128251590339743</v>
      </c>
      <c r="Q14">
        <v>2.7455799999999999</v>
      </c>
      <c r="R14">
        <v>101.71</v>
      </c>
      <c r="S14" s="5">
        <f>VLOOKUP(H14,'[1]Aircraft data'!A:F,6,FALSE)</f>
        <v>9.8360655737704916E-2</v>
      </c>
      <c r="T14">
        <f>VLOOKUP(H14,'[1]Aircraft data'!A:E,5,FALSE)*G14</f>
        <v>353.3021052890827</v>
      </c>
      <c r="U14">
        <f>VLOOKUP(H14,'[1]Aircraft data'!A:D,4,FALSE)</f>
        <v>385</v>
      </c>
      <c r="V14">
        <f>VLOOKUP(H14,'[1]Aircraft data'!A:C,3,FALSE)</f>
        <v>42</v>
      </c>
      <c r="W14" s="6">
        <f t="shared" si="3"/>
        <v>411.93072752232047</v>
      </c>
      <c r="X14" s="7">
        <f t="shared" si="0"/>
        <v>477167.19103901414</v>
      </c>
      <c r="Y14" s="9">
        <f t="shared" si="1"/>
        <v>681.66741577002017</v>
      </c>
      <c r="Z14" s="9">
        <f t="shared" si="2"/>
        <v>122.83058930677312</v>
      </c>
    </row>
    <row r="15" spans="1:26" x14ac:dyDescent="0.35">
      <c r="A15" t="s">
        <v>57</v>
      </c>
      <c r="B15">
        <v>1719</v>
      </c>
      <c r="C15" t="s">
        <v>58</v>
      </c>
      <c r="D15" t="s">
        <v>57</v>
      </c>
      <c r="E15" t="s">
        <v>25</v>
      </c>
      <c r="F15" s="4">
        <v>5504.8098482453288</v>
      </c>
      <c r="G15">
        <v>0.69877382826666667</v>
      </c>
      <c r="H15" t="s">
        <v>39</v>
      </c>
      <c r="I15">
        <v>75411.371490372811</v>
      </c>
      <c r="J15">
        <v>238224.52253808771</v>
      </c>
      <c r="K15">
        <v>1413.5909791052841</v>
      </c>
      <c r="L15">
        <v>8.9592624628368238</v>
      </c>
      <c r="M15">
        <v>1.5082274298074561</v>
      </c>
      <c r="N15">
        <v>92755.986933158536</v>
      </c>
      <c r="O15">
        <v>90.493645788447367</v>
      </c>
      <c r="P15">
        <v>1.8468090977234159</v>
      </c>
      <c r="Q15">
        <v>51.477499999999999</v>
      </c>
      <c r="R15">
        <v>-0.46138899999999999</v>
      </c>
      <c r="S15" s="5">
        <f>VLOOKUP(H15,'[1]Aircraft data'!A:F,6,FALSE)</f>
        <v>9.4308943089430899E-2</v>
      </c>
      <c r="T15">
        <f>VLOOKUP(H15,'[1]Aircraft data'!A:E,5,FALSE)*G15</f>
        <v>552.35859814896878</v>
      </c>
      <c r="U15">
        <f>VLOOKUP(H15,'[1]Aircraft data'!A:D,4,FALSE)</f>
        <v>557</v>
      </c>
      <c r="V15">
        <f>VLOOKUP(H15,'[1]Aircraft data'!A:C,3,FALSE)</f>
        <v>58</v>
      </c>
      <c r="W15" s="6">
        <f t="shared" si="3"/>
        <v>431.28598583675807</v>
      </c>
      <c r="X15" s="7">
        <f t="shared" si="0"/>
        <v>1331733.1845299928</v>
      </c>
      <c r="Y15" s="9">
        <f t="shared" si="1"/>
        <v>774.71389443280555</v>
      </c>
      <c r="Z15" s="9">
        <f t="shared" si="2"/>
        <v>140.73399732049734</v>
      </c>
    </row>
    <row r="16" spans="1:26" x14ac:dyDescent="0.35">
      <c r="A16" t="s">
        <v>59</v>
      </c>
      <c r="B16">
        <v>1699</v>
      </c>
      <c r="C16" t="s">
        <v>60</v>
      </c>
      <c r="D16" t="s">
        <v>59</v>
      </c>
      <c r="E16" t="s">
        <v>25</v>
      </c>
      <c r="F16" s="4">
        <v>6740.3213753411856</v>
      </c>
      <c r="G16">
        <v>0.63765658353333332</v>
      </c>
      <c r="H16" t="s">
        <v>29</v>
      </c>
      <c r="I16">
        <v>72795.955754792056</v>
      </c>
      <c r="J16">
        <v>229962.4242293881</v>
      </c>
      <c r="K16">
        <v>1581.1790318281919</v>
      </c>
      <c r="L16">
        <v>7.2539653573435174</v>
      </c>
      <c r="M16">
        <v>1.455919115095841</v>
      </c>
      <c r="N16">
        <v>89539.025578394227</v>
      </c>
      <c r="O16">
        <v>87.355146905750473</v>
      </c>
      <c r="P16">
        <v>1.782758100117356</v>
      </c>
      <c r="Q16">
        <v>37.463299999999997</v>
      </c>
      <c r="R16">
        <v>126.44</v>
      </c>
      <c r="S16" s="5">
        <f>VLOOKUP(H16,'[1]Aircraft data'!A:F,6,FALSE)</f>
        <v>9.8360655737704916E-2</v>
      </c>
      <c r="T16">
        <f>VLOOKUP(H16,'[1]Aircraft data'!A:E,5,FALSE)*G16</f>
        <v>353.3021052890827</v>
      </c>
      <c r="U16">
        <f>VLOOKUP(H16,'[1]Aircraft data'!A:D,4,FALSE)</f>
        <v>385</v>
      </c>
      <c r="V16">
        <f>VLOOKUP(H16,'[1]Aircraft data'!A:C,3,FALSE)</f>
        <v>42</v>
      </c>
      <c r="W16" s="6">
        <f t="shared" si="3"/>
        <v>650.8945765868724</v>
      </c>
      <c r="X16" s="7">
        <f t="shared" si="0"/>
        <v>1830005.4274741469</v>
      </c>
      <c r="Y16" s="9">
        <f t="shared" si="1"/>
        <v>1077.1073734397569</v>
      </c>
      <c r="Z16" s="9">
        <f t="shared" si="2"/>
        <v>159.80059606360166</v>
      </c>
    </row>
    <row r="17" spans="1:26" x14ac:dyDescent="0.35">
      <c r="A17" t="s">
        <v>61</v>
      </c>
      <c r="B17">
        <v>618</v>
      </c>
      <c r="C17" t="s">
        <v>62</v>
      </c>
      <c r="D17" t="s">
        <v>61</v>
      </c>
      <c r="E17" t="s">
        <v>25</v>
      </c>
      <c r="F17" s="4">
        <v>6292.9617519323356</v>
      </c>
      <c r="G17">
        <v>0.60607934019999998</v>
      </c>
      <c r="H17" t="s">
        <v>29</v>
      </c>
      <c r="I17">
        <v>54031.754569687022</v>
      </c>
      <c r="J17">
        <v>170686.31268564129</v>
      </c>
      <c r="K17">
        <v>1138.533461392735</v>
      </c>
      <c r="L17">
        <v>6.0556217356498703</v>
      </c>
      <c r="M17">
        <v>1.0806350913937399</v>
      </c>
      <c r="N17">
        <v>66459.058120715039</v>
      </c>
      <c r="O17">
        <v>64.838105483624418</v>
      </c>
      <c r="P17">
        <v>1.3232266425229471</v>
      </c>
      <c r="Q17">
        <v>5.6051900000000003</v>
      </c>
      <c r="R17">
        <v>-0.16678599999999999</v>
      </c>
      <c r="S17" s="5">
        <f>VLOOKUP(H17,'[1]Aircraft data'!A:F,6,FALSE)</f>
        <v>9.8360655737704916E-2</v>
      </c>
      <c r="T17">
        <f>VLOOKUP(H17,'[1]Aircraft data'!A:E,5,FALSE)*G17</f>
        <v>335.80631392271135</v>
      </c>
      <c r="U17">
        <f>VLOOKUP(H17,'[1]Aircraft data'!A:D,4,FALSE)</f>
        <v>385</v>
      </c>
      <c r="V17">
        <f>VLOOKUP(H17,'[1]Aircraft data'!A:C,3,FALSE)</f>
        <v>42</v>
      </c>
      <c r="W17" s="6">
        <f t="shared" si="3"/>
        <v>508.28797913825463</v>
      </c>
      <c r="X17" s="7">
        <f t="shared" si="0"/>
        <v>494070.91915562679</v>
      </c>
      <c r="Y17" s="9">
        <f t="shared" si="1"/>
        <v>799.46750672431517</v>
      </c>
      <c r="Z17" s="9">
        <f t="shared" si="2"/>
        <v>127.04153278523079</v>
      </c>
    </row>
    <row r="18" spans="1:26" x14ac:dyDescent="0.35">
      <c r="A18" t="s">
        <v>63</v>
      </c>
      <c r="B18">
        <v>606</v>
      </c>
      <c r="C18" t="s">
        <v>64</v>
      </c>
      <c r="D18" t="s">
        <v>63</v>
      </c>
      <c r="E18" t="s">
        <v>25</v>
      </c>
      <c r="F18" s="4">
        <v>3723.0693557784571</v>
      </c>
      <c r="G18">
        <v>0.60607934019999998</v>
      </c>
      <c r="H18" t="s">
        <v>29</v>
      </c>
      <c r="I18">
        <v>33978.020778653321</v>
      </c>
      <c r="J18">
        <v>107336.5676397658</v>
      </c>
      <c r="K18">
        <v>725.64656596400346</v>
      </c>
      <c r="L18">
        <v>4.8101445090086941</v>
      </c>
      <c r="M18">
        <v>0.67956041557306646</v>
      </c>
      <c r="N18">
        <v>41792.965557743577</v>
      </c>
      <c r="O18">
        <v>40.773624934383982</v>
      </c>
      <c r="P18">
        <v>0.83211479457926507</v>
      </c>
      <c r="Q18">
        <v>4.2386E-2</v>
      </c>
      <c r="R18">
        <v>32.4435</v>
      </c>
      <c r="S18" s="5">
        <f>VLOOKUP(H18,'[1]Aircraft data'!A:F,6,FALSE)</f>
        <v>9.8360655737704916E-2</v>
      </c>
      <c r="T18">
        <f>VLOOKUP(H18,'[1]Aircraft data'!A:E,5,FALSE)*G18</f>
        <v>335.80631392271135</v>
      </c>
      <c r="U18">
        <f>VLOOKUP(H18,'[1]Aircraft data'!A:D,4,FALSE)</f>
        <v>385</v>
      </c>
      <c r="V18">
        <f>VLOOKUP(H18,'[1]Aircraft data'!A:C,3,FALSE)</f>
        <v>42</v>
      </c>
      <c r="W18" s="6">
        <f t="shared" si="3"/>
        <v>319.63832480073683</v>
      </c>
      <c r="X18" s="7">
        <f t="shared" si="0"/>
        <v>304664.91798453429</v>
      </c>
      <c r="Y18" s="9">
        <f t="shared" si="1"/>
        <v>502.74738941342292</v>
      </c>
      <c r="Z18" s="9">
        <f t="shared" si="2"/>
        <v>135.03573029955101</v>
      </c>
    </row>
    <row r="19" spans="1:26" x14ac:dyDescent="0.35">
      <c r="A19" t="s">
        <v>65</v>
      </c>
      <c r="B19">
        <v>1455</v>
      </c>
      <c r="C19" t="s">
        <v>66</v>
      </c>
      <c r="D19" t="s">
        <v>65</v>
      </c>
      <c r="E19" t="s">
        <v>25</v>
      </c>
      <c r="F19" s="4">
        <v>3709.0185879532519</v>
      </c>
      <c r="G19">
        <v>0.63765658353333332</v>
      </c>
      <c r="H19" t="s">
        <v>67</v>
      </c>
      <c r="I19">
        <v>25626.878310844571</v>
      </c>
      <c r="J19">
        <v>80955.308583957987</v>
      </c>
      <c r="K19">
        <v>501.07014804269591</v>
      </c>
      <c r="L19">
        <v>0.77867539821447185</v>
      </c>
      <c r="M19">
        <v>0.51253756621689128</v>
      </c>
      <c r="N19">
        <v>31521.060322338821</v>
      </c>
      <c r="O19">
        <v>30.752253973013481</v>
      </c>
      <c r="P19">
        <v>0.62759701985741789</v>
      </c>
      <c r="Q19">
        <v>55.972799999999999</v>
      </c>
      <c r="R19">
        <v>37.414700000000003</v>
      </c>
      <c r="S19" s="5">
        <f>VLOOKUP(H19,'[1]Aircraft data'!A:F,6,FALSE)</f>
        <v>8.9080459770114945E-2</v>
      </c>
      <c r="T19">
        <f>VLOOKUP(H19,'[1]Aircraft data'!A:E,5,FALSE)*G19</f>
        <v>281.70699268223882</v>
      </c>
      <c r="U19">
        <f>VLOOKUP(H19,'[1]Aircraft data'!A:D,4,FALSE)</f>
        <v>317</v>
      </c>
      <c r="V19">
        <f>VLOOKUP(H19,'[1]Aircraft data'!A:C,3,FALSE)</f>
        <v>31</v>
      </c>
      <c r="W19" s="6">
        <f t="shared" si="3"/>
        <v>287.37415359537891</v>
      </c>
      <c r="X19" s="7">
        <f t="shared" si="0"/>
        <v>676953.87350378663</v>
      </c>
      <c r="Y19" s="9">
        <f t="shared" si="1"/>
        <v>465.26039416067812</v>
      </c>
      <c r="Z19" s="9">
        <f t="shared" si="2"/>
        <v>125.44029724515963</v>
      </c>
    </row>
    <row r="20" spans="1:26" x14ac:dyDescent="0.35">
      <c r="A20" t="s">
        <v>68</v>
      </c>
      <c r="B20">
        <v>565</v>
      </c>
      <c r="C20" t="s">
        <v>69</v>
      </c>
      <c r="D20" t="s">
        <v>68</v>
      </c>
      <c r="E20" t="s">
        <v>25</v>
      </c>
      <c r="F20" s="4">
        <v>2419.2636626720118</v>
      </c>
      <c r="G20">
        <v>0.60607934019999998</v>
      </c>
      <c r="H20" t="s">
        <v>70</v>
      </c>
      <c r="I20">
        <v>5733.1923677202931</v>
      </c>
      <c r="J20">
        <v>18111.154689628409</v>
      </c>
      <c r="K20">
        <v>74.928505326974687</v>
      </c>
      <c r="L20">
        <v>0.29734201058290738</v>
      </c>
      <c r="M20">
        <v>0.11466384735440591</v>
      </c>
      <c r="N20">
        <v>7051.8266122959603</v>
      </c>
      <c r="O20">
        <v>6.8798308412643534</v>
      </c>
      <c r="P20">
        <v>0.1404047110462113</v>
      </c>
      <c r="Q20">
        <v>30.1219</v>
      </c>
      <c r="R20">
        <v>31.4056</v>
      </c>
      <c r="S20" s="5">
        <f>VLOOKUP(H20,'[1]Aircraft data'!A:F,6,FALSE)</f>
        <v>5.4794520547945202E-2</v>
      </c>
      <c r="T20">
        <f>VLOOKUP(H20,'[1]Aircraft data'!A:E,5,FALSE)*G20</f>
        <v>103.15623808011645</v>
      </c>
      <c r="U20">
        <f>VLOOKUP(H20,'[1]Aircraft data'!A:D,4,FALSE)</f>
        <v>138</v>
      </c>
      <c r="V20">
        <f>VLOOKUP(H20,'[1]Aircraft data'!A:C,3,FALSE)</f>
        <v>8</v>
      </c>
      <c r="W20" s="6">
        <f t="shared" si="3"/>
        <v>175.57013542469775</v>
      </c>
      <c r="X20" s="7">
        <f t="shared" si="0"/>
        <v>140175.37533753496</v>
      </c>
      <c r="Y20" s="9">
        <f t="shared" si="1"/>
        <v>248.09800944696454</v>
      </c>
      <c r="Z20" s="9">
        <f t="shared" si="2"/>
        <v>102.55104198644763</v>
      </c>
    </row>
    <row r="21" spans="1:26" x14ac:dyDescent="0.35">
      <c r="A21" t="s">
        <v>71</v>
      </c>
      <c r="B21">
        <v>1314</v>
      </c>
      <c r="C21" t="s">
        <v>72</v>
      </c>
      <c r="D21" t="s">
        <v>71</v>
      </c>
      <c r="E21" t="s">
        <v>25</v>
      </c>
      <c r="F21" s="4">
        <v>4349.357994219783</v>
      </c>
      <c r="G21">
        <v>0.69877382826666667</v>
      </c>
      <c r="H21" t="s">
        <v>29</v>
      </c>
      <c r="I21">
        <v>35374.008151595393</v>
      </c>
      <c r="J21">
        <v>111746.49175088981</v>
      </c>
      <c r="K21">
        <v>735.01274344129115</v>
      </c>
      <c r="L21">
        <v>5.7162518148291026</v>
      </c>
      <c r="M21">
        <v>0.70748016303190764</v>
      </c>
      <c r="N21">
        <v>43510.030026462337</v>
      </c>
      <c r="O21">
        <v>42.44880978191447</v>
      </c>
      <c r="P21">
        <v>0.86630224044723425</v>
      </c>
      <c r="Q21">
        <v>41.8003</v>
      </c>
      <c r="R21">
        <v>12.238899999999999</v>
      </c>
      <c r="S21" s="5">
        <f>VLOOKUP(H21,'[1]Aircraft data'!A:F,6,FALSE)</f>
        <v>9.8360655737704916E-2</v>
      </c>
      <c r="T21">
        <f>VLOOKUP(H21,'[1]Aircraft data'!A:E,5,FALSE)*G21</f>
        <v>387.16492705139581</v>
      </c>
      <c r="U21">
        <f>VLOOKUP(H21,'[1]Aircraft data'!A:D,4,FALSE)</f>
        <v>385</v>
      </c>
      <c r="V21">
        <f>VLOOKUP(H21,'[1]Aircraft data'!A:C,3,FALSE)</f>
        <v>42</v>
      </c>
      <c r="W21" s="6">
        <f t="shared" si="3"/>
        <v>288.62762079700354</v>
      </c>
      <c r="X21" s="7">
        <f t="shared" si="0"/>
        <v>687751.24197034759</v>
      </c>
      <c r="Y21" s="9">
        <f t="shared" si="1"/>
        <v>523.40277166693124</v>
      </c>
      <c r="Z21" s="9">
        <f t="shared" si="2"/>
        <v>120.34023696428849</v>
      </c>
    </row>
    <row r="22" spans="1:26" x14ac:dyDescent="0.35">
      <c r="A22" t="s">
        <v>73</v>
      </c>
      <c r="B22">
        <v>1154</v>
      </c>
      <c r="C22" t="s">
        <v>74</v>
      </c>
      <c r="D22" t="s">
        <v>73</v>
      </c>
      <c r="E22" t="s">
        <v>25</v>
      </c>
      <c r="F22" s="4">
        <v>4615.811779554313</v>
      </c>
      <c r="G22">
        <v>0.70483256086666668</v>
      </c>
      <c r="H22" t="s">
        <v>75</v>
      </c>
      <c r="I22">
        <v>14928.52961288913</v>
      </c>
      <c r="J22">
        <v>47159.225047116757</v>
      </c>
      <c r="K22">
        <v>214.89981392811609</v>
      </c>
      <c r="L22">
        <v>0.46637502309517548</v>
      </c>
      <c r="M22">
        <v>0.2985705922577826</v>
      </c>
      <c r="N22">
        <v>18362.091423853632</v>
      </c>
      <c r="O22">
        <v>17.914235535466961</v>
      </c>
      <c r="P22">
        <v>0.36559664358095828</v>
      </c>
      <c r="Q22">
        <v>52.351399999999998</v>
      </c>
      <c r="R22">
        <v>13.4939</v>
      </c>
      <c r="S22" s="5">
        <f>VLOOKUP(H22,'[1]Aircraft data'!A:F,6,FALSE)</f>
        <v>0.14935064935064934</v>
      </c>
      <c r="T22">
        <f>VLOOKUP(H22,'[1]Aircraft data'!A:E,5,FALSE)*G22</f>
        <v>157.5880699061764</v>
      </c>
      <c r="U22">
        <f>VLOOKUP(H22,'[1]Aircraft data'!A:D,4,FALSE)</f>
        <v>131</v>
      </c>
      <c r="V22">
        <f>VLOOKUP(H22,'[1]Aircraft data'!A:C,3,FALSE)</f>
        <v>23</v>
      </c>
      <c r="W22" s="6">
        <f t="shared" si="3"/>
        <v>299.25631474003114</v>
      </c>
      <c r="X22" s="7">
        <f t="shared" si="0"/>
        <v>706775.918238607</v>
      </c>
      <c r="Y22" s="9">
        <f t="shared" si="1"/>
        <v>612.45746814437348</v>
      </c>
      <c r="Z22" s="9">
        <f t="shared" si="2"/>
        <v>132.68683763433489</v>
      </c>
    </row>
    <row r="23" spans="1:26" x14ac:dyDescent="0.35">
      <c r="A23" t="s">
        <v>76</v>
      </c>
      <c r="B23">
        <v>445</v>
      </c>
      <c r="C23" t="s">
        <v>77</v>
      </c>
      <c r="D23" t="s">
        <v>76</v>
      </c>
      <c r="E23" t="s">
        <v>25</v>
      </c>
      <c r="F23" s="4">
        <v>5355.3984464079495</v>
      </c>
      <c r="G23">
        <v>0.60607934019999998</v>
      </c>
      <c r="H23" t="s">
        <v>29</v>
      </c>
      <c r="I23">
        <v>38891.530978822921</v>
      </c>
      <c r="J23">
        <v>122858.3463621016</v>
      </c>
      <c r="K23">
        <v>746.66576727237987</v>
      </c>
      <c r="L23">
        <v>5.9896081188308914</v>
      </c>
      <c r="M23">
        <v>0.77783061957645816</v>
      </c>
      <c r="N23">
        <v>47836.58310395218</v>
      </c>
      <c r="O23">
        <v>46.669837174587492</v>
      </c>
      <c r="P23">
        <v>0.95244565662423464</v>
      </c>
      <c r="Q23">
        <v>-15.3308</v>
      </c>
      <c r="R23">
        <v>28.4526</v>
      </c>
      <c r="S23" s="5">
        <f>VLOOKUP(H23,'[1]Aircraft data'!A:F,6,FALSE)</f>
        <v>9.8360655737704916E-2</v>
      </c>
      <c r="T23">
        <f>VLOOKUP(H23,'[1]Aircraft data'!A:E,5,FALSE)*G23</f>
        <v>335.80631392271135</v>
      </c>
      <c r="U23">
        <f>VLOOKUP(H23,'[1]Aircraft data'!A:D,4,FALSE)</f>
        <v>385</v>
      </c>
      <c r="V23">
        <f>VLOOKUP(H23,'[1]Aircraft data'!A:C,3,FALSE)</f>
        <v>42</v>
      </c>
      <c r="W23" s="6">
        <f t="shared" si="3"/>
        <v>365.86073956423132</v>
      </c>
      <c r="X23" s="7">
        <f t="shared" si="0"/>
        <v>256074.7734479401</v>
      </c>
      <c r="Y23" s="9">
        <f t="shared" si="1"/>
        <v>575.44892909649457</v>
      </c>
      <c r="Z23" s="9">
        <f t="shared" si="2"/>
        <v>107.45212235001264</v>
      </c>
    </row>
    <row r="24" spans="1:26" x14ac:dyDescent="0.35">
      <c r="A24" t="s">
        <v>78</v>
      </c>
      <c r="B24">
        <v>444</v>
      </c>
      <c r="C24" t="s">
        <v>79</v>
      </c>
      <c r="D24" t="s">
        <v>78</v>
      </c>
      <c r="E24" t="s">
        <v>25</v>
      </c>
      <c r="F24" s="4">
        <v>2024.027070811464</v>
      </c>
      <c r="G24">
        <v>0.5245896810666667</v>
      </c>
      <c r="H24" t="s">
        <v>42</v>
      </c>
      <c r="I24">
        <v>5543.3492936675029</v>
      </c>
      <c r="J24">
        <v>17511.440418695642</v>
      </c>
      <c r="K24">
        <v>63.846797960039638</v>
      </c>
      <c r="L24">
        <v>0.71922834213157527</v>
      </c>
      <c r="M24">
        <v>0.11086698587335</v>
      </c>
      <c r="N24">
        <v>6818.3196312110276</v>
      </c>
      <c r="O24">
        <v>6.6520191524010031</v>
      </c>
      <c r="P24">
        <v>0.13575549290614289</v>
      </c>
      <c r="Q24">
        <v>31.7226</v>
      </c>
      <c r="R24">
        <v>35.993200000000002</v>
      </c>
      <c r="S24" s="5">
        <f>VLOOKUP(H24,'[1]Aircraft data'!A:F,6,FALSE)</f>
        <v>0.1038961038961039</v>
      </c>
      <c r="T24">
        <f>VLOOKUP(H24,'[1]Aircraft data'!A:E,5,FALSE)*G24</f>
        <v>106.17960759817723</v>
      </c>
      <c r="U24">
        <f>VLOOKUP(H24,'[1]Aircraft data'!A:D,4,FALSE)</f>
        <v>138</v>
      </c>
      <c r="V24">
        <f>VLOOKUP(H24,'[1]Aircraft data'!A:C,3,FALSE)</f>
        <v>16</v>
      </c>
      <c r="W24" s="6">
        <f t="shared" si="3"/>
        <v>164.92282100877023</v>
      </c>
      <c r="X24" s="7">
        <f t="shared" si="0"/>
        <v>100975.05903767356</v>
      </c>
      <c r="Y24" s="9">
        <f t="shared" si="1"/>
        <v>227.42130413890442</v>
      </c>
      <c r="Z24" s="9">
        <f t="shared" si="2"/>
        <v>112.36080160119977</v>
      </c>
    </row>
    <row r="25" spans="1:26" x14ac:dyDescent="0.35">
      <c r="A25" t="s">
        <v>80</v>
      </c>
      <c r="B25">
        <v>442</v>
      </c>
      <c r="C25" t="s">
        <v>81</v>
      </c>
      <c r="D25" t="s">
        <v>80</v>
      </c>
      <c r="E25" t="s">
        <v>25</v>
      </c>
      <c r="F25" s="4">
        <v>1397.8000794388049</v>
      </c>
      <c r="G25">
        <v>0.5245896810666667</v>
      </c>
      <c r="H25" t="s">
        <v>42</v>
      </c>
      <c r="I25">
        <v>4554.1526395523251</v>
      </c>
      <c r="J25">
        <v>14386.568188345789</v>
      </c>
      <c r="K25">
        <v>57.646335690837333</v>
      </c>
      <c r="L25">
        <v>0.54527628104737369</v>
      </c>
      <c r="M25">
        <v>9.108305279104649E-2</v>
      </c>
      <c r="N25">
        <v>5601.6077466493607</v>
      </c>
      <c r="O25">
        <v>5.4649831674627896</v>
      </c>
      <c r="P25">
        <v>0.1115302687237304</v>
      </c>
      <c r="Q25">
        <v>33.262500000000003</v>
      </c>
      <c r="R25">
        <v>44.2346</v>
      </c>
      <c r="S25" s="5">
        <f>VLOOKUP(H25,'[1]Aircraft data'!A:F,6,FALSE)</f>
        <v>0.1038961038961039</v>
      </c>
      <c r="T25">
        <f>VLOOKUP(H25,'[1]Aircraft data'!A:E,5,FALSE)*G25</f>
        <v>106.17960759817723</v>
      </c>
      <c r="U25">
        <f>VLOOKUP(H25,'[1]Aircraft data'!A:D,4,FALSE)</f>
        <v>138</v>
      </c>
      <c r="V25">
        <f>VLOOKUP(H25,'[1]Aircraft data'!A:C,3,FALSE)</f>
        <v>16</v>
      </c>
      <c r="W25" s="6">
        <f t="shared" si="3"/>
        <v>135.49276093381195</v>
      </c>
      <c r="X25" s="7">
        <f t="shared" si="0"/>
        <v>82582.638172062841</v>
      </c>
      <c r="Y25" s="9">
        <f t="shared" si="1"/>
        <v>186.83854790059468</v>
      </c>
      <c r="Z25" s="9">
        <f t="shared" si="2"/>
        <v>133.66614485785942</v>
      </c>
    </row>
    <row r="26" spans="1:26" x14ac:dyDescent="0.35">
      <c r="A26" t="s">
        <v>82</v>
      </c>
      <c r="B26">
        <v>426</v>
      </c>
      <c r="C26" t="s">
        <v>83</v>
      </c>
      <c r="D26" t="s">
        <v>82</v>
      </c>
      <c r="E26" t="s">
        <v>25</v>
      </c>
      <c r="F26" s="4">
        <v>874.49482005110588</v>
      </c>
      <c r="G26">
        <v>0.5245896810666667</v>
      </c>
      <c r="H26" t="s">
        <v>84</v>
      </c>
      <c r="I26">
        <v>5839.8769181407624</v>
      </c>
      <c r="J26">
        <v>18448.171184406659</v>
      </c>
      <c r="K26">
        <v>93.294232640154434</v>
      </c>
      <c r="L26">
        <v>3.1973497490013001</v>
      </c>
      <c r="M26">
        <v>0.1167975383628152</v>
      </c>
      <c r="N26">
        <v>7183.0486093131367</v>
      </c>
      <c r="O26">
        <v>7.0078523017689136</v>
      </c>
      <c r="P26">
        <v>0.14301739391365129</v>
      </c>
      <c r="Q26">
        <v>24.957799999999999</v>
      </c>
      <c r="R26">
        <v>46.698900000000002</v>
      </c>
      <c r="S26" s="5">
        <f>VLOOKUP(H26,'[1]Aircraft data'!A:F,6,FALSE)</f>
        <v>4.9180327868852458E-2</v>
      </c>
      <c r="T26">
        <f>VLOOKUP(H26,'[1]Aircraft data'!A:E,5,FALSE)*G26</f>
        <v>147.04447971569959</v>
      </c>
      <c r="U26">
        <f>VLOOKUP(H26,'[1]Aircraft data'!A:D,4,FALSE)</f>
        <v>232</v>
      </c>
      <c r="V26">
        <f>VLOOKUP(H26,'[1]Aircraft data'!A:C,3,FALSE)</f>
        <v>12</v>
      </c>
      <c r="W26" s="6">
        <f t="shared" si="3"/>
        <v>125.45980114367389</v>
      </c>
      <c r="X26" s="7">
        <f t="shared" si="0"/>
        <v>64417.384627518339</v>
      </c>
      <c r="Y26" s="9">
        <f t="shared" si="1"/>
        <v>151.21451790497264</v>
      </c>
      <c r="Z26" s="9">
        <f t="shared" si="2"/>
        <v>172.91642493220897</v>
      </c>
    </row>
    <row r="27" spans="1:26" x14ac:dyDescent="0.35">
      <c r="A27" t="s">
        <v>85</v>
      </c>
      <c r="B27">
        <v>1011</v>
      </c>
      <c r="C27" t="s">
        <v>86</v>
      </c>
      <c r="D27" t="s">
        <v>85</v>
      </c>
      <c r="E27" t="s">
        <v>25</v>
      </c>
      <c r="F27" s="4">
        <v>6389.7375870684346</v>
      </c>
      <c r="G27">
        <v>0.60607934019999998</v>
      </c>
      <c r="H27" t="s">
        <v>29</v>
      </c>
      <c r="I27">
        <v>55958.110856390449</v>
      </c>
      <c r="J27">
        <v>176771.67219533739</v>
      </c>
      <c r="K27">
        <v>1166.4116791806421</v>
      </c>
      <c r="L27">
        <v>6.2918496254745113</v>
      </c>
      <c r="M27">
        <v>1.1191622171278091</v>
      </c>
      <c r="N27">
        <v>68828.476353360253</v>
      </c>
      <c r="O27">
        <v>67.149733027668532</v>
      </c>
      <c r="P27">
        <v>1.3704027148503779</v>
      </c>
      <c r="Q27">
        <v>-26.139199999999999</v>
      </c>
      <c r="R27">
        <v>28.245999999999999</v>
      </c>
      <c r="S27" s="5">
        <f>VLOOKUP(H27,'[1]Aircraft data'!A:F,6,FALSE)</f>
        <v>9.8360655737704916E-2</v>
      </c>
      <c r="T27">
        <f>VLOOKUP(H27,'[1]Aircraft data'!A:E,5,FALSE)*G27</f>
        <v>335.80631392271135</v>
      </c>
      <c r="U27">
        <f>VLOOKUP(H27,'[1]Aircraft data'!A:D,4,FALSE)</f>
        <v>385</v>
      </c>
      <c r="V27">
        <f>VLOOKUP(H27,'[1]Aircraft data'!A:C,3,FALSE)</f>
        <v>42</v>
      </c>
      <c r="W27" s="6">
        <f t="shared" si="3"/>
        <v>526.40961431125106</v>
      </c>
      <c r="X27" s="7">
        <f t="shared" si="0"/>
        <v>837078.03554794437</v>
      </c>
      <c r="Y27" s="9">
        <f t="shared" si="1"/>
        <v>827.97036157066702</v>
      </c>
      <c r="Z27" s="9">
        <f t="shared" si="2"/>
        <v>129.57814781726174</v>
      </c>
    </row>
    <row r="28" spans="1:26" x14ac:dyDescent="0.35">
      <c r="A28" t="s">
        <v>87</v>
      </c>
      <c r="B28">
        <v>996</v>
      </c>
      <c r="C28" t="s">
        <v>88</v>
      </c>
      <c r="D28" t="s">
        <v>87</v>
      </c>
      <c r="E28" t="s">
        <v>25</v>
      </c>
      <c r="F28" s="4">
        <v>12038.86144273792</v>
      </c>
      <c r="G28">
        <v>0.63857805256666667</v>
      </c>
      <c r="H28" t="s">
        <v>29</v>
      </c>
      <c r="I28">
        <v>120788.2398253462</v>
      </c>
      <c r="J28">
        <v>381570.04960826848</v>
      </c>
      <c r="K28">
        <v>2741.51609845646</v>
      </c>
      <c r="L28">
        <v>7.8395371465650721</v>
      </c>
      <c r="M28">
        <v>2.4157647965069242</v>
      </c>
      <c r="N28">
        <v>148569.53498517579</v>
      </c>
      <c r="O28">
        <v>144.94588779041541</v>
      </c>
      <c r="P28">
        <v>2.9580793426615388</v>
      </c>
      <c r="Q28">
        <v>-33.946100000000001</v>
      </c>
      <c r="R28">
        <v>151.17699999999999</v>
      </c>
      <c r="S28" s="5">
        <f>VLOOKUP(H28,'[1]Aircraft data'!A:F,6,FALSE)</f>
        <v>9.8360655737704916E-2</v>
      </c>
      <c r="T28">
        <f>VLOOKUP(H28,'[1]Aircraft data'!A:E,5,FALSE)*G28</f>
        <v>353.81265745437423</v>
      </c>
      <c r="U28">
        <f>VLOOKUP(H28,'[1]Aircraft data'!A:D,4,FALSE)</f>
        <v>385</v>
      </c>
      <c r="V28">
        <f>VLOOKUP(H28,'[1]Aircraft data'!A:C,3,FALSE)</f>
        <v>42</v>
      </c>
      <c r="W28" s="6">
        <f t="shared" si="3"/>
        <v>1078.4522304928385</v>
      </c>
      <c r="X28" s="7">
        <f t="shared" si="0"/>
        <v>1780064.4937228824</v>
      </c>
      <c r="Y28" s="9">
        <f t="shared" si="1"/>
        <v>1787.2133471113277</v>
      </c>
      <c r="Z28" s="9">
        <f t="shared" si="2"/>
        <v>148.45368522697055</v>
      </c>
    </row>
    <row r="29" spans="1:26" x14ac:dyDescent="0.35">
      <c r="A29" t="s">
        <v>89</v>
      </c>
      <c r="B29">
        <v>403</v>
      </c>
      <c r="C29" t="s">
        <v>90</v>
      </c>
      <c r="D29" t="s">
        <v>89</v>
      </c>
      <c r="E29" t="s">
        <v>25</v>
      </c>
      <c r="F29" s="4">
        <v>3173.8317348395408</v>
      </c>
      <c r="G29">
        <v>0.63765658353333332</v>
      </c>
      <c r="H29" t="s">
        <v>91</v>
      </c>
      <c r="I29">
        <v>10037.61272331504</v>
      </c>
      <c r="J29">
        <v>31708.818592952219</v>
      </c>
      <c r="K29">
        <v>138.68182250429649</v>
      </c>
      <c r="L29">
        <v>0.61223908460039145</v>
      </c>
      <c r="M29">
        <v>0.20075225446630091</v>
      </c>
      <c r="N29">
        <v>12346.263649677499</v>
      </c>
      <c r="O29">
        <v>12.045135267978051</v>
      </c>
      <c r="P29">
        <v>0.24581908710159289</v>
      </c>
      <c r="Q29">
        <v>51.022199999999998</v>
      </c>
      <c r="R29">
        <v>71.466899999999995</v>
      </c>
      <c r="S29" s="5">
        <f>VLOOKUP(H29,'[1]Aircraft data'!A:F,6,FALSE)</f>
        <v>0.16080402010050251</v>
      </c>
      <c r="T29">
        <f>VLOOKUP(H29,'[1]Aircraft data'!A:E,5,FALSE)*G29</f>
        <v>188.62527469101857</v>
      </c>
      <c r="U29">
        <f>VLOOKUP(H29,'[1]Aircraft data'!A:D,4,FALSE)</f>
        <v>167</v>
      </c>
      <c r="V29">
        <f>VLOOKUP(H29,'[1]Aircraft data'!A:C,3,FALSE)</f>
        <v>32</v>
      </c>
      <c r="W29" s="6">
        <f t="shared" si="3"/>
        <v>168.10482394203791</v>
      </c>
      <c r="X29" s="7">
        <f t="shared" si="0"/>
        <v>128428.68234130397</v>
      </c>
      <c r="Y29" s="9">
        <f t="shared" si="1"/>
        <v>318.68159389901729</v>
      </c>
      <c r="Z29" s="9">
        <f t="shared" si="2"/>
        <v>100.4091018439353</v>
      </c>
    </row>
    <row r="30" spans="1:26" x14ac:dyDescent="0.35">
      <c r="A30" t="s">
        <v>92</v>
      </c>
      <c r="B30">
        <v>977</v>
      </c>
      <c r="C30" t="s">
        <v>93</v>
      </c>
      <c r="D30" t="s">
        <v>92</v>
      </c>
      <c r="E30" t="s">
        <v>25</v>
      </c>
      <c r="F30" s="4">
        <v>5153.3198254182744</v>
      </c>
      <c r="G30">
        <v>0.69877382826666667</v>
      </c>
      <c r="H30" t="s">
        <v>29</v>
      </c>
      <c r="I30">
        <v>39510.122531713212</v>
      </c>
      <c r="J30">
        <v>124812.47707768199</v>
      </c>
      <c r="K30">
        <v>791.63178601439233</v>
      </c>
      <c r="L30">
        <v>6.2808137282490248</v>
      </c>
      <c r="M30">
        <v>0.7902024506342642</v>
      </c>
      <c r="N30">
        <v>48597.450714007253</v>
      </c>
      <c r="O30">
        <v>47.412147038055842</v>
      </c>
      <c r="P30">
        <v>0.9675948375113439</v>
      </c>
      <c r="Q30">
        <v>50.901400000000002</v>
      </c>
      <c r="R30">
        <v>4.4844400000000002</v>
      </c>
      <c r="S30" s="5">
        <f>VLOOKUP(H30,'[1]Aircraft data'!A:F,6,FALSE)</f>
        <v>9.8360655737704916E-2</v>
      </c>
      <c r="T30">
        <f>VLOOKUP(H30,'[1]Aircraft data'!A:E,5,FALSE)*G30</f>
        <v>387.16492705139581</v>
      </c>
      <c r="U30">
        <f>VLOOKUP(H30,'[1]Aircraft data'!A:D,4,FALSE)</f>
        <v>385</v>
      </c>
      <c r="V30">
        <f>VLOOKUP(H30,'[1]Aircraft data'!A:C,3,FALSE)</f>
        <v>42</v>
      </c>
      <c r="W30" s="6">
        <f t="shared" si="3"/>
        <v>322.3754745251324</v>
      </c>
      <c r="X30" s="7">
        <f t="shared" si="0"/>
        <v>571155.92554986093</v>
      </c>
      <c r="Y30" s="9">
        <f t="shared" si="1"/>
        <v>584.60176617181264</v>
      </c>
      <c r="Z30" s="9">
        <f t="shared" si="2"/>
        <v>113.44177849942835</v>
      </c>
    </row>
    <row r="31" spans="1:26" x14ac:dyDescent="0.35">
      <c r="A31" t="s">
        <v>94</v>
      </c>
      <c r="B31">
        <v>380</v>
      </c>
      <c r="C31" t="s">
        <v>95</v>
      </c>
      <c r="D31" t="s">
        <v>94</v>
      </c>
      <c r="E31" t="s">
        <v>25</v>
      </c>
      <c r="F31" s="4">
        <v>348.52656081897788</v>
      </c>
      <c r="G31">
        <v>0.5245896810666667</v>
      </c>
      <c r="H31" t="s">
        <v>29</v>
      </c>
      <c r="I31">
        <v>4055.9438130116118</v>
      </c>
      <c r="J31">
        <v>12812.726505303681</v>
      </c>
      <c r="K31">
        <v>96.330959988979998</v>
      </c>
      <c r="L31">
        <v>2.0437801617239</v>
      </c>
      <c r="M31">
        <v>8.1118876260232245E-2</v>
      </c>
      <c r="N31">
        <v>4988.8108900042826</v>
      </c>
      <c r="O31">
        <v>4.867132575613935</v>
      </c>
      <c r="P31">
        <v>9.9329236237019058E-2</v>
      </c>
      <c r="Q31">
        <v>23.593299999999999</v>
      </c>
      <c r="R31">
        <v>58.284399999999998</v>
      </c>
      <c r="S31" s="5">
        <f>VLOOKUP(H31,'[1]Aircraft data'!A:F,6,FALSE)</f>
        <v>9.8360655737704916E-2</v>
      </c>
      <c r="T31">
        <f>VLOOKUP(H31,'[1]Aircraft data'!A:E,5,FALSE)*G31</f>
        <v>290.65588518948186</v>
      </c>
      <c r="U31">
        <f>VLOOKUP(H31,'[1]Aircraft data'!A:D,4,FALSE)</f>
        <v>385</v>
      </c>
      <c r="V31">
        <f>VLOOKUP(H31,'[1]Aircraft data'!A:C,3,FALSE)</f>
        <v>42</v>
      </c>
      <c r="W31" s="6">
        <f t="shared" si="3"/>
        <v>44.082116200574845</v>
      </c>
      <c r="X31" s="7">
        <f t="shared" si="0"/>
        <v>22804.852796325053</v>
      </c>
      <c r="Y31" s="9">
        <f t="shared" si="1"/>
        <v>60.012770516644878</v>
      </c>
      <c r="Z31" s="9">
        <f t="shared" si="2"/>
        <v>172.18994838047672</v>
      </c>
    </row>
    <row r="32" spans="1:26" x14ac:dyDescent="0.35">
      <c r="A32" t="s">
        <v>96</v>
      </c>
      <c r="B32">
        <v>377</v>
      </c>
      <c r="C32" t="s">
        <v>97</v>
      </c>
      <c r="D32" t="s">
        <v>96</v>
      </c>
      <c r="E32" t="s">
        <v>25</v>
      </c>
      <c r="F32" s="4">
        <v>5152.3978185595079</v>
      </c>
      <c r="G32">
        <v>0.63765658353333332</v>
      </c>
      <c r="H32" t="s">
        <v>29</v>
      </c>
      <c r="I32">
        <v>48471.15578535611</v>
      </c>
      <c r="J32">
        <v>153120.38112594001</v>
      </c>
      <c r="K32">
        <v>1094.21694064091</v>
      </c>
      <c r="L32">
        <v>6.4414759598605196</v>
      </c>
      <c r="M32">
        <v>0.96942311570712214</v>
      </c>
      <c r="N32">
        <v>59619.521615988022</v>
      </c>
      <c r="O32">
        <v>58.165386942427332</v>
      </c>
      <c r="P32">
        <v>1.1870487131107621</v>
      </c>
      <c r="Q32">
        <v>21.2212</v>
      </c>
      <c r="R32">
        <v>105.807</v>
      </c>
      <c r="S32" s="5">
        <f>VLOOKUP(H32,'[1]Aircraft data'!A:F,6,FALSE)</f>
        <v>9.8360655737704916E-2</v>
      </c>
      <c r="T32">
        <f>VLOOKUP(H32,'[1]Aircraft data'!A:E,5,FALSE)*G32</f>
        <v>353.3021052890827</v>
      </c>
      <c r="U32">
        <f>VLOOKUP(H32,'[1]Aircraft data'!A:D,4,FALSE)</f>
        <v>385</v>
      </c>
      <c r="V32">
        <f>VLOOKUP(H32,'[1]Aircraft data'!A:C,3,FALSE)</f>
        <v>42</v>
      </c>
      <c r="W32" s="6">
        <f t="shared" si="3"/>
        <v>433.39787347333294</v>
      </c>
      <c r="X32" s="7">
        <f t="shared" si="0"/>
        <v>270381.18821770203</v>
      </c>
      <c r="Y32" s="9">
        <f t="shared" si="1"/>
        <v>717.1914806835598</v>
      </c>
      <c r="Z32" s="9">
        <f t="shared" si="2"/>
        <v>139.19567276039064</v>
      </c>
    </row>
    <row r="33" spans="1:26" x14ac:dyDescent="0.35">
      <c r="A33" t="s">
        <v>98</v>
      </c>
      <c r="B33">
        <v>366</v>
      </c>
      <c r="C33" t="s">
        <v>99</v>
      </c>
      <c r="D33" t="s">
        <v>98</v>
      </c>
      <c r="E33" t="s">
        <v>25</v>
      </c>
      <c r="F33" s="4">
        <v>2788.756114086932</v>
      </c>
      <c r="G33">
        <v>0.61221020059999998</v>
      </c>
      <c r="H33" t="s">
        <v>100</v>
      </c>
      <c r="I33">
        <v>14440.207971583221</v>
      </c>
      <c r="J33">
        <v>45616.616982231368</v>
      </c>
      <c r="K33">
        <v>171.9944625778073</v>
      </c>
      <c r="L33">
        <v>1.4135820608463689</v>
      </c>
      <c r="M33">
        <v>0.28880415943166432</v>
      </c>
      <c r="N33">
        <v>17761.455805047361</v>
      </c>
      <c r="O33">
        <v>17.328249565899849</v>
      </c>
      <c r="P33">
        <v>0.3536377462428541</v>
      </c>
      <c r="Q33">
        <v>2.01444</v>
      </c>
      <c r="R33">
        <v>45.304699999999997</v>
      </c>
      <c r="S33" s="5">
        <f>VLOOKUP(H33,'[1]Aircraft data'!A:F,6,FALSE)</f>
        <v>8.3333333333333329E-2</v>
      </c>
      <c r="T33">
        <f>VLOOKUP(H33,'[1]Aircraft data'!A:E,5,FALSE)*G33</f>
        <v>110.38382401704304</v>
      </c>
      <c r="U33">
        <f>VLOOKUP(H33,'[1]Aircraft data'!A:D,4,FALSE)</f>
        <v>132</v>
      </c>
      <c r="V33">
        <f>VLOOKUP(H33,'[1]Aircraft data'!A:C,3,FALSE)</f>
        <v>12</v>
      </c>
      <c r="W33" s="6">
        <f t="shared" si="3"/>
        <v>413.25454511512714</v>
      </c>
      <c r="X33" s="7">
        <f t="shared" si="0"/>
        <v>231884.46965967611</v>
      </c>
      <c r="Y33" s="9">
        <f t="shared" si="1"/>
        <v>633.56412475321338</v>
      </c>
      <c r="Z33" s="9">
        <f t="shared" si="2"/>
        <v>227.18520330726335</v>
      </c>
    </row>
    <row r="34" spans="1:26" x14ac:dyDescent="0.35">
      <c r="A34" t="s">
        <v>101</v>
      </c>
      <c r="B34">
        <v>360</v>
      </c>
      <c r="C34" t="s">
        <v>102</v>
      </c>
      <c r="D34" t="s">
        <v>101</v>
      </c>
      <c r="E34" t="s">
        <v>25</v>
      </c>
      <c r="F34" s="4">
        <v>5846.919986864199</v>
      </c>
      <c r="G34">
        <v>0.63765658353333332</v>
      </c>
      <c r="H34" t="s">
        <v>29</v>
      </c>
      <c r="I34">
        <v>44007.994982575678</v>
      </c>
      <c r="J34">
        <v>139021.25614995661</v>
      </c>
      <c r="K34">
        <v>888.01809752000554</v>
      </c>
      <c r="L34">
        <v>6.0329243722804788</v>
      </c>
      <c r="M34">
        <v>0.88015989965151353</v>
      </c>
      <c r="N34">
        <v>54129.83382856808</v>
      </c>
      <c r="O34">
        <v>52.809593979090813</v>
      </c>
      <c r="P34">
        <v>1.077746815899812</v>
      </c>
      <c r="Q34">
        <v>1.35019</v>
      </c>
      <c r="R34">
        <v>103.994</v>
      </c>
      <c r="S34" s="5">
        <f>VLOOKUP(H34,'[1]Aircraft data'!A:F,6,FALSE)</f>
        <v>9.8360655737704916E-2</v>
      </c>
      <c r="T34">
        <f>VLOOKUP(H34,'[1]Aircraft data'!A:E,5,FALSE)*G34</f>
        <v>353.3021052890827</v>
      </c>
      <c r="U34">
        <f>VLOOKUP(H34,'[1]Aircraft data'!A:D,4,FALSE)</f>
        <v>385</v>
      </c>
      <c r="V34">
        <f>VLOOKUP(H34,'[1]Aircraft data'!A:C,3,FALSE)</f>
        <v>42</v>
      </c>
      <c r="W34" s="6">
        <f t="shared" si="3"/>
        <v>393.49116257375573</v>
      </c>
      <c r="X34" s="7">
        <f t="shared" si="0"/>
        <v>234415.23285238587</v>
      </c>
      <c r="Y34" s="9">
        <f t="shared" si="1"/>
        <v>651.15342458996076</v>
      </c>
      <c r="Z34" s="9">
        <f t="shared" si="2"/>
        <v>111.36691216107872</v>
      </c>
    </row>
    <row r="35" spans="1:26" x14ac:dyDescent="0.35">
      <c r="A35" t="s">
        <v>103</v>
      </c>
      <c r="B35">
        <v>342</v>
      </c>
      <c r="C35" t="s">
        <v>104</v>
      </c>
      <c r="D35" t="s">
        <v>103</v>
      </c>
      <c r="E35" t="s">
        <v>25</v>
      </c>
      <c r="F35" s="4">
        <v>6915.2296446291302</v>
      </c>
      <c r="G35">
        <v>0.63765658353333332</v>
      </c>
      <c r="H35" t="s">
        <v>29</v>
      </c>
      <c r="I35">
        <v>59954.741202287238</v>
      </c>
      <c r="J35">
        <v>189397.0274580254</v>
      </c>
      <c r="K35">
        <v>1256.633190147787</v>
      </c>
      <c r="L35">
        <v>6.853052656352796</v>
      </c>
      <c r="M35">
        <v>1.1990948240457451</v>
      </c>
      <c r="N35">
        <v>73744.331678813309</v>
      </c>
      <c r="O35">
        <v>71.94568944274468</v>
      </c>
      <c r="P35">
        <v>1.468279376382545</v>
      </c>
      <c r="Q35">
        <v>14.508599999999999</v>
      </c>
      <c r="R35">
        <v>121.02</v>
      </c>
      <c r="S35" s="5">
        <f>VLOOKUP(H35,'[1]Aircraft data'!A:F,6,FALSE)</f>
        <v>9.8360655737704916E-2</v>
      </c>
      <c r="T35">
        <f>VLOOKUP(H35,'[1]Aircraft data'!A:E,5,FALSE)*G35</f>
        <v>353.3021052890827</v>
      </c>
      <c r="U35">
        <f>VLOOKUP(H35,'[1]Aircraft data'!A:D,4,FALSE)</f>
        <v>385</v>
      </c>
      <c r="V35">
        <f>VLOOKUP(H35,'[1]Aircraft data'!A:C,3,FALSE)</f>
        <v>42</v>
      </c>
      <c r="W35" s="6">
        <f t="shared" si="3"/>
        <v>536.07670212736184</v>
      </c>
      <c r="X35" s="7">
        <f t="shared" si="0"/>
        <v>303390.08613885101</v>
      </c>
      <c r="Y35" s="9">
        <f t="shared" si="1"/>
        <v>887.10551502588009</v>
      </c>
      <c r="Z35" s="9">
        <f t="shared" si="2"/>
        <v>128.28287137432531</v>
      </c>
    </row>
    <row r="36" spans="1:26" x14ac:dyDescent="0.35">
      <c r="A36" t="s">
        <v>105</v>
      </c>
      <c r="B36">
        <v>312</v>
      </c>
      <c r="C36" t="s">
        <v>106</v>
      </c>
      <c r="D36" t="s">
        <v>105</v>
      </c>
      <c r="E36" t="s">
        <v>25</v>
      </c>
      <c r="F36" s="4">
        <v>1758.3105544681821</v>
      </c>
      <c r="G36">
        <v>0.63765658353333332</v>
      </c>
      <c r="H36" t="s">
        <v>107</v>
      </c>
      <c r="I36">
        <v>6074.6891239259821</v>
      </c>
      <c r="J36">
        <v>19189.942942482179</v>
      </c>
      <c r="K36">
        <v>69.081455770599646</v>
      </c>
      <c r="L36">
        <v>0.58718035773845778</v>
      </c>
      <c r="M36">
        <v>0.12149378247851959</v>
      </c>
      <c r="N36">
        <v>7471.8676224289566</v>
      </c>
      <c r="O36">
        <v>7.2896269487111773</v>
      </c>
      <c r="P36">
        <v>0.148767896912473</v>
      </c>
      <c r="Q36">
        <v>40.467500000000001</v>
      </c>
      <c r="R36">
        <v>50.046700000000001</v>
      </c>
      <c r="S36" s="5">
        <f>VLOOKUP(H36,'[1]Aircraft data'!A:F,6,FALSE)</f>
        <v>0.08</v>
      </c>
      <c r="T36">
        <f>VLOOKUP(H36,'[1]Aircraft data'!A:E,5,FALSE)*G36</f>
        <v>118.79784299295697</v>
      </c>
      <c r="U36">
        <f>VLOOKUP(H36,'[1]Aircraft data'!A:D,4,FALSE)</f>
        <v>138</v>
      </c>
      <c r="V36">
        <f>VLOOKUP(H36,'[1]Aircraft data'!A:C,3,FALSE)</f>
        <v>12</v>
      </c>
      <c r="W36" s="6">
        <f t="shared" si="3"/>
        <v>161.53443917007712</v>
      </c>
      <c r="X36" s="7">
        <f t="shared" si="0"/>
        <v>79830.162640725874</v>
      </c>
      <c r="Y36" s="9">
        <f t="shared" si="1"/>
        <v>255.86590589976242</v>
      </c>
      <c r="Z36" s="9">
        <f t="shared" si="2"/>
        <v>145.51804017189187</v>
      </c>
    </row>
    <row r="37" spans="1:26" x14ac:dyDescent="0.35">
      <c r="A37" t="s">
        <v>108</v>
      </c>
      <c r="B37">
        <v>298</v>
      </c>
      <c r="C37" t="s">
        <v>109</v>
      </c>
      <c r="D37" t="s">
        <v>108</v>
      </c>
      <c r="E37" t="s">
        <v>25</v>
      </c>
      <c r="F37" s="4">
        <v>2192.0812912345268</v>
      </c>
      <c r="G37">
        <v>0.63765658353333332</v>
      </c>
      <c r="H37" t="s">
        <v>110</v>
      </c>
      <c r="I37">
        <v>13891.407891178969</v>
      </c>
      <c r="J37">
        <v>43882.957528234372</v>
      </c>
      <c r="K37">
        <v>194.11282914840311</v>
      </c>
      <c r="L37">
        <v>2.0075972310150059</v>
      </c>
      <c r="M37">
        <v>0.27782815782357939</v>
      </c>
      <c r="N37">
        <v>17086.431706150139</v>
      </c>
      <c r="O37">
        <v>16.669689469414759</v>
      </c>
      <c r="P37">
        <v>0.3401977442737707</v>
      </c>
      <c r="Q37">
        <v>41.257899999999999</v>
      </c>
      <c r="R37">
        <v>69.281199999999998</v>
      </c>
      <c r="S37" s="5">
        <f>VLOOKUP(H37,'[1]Aircraft data'!A:F,6,FALSE)</f>
        <v>0.17326732673267325</v>
      </c>
      <c r="T37">
        <f>VLOOKUP(H37,'[1]Aircraft data'!A:E,5,FALSE)*G37</f>
        <v>196.32558330735779</v>
      </c>
      <c r="U37">
        <f>VLOOKUP(H37,'[1]Aircraft data'!A:D,4,FALSE)</f>
        <v>167</v>
      </c>
      <c r="V37">
        <f>VLOOKUP(H37,'[1]Aircraft data'!A:C,3,FALSE)</f>
        <v>35</v>
      </c>
      <c r="W37" s="6">
        <f t="shared" si="3"/>
        <v>223.52134036211342</v>
      </c>
      <c r="X37" s="7">
        <f t="shared" si="0"/>
        <v>129476.44894469151</v>
      </c>
      <c r="Y37" s="9">
        <f t="shared" si="1"/>
        <v>434.48472800232048</v>
      </c>
      <c r="Z37" s="9">
        <f t="shared" si="2"/>
        <v>198.20648519728448</v>
      </c>
    </row>
    <row r="38" spans="1:26" x14ac:dyDescent="0.35">
      <c r="A38" t="s">
        <v>111</v>
      </c>
      <c r="B38">
        <v>293</v>
      </c>
      <c r="C38" t="s">
        <v>112</v>
      </c>
      <c r="D38" t="s">
        <v>111</v>
      </c>
      <c r="E38" t="s">
        <v>25</v>
      </c>
      <c r="F38" s="4">
        <v>4909.0551023554954</v>
      </c>
      <c r="G38">
        <v>0.63765658353333332</v>
      </c>
      <c r="H38" t="s">
        <v>29</v>
      </c>
      <c r="I38">
        <v>38861.081754055362</v>
      </c>
      <c r="J38">
        <v>122762.1572610609</v>
      </c>
      <c r="K38">
        <v>814.5749275844031</v>
      </c>
      <c r="L38">
        <v>5.7976441778751431</v>
      </c>
      <c r="M38">
        <v>0.77722163508110709</v>
      </c>
      <c r="N38">
        <v>47799.130557488083</v>
      </c>
      <c r="O38">
        <v>46.633298104866427</v>
      </c>
      <c r="P38">
        <v>0.95169996132380441</v>
      </c>
      <c r="Q38">
        <v>13.681100000000001</v>
      </c>
      <c r="R38">
        <v>100.747</v>
      </c>
      <c r="S38" s="5">
        <f>VLOOKUP(H38,'[1]Aircraft data'!A:F,6,FALSE)</f>
        <v>9.8360655737704916E-2</v>
      </c>
      <c r="T38">
        <f>VLOOKUP(H38,'[1]Aircraft data'!A:E,5,FALSE)*G38</f>
        <v>353.3021052890827</v>
      </c>
      <c r="U38">
        <f>VLOOKUP(H38,'[1]Aircraft data'!A:D,4,FALSE)</f>
        <v>385</v>
      </c>
      <c r="V38">
        <f>VLOOKUP(H38,'[1]Aircraft data'!A:C,3,FALSE)</f>
        <v>42</v>
      </c>
      <c r="W38" s="6">
        <f t="shared" si="3"/>
        <v>347.47077762418968</v>
      </c>
      <c r="X38" s="7">
        <f t="shared" si="0"/>
        <v>168474.52963695946</v>
      </c>
      <c r="Y38" s="9">
        <f t="shared" si="1"/>
        <v>574.99839466539061</v>
      </c>
      <c r="Z38" s="9">
        <f t="shared" si="2"/>
        <v>117.13015696024496</v>
      </c>
    </row>
    <row r="39" spans="1:26" x14ac:dyDescent="0.35">
      <c r="A39" t="s">
        <v>113</v>
      </c>
      <c r="B39">
        <v>290</v>
      </c>
      <c r="C39" t="s">
        <v>114</v>
      </c>
      <c r="D39" t="s">
        <v>113</v>
      </c>
      <c r="E39" t="s">
        <v>25</v>
      </c>
      <c r="F39" s="4">
        <v>5923.6174578286173</v>
      </c>
      <c r="G39">
        <v>0.6078310146</v>
      </c>
      <c r="H39" t="s">
        <v>29</v>
      </c>
      <c r="I39">
        <v>55414.029057547872</v>
      </c>
      <c r="J39">
        <v>175052.91779279371</v>
      </c>
      <c r="K39">
        <v>1150.4929130881981</v>
      </c>
      <c r="L39">
        <v>6.8762036912274596</v>
      </c>
      <c r="M39">
        <v>1.1082805811509571</v>
      </c>
      <c r="N39">
        <v>68159.255740783876</v>
      </c>
      <c r="O39">
        <v>66.496834869057437</v>
      </c>
      <c r="P39">
        <v>1.3570782626338249</v>
      </c>
      <c r="Q39">
        <v>-8.8583700000000007</v>
      </c>
      <c r="R39">
        <v>13.231199999999999</v>
      </c>
      <c r="S39" s="5">
        <f>VLOOKUP(H39,'[1]Aircraft data'!A:F,6,FALSE)</f>
        <v>9.8360655737704916E-2</v>
      </c>
      <c r="T39">
        <f>VLOOKUP(H39,'[1]Aircraft data'!A:E,5,FALSE)*G39</f>
        <v>336.77685240577972</v>
      </c>
      <c r="U39">
        <f>VLOOKUP(H39,'[1]Aircraft data'!A:D,4,FALSE)</f>
        <v>385</v>
      </c>
      <c r="V39">
        <f>VLOOKUP(H39,'[1]Aircraft data'!A:C,3,FALSE)</f>
        <v>42</v>
      </c>
      <c r="W39" s="6">
        <f t="shared" si="3"/>
        <v>519.78904292945242</v>
      </c>
      <c r="X39" s="7">
        <f t="shared" si="0"/>
        <v>237776.79700192119</v>
      </c>
      <c r="Y39" s="9">
        <f t="shared" si="1"/>
        <v>819.91998966179722</v>
      </c>
      <c r="Z39" s="9">
        <f t="shared" si="2"/>
        <v>138.41541853419244</v>
      </c>
    </row>
    <row r="40" spans="1:26" x14ac:dyDescent="0.35">
      <c r="A40" t="s">
        <v>115</v>
      </c>
      <c r="B40">
        <v>710</v>
      </c>
      <c r="C40" t="s">
        <v>116</v>
      </c>
      <c r="D40" t="s">
        <v>115</v>
      </c>
      <c r="E40" t="s">
        <v>25</v>
      </c>
      <c r="F40" s="4">
        <v>3275.5931503326692</v>
      </c>
      <c r="G40">
        <v>0.69877382826666667</v>
      </c>
      <c r="H40" t="s">
        <v>29</v>
      </c>
      <c r="I40">
        <v>26888.283903629759</v>
      </c>
      <c r="J40">
        <v>84940.088851566383</v>
      </c>
      <c r="K40">
        <v>557.52561608166138</v>
      </c>
      <c r="L40">
        <v>5.1320671057579998</v>
      </c>
      <c r="M40">
        <v>0.53776567807259501</v>
      </c>
      <c r="N40">
        <v>33072.589201464609</v>
      </c>
      <c r="O40">
        <v>32.265940684355712</v>
      </c>
      <c r="P40">
        <v>0.65848858539501454</v>
      </c>
      <c r="Q40">
        <v>37.936399999999999</v>
      </c>
      <c r="R40">
        <v>23.944500000000001</v>
      </c>
      <c r="S40" s="5">
        <f>VLOOKUP(H40,'[1]Aircraft data'!A:F,6,FALSE)</f>
        <v>9.8360655737704916E-2</v>
      </c>
      <c r="T40">
        <f>VLOOKUP(H40,'[1]Aircraft data'!A:E,5,FALSE)*G40</f>
        <v>387.16492705139581</v>
      </c>
      <c r="U40">
        <f>VLOOKUP(H40,'[1]Aircraft data'!A:D,4,FALSE)</f>
        <v>385</v>
      </c>
      <c r="V40">
        <f>VLOOKUP(H40,'[1]Aircraft data'!A:C,3,FALSE)</f>
        <v>42</v>
      </c>
      <c r="W40" s="6">
        <f t="shared" si="3"/>
        <v>219.38993673435368</v>
      </c>
      <c r="X40" s="7">
        <f t="shared" si="0"/>
        <v>282470.55308951822</v>
      </c>
      <c r="Y40" s="9">
        <f t="shared" si="1"/>
        <v>397.84584942185666</v>
      </c>
      <c r="Z40" s="9">
        <f t="shared" si="2"/>
        <v>121.45765092391019</v>
      </c>
    </row>
    <row r="41" spans="1:26" x14ac:dyDescent="0.35">
      <c r="A41" t="s">
        <v>117</v>
      </c>
      <c r="B41">
        <v>283</v>
      </c>
      <c r="C41" t="s">
        <v>118</v>
      </c>
      <c r="D41" t="s">
        <v>117</v>
      </c>
      <c r="E41" t="s">
        <v>25</v>
      </c>
      <c r="F41" s="4">
        <v>854.32296662687907</v>
      </c>
      <c r="G41">
        <v>0.5245896810666667</v>
      </c>
      <c r="H41" t="s">
        <v>29</v>
      </c>
      <c r="I41">
        <v>9642.3781354533203</v>
      </c>
      <c r="J41">
        <v>30460.27252989704</v>
      </c>
      <c r="K41">
        <v>235.3178872999452</v>
      </c>
      <c r="L41">
        <v>3.7723474342180419</v>
      </c>
      <c r="M41">
        <v>0.19284756270906639</v>
      </c>
      <c r="N41">
        <v>11860.125106607589</v>
      </c>
      <c r="O41">
        <v>11.57085376254398</v>
      </c>
      <c r="P41">
        <v>0.23613987270497919</v>
      </c>
      <c r="Q41">
        <v>29.226600000000001</v>
      </c>
      <c r="R41">
        <v>47.968899999999998</v>
      </c>
      <c r="S41" s="5">
        <f>VLOOKUP(H41,'[1]Aircraft data'!A:F,6,FALSE)</f>
        <v>9.8360655737704916E-2</v>
      </c>
      <c r="T41">
        <f>VLOOKUP(H41,'[1]Aircraft data'!A:E,5,FALSE)*G41</f>
        <v>290.65588518948186</v>
      </c>
      <c r="U41">
        <f>VLOOKUP(H41,'[1]Aircraft data'!A:D,4,FALSE)</f>
        <v>385</v>
      </c>
      <c r="V41">
        <f>VLOOKUP(H41,'[1]Aircraft data'!A:C,3,FALSE)</f>
        <v>42</v>
      </c>
      <c r="W41" s="6">
        <f t="shared" si="3"/>
        <v>104.79840279180875</v>
      </c>
      <c r="X41" s="7">
        <f t="shared" si="0"/>
        <v>40375.911597006379</v>
      </c>
      <c r="Y41" s="9">
        <f t="shared" si="1"/>
        <v>142.67106571380347</v>
      </c>
      <c r="Z41" s="9">
        <f t="shared" si="2"/>
        <v>166.99898198583051</v>
      </c>
    </row>
    <row r="42" spans="1:26" x14ac:dyDescent="0.35">
      <c r="A42" t="s">
        <v>119</v>
      </c>
      <c r="B42">
        <v>275</v>
      </c>
      <c r="C42" t="s">
        <v>120</v>
      </c>
      <c r="D42" t="s">
        <v>119</v>
      </c>
      <c r="E42" t="s">
        <v>25</v>
      </c>
      <c r="F42" s="4">
        <v>2514.6493868818188</v>
      </c>
      <c r="G42">
        <v>0.60607934019999998</v>
      </c>
      <c r="H42" t="s">
        <v>29</v>
      </c>
      <c r="I42">
        <v>24058.50779562063</v>
      </c>
      <c r="J42">
        <v>76000.826126365559</v>
      </c>
      <c r="K42">
        <v>497.05751732137992</v>
      </c>
      <c r="L42">
        <v>4.0412422023319596</v>
      </c>
      <c r="M42">
        <v>0.48117015591241252</v>
      </c>
      <c r="N42">
        <v>29591.964588613369</v>
      </c>
      <c r="O42">
        <v>28.870209354744759</v>
      </c>
      <c r="P42">
        <v>0.58918794601519897</v>
      </c>
      <c r="Q42">
        <v>8.9777799999999992</v>
      </c>
      <c r="R42">
        <v>38.799399999999999</v>
      </c>
      <c r="S42" s="5">
        <f>VLOOKUP(H42,'[1]Aircraft data'!A:F,6,FALSE)</f>
        <v>9.8360655737704916E-2</v>
      </c>
      <c r="T42">
        <f>VLOOKUP(H42,'[1]Aircraft data'!A:E,5,FALSE)*G42</f>
        <v>335.80631392271135</v>
      </c>
      <c r="U42">
        <f>VLOOKUP(H42,'[1]Aircraft data'!A:D,4,FALSE)</f>
        <v>385</v>
      </c>
      <c r="V42">
        <f>VLOOKUP(H42,'[1]Aircraft data'!A:C,3,FALSE)</f>
        <v>42</v>
      </c>
      <c r="W42" s="6">
        <f t="shared" si="3"/>
        <v>226.32339826659063</v>
      </c>
      <c r="X42" s="7">
        <f t="shared" si="0"/>
        <v>97893.335759955648</v>
      </c>
      <c r="Y42" s="9">
        <f t="shared" si="1"/>
        <v>355.97576639983873</v>
      </c>
      <c r="Z42" s="9">
        <f t="shared" si="2"/>
        <v>141.56079501852582</v>
      </c>
    </row>
    <row r="43" spans="1:26" x14ac:dyDescent="0.35">
      <c r="A43" t="s">
        <v>121</v>
      </c>
      <c r="B43">
        <v>668</v>
      </c>
      <c r="C43" t="s">
        <v>122</v>
      </c>
      <c r="D43" t="s">
        <v>121</v>
      </c>
      <c r="E43" t="s">
        <v>25</v>
      </c>
      <c r="F43" s="4">
        <v>4821.3167381454914</v>
      </c>
      <c r="G43">
        <v>0.69877382826666667</v>
      </c>
      <c r="H43" t="s">
        <v>29</v>
      </c>
      <c r="I43">
        <v>40996.878339582821</v>
      </c>
      <c r="J43">
        <v>129509.13867474211</v>
      </c>
      <c r="K43">
        <v>832.44760678831676</v>
      </c>
      <c r="L43">
        <v>4.3969208409074039</v>
      </c>
      <c r="M43">
        <v>0.81993756679165641</v>
      </c>
      <c r="N43">
        <v>50426.160357686873</v>
      </c>
      <c r="O43">
        <v>49.196254007499377</v>
      </c>
      <c r="P43">
        <v>1.004005183826518</v>
      </c>
      <c r="Q43">
        <v>55.617899999999999</v>
      </c>
      <c r="R43">
        <v>12.656000000000001</v>
      </c>
      <c r="S43" s="5">
        <f>VLOOKUP(H43,'[1]Aircraft data'!A:F,6,FALSE)</f>
        <v>9.8360655737704916E-2</v>
      </c>
      <c r="T43">
        <f>VLOOKUP(H43,'[1]Aircraft data'!A:E,5,FALSE)*G43</f>
        <v>387.16492705139581</v>
      </c>
      <c r="U43">
        <f>VLOOKUP(H43,'[1]Aircraft data'!A:D,4,FALSE)</f>
        <v>385</v>
      </c>
      <c r="V43">
        <f>VLOOKUP(H43,'[1]Aircraft data'!A:C,3,FALSE)</f>
        <v>42</v>
      </c>
      <c r="W43" s="6">
        <f t="shared" si="3"/>
        <v>334.50638119797941</v>
      </c>
      <c r="X43" s="7">
        <f t="shared" si="0"/>
        <v>405208.92100575048</v>
      </c>
      <c r="Y43" s="9">
        <f t="shared" si="1"/>
        <v>606.60018114633306</v>
      </c>
      <c r="Z43" s="9">
        <f t="shared" si="2"/>
        <v>125.81628921970814</v>
      </c>
    </row>
    <row r="44" spans="1:26" x14ac:dyDescent="0.35">
      <c r="A44" t="s">
        <v>123</v>
      </c>
      <c r="B44">
        <v>264</v>
      </c>
      <c r="C44" t="s">
        <v>124</v>
      </c>
      <c r="D44" t="s">
        <v>123</v>
      </c>
      <c r="E44" t="s">
        <v>25</v>
      </c>
      <c r="F44" s="4">
        <v>378.38203337751321</v>
      </c>
      <c r="G44">
        <v>0.5245896810666667</v>
      </c>
      <c r="H44" t="s">
        <v>42</v>
      </c>
      <c r="I44">
        <v>2003.0734095291889</v>
      </c>
      <c r="J44">
        <v>6327.708900702708</v>
      </c>
      <c r="K44">
        <v>28.921901689354801</v>
      </c>
      <c r="L44">
        <v>0.31435110876094152</v>
      </c>
      <c r="M44">
        <v>4.0061468190583788E-2</v>
      </c>
      <c r="N44">
        <v>2463.780293720903</v>
      </c>
      <c r="O44">
        <v>2.403688091435026</v>
      </c>
      <c r="P44">
        <v>4.9054859008878099E-2</v>
      </c>
      <c r="Q44">
        <v>25.273099999999999</v>
      </c>
      <c r="R44">
        <v>51.6081</v>
      </c>
      <c r="S44" s="5">
        <f>VLOOKUP(H44,'[1]Aircraft data'!A:F,6,FALSE)</f>
        <v>0.1038961038961039</v>
      </c>
      <c r="T44">
        <f>VLOOKUP(H44,'[1]Aircraft data'!A:E,5,FALSE)*G44</f>
        <v>106.17960759817723</v>
      </c>
      <c r="U44">
        <f>VLOOKUP(H44,'[1]Aircraft data'!A:D,4,FALSE)</f>
        <v>138</v>
      </c>
      <c r="V44">
        <f>VLOOKUP(H44,'[1]Aircraft data'!A:C,3,FALSE)</f>
        <v>16</v>
      </c>
      <c r="W44" s="6">
        <f t="shared" si="3"/>
        <v>59.594389580427638</v>
      </c>
      <c r="X44" s="7">
        <f t="shared" si="0"/>
        <v>21695.001945266427</v>
      </c>
      <c r="Y44" s="9">
        <f t="shared" si="1"/>
        <v>82.178037671463741</v>
      </c>
      <c r="Z44" s="9">
        <f t="shared" si="2"/>
        <v>217.18271593903717</v>
      </c>
    </row>
    <row r="45" spans="1:26" x14ac:dyDescent="0.35">
      <c r="A45" t="s">
        <v>125</v>
      </c>
      <c r="B45">
        <v>626</v>
      </c>
      <c r="C45" t="s">
        <v>126</v>
      </c>
      <c r="D45" t="s">
        <v>125</v>
      </c>
      <c r="E45" t="s">
        <v>25</v>
      </c>
      <c r="F45" s="4">
        <v>4786.5268384199953</v>
      </c>
      <c r="G45">
        <v>0.69877382826666667</v>
      </c>
      <c r="H45" t="s">
        <v>29</v>
      </c>
      <c r="I45">
        <v>42193.379753624002</v>
      </c>
      <c r="J45">
        <v>133288.88664169819</v>
      </c>
      <c r="K45">
        <v>859.20192731367933</v>
      </c>
      <c r="L45">
        <v>5.5345723258935484</v>
      </c>
      <c r="M45">
        <v>0.84386759507247988</v>
      </c>
      <c r="N45">
        <v>51897.857096957523</v>
      </c>
      <c r="O45">
        <v>50.632055704348787</v>
      </c>
      <c r="P45">
        <v>1.033307259272424</v>
      </c>
      <c r="Q45">
        <v>59.651899999999998</v>
      </c>
      <c r="R45">
        <v>17.918600000000001</v>
      </c>
      <c r="S45" s="5">
        <f>VLOOKUP(H45,'[1]Aircraft data'!A:F,6,FALSE)</f>
        <v>9.8360655737704916E-2</v>
      </c>
      <c r="T45">
        <f>VLOOKUP(H45,'[1]Aircraft data'!A:E,5,FALSE)*G45</f>
        <v>387.16492705139581</v>
      </c>
      <c r="U45">
        <f>VLOOKUP(H45,'[1]Aircraft data'!A:D,4,FALSE)</f>
        <v>385</v>
      </c>
      <c r="V45">
        <f>VLOOKUP(H45,'[1]Aircraft data'!A:C,3,FALSE)</f>
        <v>42</v>
      </c>
      <c r="W45" s="6">
        <f t="shared" si="3"/>
        <v>344.2690112888356</v>
      </c>
      <c r="X45" s="7">
        <f t="shared" si="0"/>
        <v>390814.25310399564</v>
      </c>
      <c r="Y45" s="9">
        <f t="shared" si="1"/>
        <v>624.3039186964786</v>
      </c>
      <c r="Z45" s="9">
        <f t="shared" si="2"/>
        <v>130.4294198635597</v>
      </c>
    </row>
    <row r="46" spans="1:26" x14ac:dyDescent="0.35">
      <c r="A46" t="s">
        <v>127</v>
      </c>
      <c r="B46">
        <v>607</v>
      </c>
      <c r="C46" t="s">
        <v>128</v>
      </c>
      <c r="D46" t="s">
        <v>127</v>
      </c>
      <c r="E46" t="s">
        <v>25</v>
      </c>
      <c r="F46" s="4">
        <v>5658.3026808145842</v>
      </c>
      <c r="G46">
        <v>0.69877382826666667</v>
      </c>
      <c r="H46" t="s">
        <v>29</v>
      </c>
      <c r="I46">
        <v>46417.394145265891</v>
      </c>
      <c r="J46">
        <v>146632.54810489499</v>
      </c>
      <c r="K46">
        <v>965.07336195756739</v>
      </c>
      <c r="L46">
        <v>6.1899433676675804</v>
      </c>
      <c r="M46">
        <v>0.92834788290531778</v>
      </c>
      <c r="N46">
        <v>57093.394798677051</v>
      </c>
      <c r="O46">
        <v>55.700872974319068</v>
      </c>
      <c r="P46">
        <v>1.1367525096799811</v>
      </c>
      <c r="Q46">
        <v>40.471899999999998</v>
      </c>
      <c r="R46">
        <v>-3.56264</v>
      </c>
      <c r="S46" s="5">
        <f>VLOOKUP(H46,'[1]Aircraft data'!A:F,6,FALSE)</f>
        <v>9.8360655737704916E-2</v>
      </c>
      <c r="T46">
        <f>VLOOKUP(H46,'[1]Aircraft data'!A:E,5,FALSE)*G46</f>
        <v>387.16492705139581</v>
      </c>
      <c r="U46">
        <f>VLOOKUP(H46,'[1]Aircraft data'!A:D,4,FALSE)</f>
        <v>385</v>
      </c>
      <c r="V46">
        <f>VLOOKUP(H46,'[1]Aircraft data'!A:C,3,FALSE)</f>
        <v>42</v>
      </c>
      <c r="W46" s="6">
        <f t="shared" si="3"/>
        <v>378.73406876400674</v>
      </c>
      <c r="X46" s="7">
        <f t="shared" si="0"/>
        <v>416889.72693054454</v>
      </c>
      <c r="Y46" s="9">
        <f t="shared" si="1"/>
        <v>686.80350400419195</v>
      </c>
      <c r="Z46" s="9">
        <f t="shared" si="2"/>
        <v>121.37977459793967</v>
      </c>
    </row>
    <row r="47" spans="1:26" x14ac:dyDescent="0.35">
      <c r="A47" t="s">
        <v>129</v>
      </c>
      <c r="B47">
        <v>241</v>
      </c>
      <c r="C47" t="s">
        <v>130</v>
      </c>
      <c r="D47" t="s">
        <v>129</v>
      </c>
      <c r="E47" t="s">
        <v>25</v>
      </c>
      <c r="F47" s="4">
        <v>2995.7563007676731</v>
      </c>
      <c r="G47">
        <v>0.63765658353333332</v>
      </c>
      <c r="H47" t="s">
        <v>42</v>
      </c>
      <c r="I47">
        <v>9156.4103658952627</v>
      </c>
      <c r="J47">
        <v>28925.10034586312</v>
      </c>
      <c r="K47">
        <v>102.15004330879459</v>
      </c>
      <c r="L47">
        <v>0.90447953542531712</v>
      </c>
      <c r="M47">
        <v>0.18312820731790519</v>
      </c>
      <c r="N47">
        <v>11262.384750051169</v>
      </c>
      <c r="O47">
        <v>10.98769243907431</v>
      </c>
      <c r="P47">
        <v>0.2242386212055982</v>
      </c>
      <c r="Q47">
        <v>27.6966</v>
      </c>
      <c r="R47">
        <v>85.359099999999998</v>
      </c>
      <c r="S47" s="5">
        <f>VLOOKUP(H47,'[1]Aircraft data'!A:F,6,FALSE)</f>
        <v>0.1038961038961039</v>
      </c>
      <c r="T47">
        <f>VLOOKUP(H47,'[1]Aircraft data'!A:E,5,FALSE)*G47</f>
        <v>129.06492114807594</v>
      </c>
      <c r="U47">
        <f>VLOOKUP(H47,'[1]Aircraft data'!A:D,4,FALSE)</f>
        <v>138</v>
      </c>
      <c r="V47">
        <f>VLOOKUP(H47,'[1]Aircraft data'!A:C,3,FALSE)</f>
        <v>16</v>
      </c>
      <c r="W47" s="6">
        <f t="shared" si="3"/>
        <v>224.11279601432062</v>
      </c>
      <c r="X47" s="7">
        <f t="shared" si="0"/>
        <v>90531.807576013132</v>
      </c>
      <c r="Y47" s="9">
        <f t="shared" si="1"/>
        <v>375.65065384237812</v>
      </c>
      <c r="Z47" s="9">
        <f t="shared" si="2"/>
        <v>125.39426312684922</v>
      </c>
    </row>
    <row r="48" spans="1:26" x14ac:dyDescent="0.35">
      <c r="A48" t="s">
        <v>131</v>
      </c>
      <c r="B48">
        <v>587</v>
      </c>
      <c r="C48" t="s">
        <v>132</v>
      </c>
      <c r="D48" t="s">
        <v>131</v>
      </c>
      <c r="E48" t="s">
        <v>25</v>
      </c>
      <c r="F48" s="4">
        <v>4537.3738694006124</v>
      </c>
      <c r="G48">
        <v>0.69978361703333336</v>
      </c>
      <c r="H48" t="s">
        <v>54</v>
      </c>
      <c r="I48">
        <v>11160.596414530681</v>
      </c>
      <c r="J48">
        <v>35256.324073502423</v>
      </c>
      <c r="K48">
        <v>161.3367417997575</v>
      </c>
      <c r="L48">
        <v>1.1487834180188889</v>
      </c>
      <c r="M48">
        <v>0.22321192829061359</v>
      </c>
      <c r="N48">
        <v>13727.533589872741</v>
      </c>
      <c r="O48">
        <v>13.39271569743682</v>
      </c>
      <c r="P48">
        <v>0.27332072851911871</v>
      </c>
      <c r="Q48">
        <v>60.3172</v>
      </c>
      <c r="R48">
        <v>24.9633</v>
      </c>
      <c r="S48" s="5">
        <f>VLOOKUP(H48,'[1]Aircraft data'!A:F,6,FALSE)</f>
        <v>9.3023255813953487E-2</v>
      </c>
      <c r="T48">
        <f>VLOOKUP(H48,'[1]Aircraft data'!A:E,5,FALSE)*G48</f>
        <v>154.23585240233419</v>
      </c>
      <c r="U48">
        <f>VLOOKUP(H48,'[1]Aircraft data'!A:D,4,FALSE)</f>
        <v>156</v>
      </c>
      <c r="V48">
        <f>VLOOKUP(H48,'[1]Aircraft data'!A:C,3,FALSE)</f>
        <v>16</v>
      </c>
      <c r="W48" s="6">
        <f t="shared" si="3"/>
        <v>228.58708610455903</v>
      </c>
      <c r="X48" s="7">
        <f t="shared" si="0"/>
        <v>240644.90966448747</v>
      </c>
      <c r="Y48" s="9">
        <f t="shared" si="1"/>
        <v>409.95725666863279</v>
      </c>
      <c r="Z48" s="9">
        <f t="shared" si="2"/>
        <v>90.351218230731376</v>
      </c>
    </row>
    <row r="49" spans="1:26" x14ac:dyDescent="0.35">
      <c r="A49" t="s">
        <v>133</v>
      </c>
      <c r="B49">
        <v>238</v>
      </c>
      <c r="C49" t="s">
        <v>134</v>
      </c>
      <c r="D49" t="s">
        <v>133</v>
      </c>
      <c r="E49" t="s">
        <v>25</v>
      </c>
      <c r="F49" s="4">
        <v>1926.9830057775109</v>
      </c>
      <c r="G49">
        <v>0.5245896810666667</v>
      </c>
      <c r="H49" t="s">
        <v>29</v>
      </c>
      <c r="I49">
        <v>19282.058553965391</v>
      </c>
      <c r="J49">
        <v>60912.022971976658</v>
      </c>
      <c r="K49">
        <v>423.58786091683908</v>
      </c>
      <c r="L49">
        <v>4.2622431146204169</v>
      </c>
      <c r="M49">
        <v>0.38564117107930768</v>
      </c>
      <c r="N49">
        <v>23716.93202137743</v>
      </c>
      <c r="O49">
        <v>23.13847026475846</v>
      </c>
      <c r="P49">
        <v>0.47221367887262172</v>
      </c>
      <c r="Q49">
        <v>33.560699999999997</v>
      </c>
      <c r="R49">
        <v>72.851600000000005</v>
      </c>
      <c r="S49" s="5">
        <f>VLOOKUP(H49,'[1]Aircraft data'!A:F,6,FALSE)</f>
        <v>9.8360655737704916E-2</v>
      </c>
      <c r="T49">
        <f>VLOOKUP(H49,'[1]Aircraft data'!A:E,5,FALSE)*G49</f>
        <v>290.65588518948186</v>
      </c>
      <c r="U49">
        <f>VLOOKUP(H49,'[1]Aircraft data'!A:D,4,FALSE)</f>
        <v>385</v>
      </c>
      <c r="V49">
        <f>VLOOKUP(H49,'[1]Aircraft data'!A:C,3,FALSE)</f>
        <v>42</v>
      </c>
      <c r="W49" s="6">
        <f t="shared" si="3"/>
        <v>209.56748538660216</v>
      </c>
      <c r="X49" s="7">
        <f t="shared" si="0"/>
        <v>67901.927247449377</v>
      </c>
      <c r="Y49" s="9">
        <f t="shared" si="1"/>
        <v>285.30221532541754</v>
      </c>
      <c r="Z49" s="9">
        <f t="shared" si="2"/>
        <v>148.05642523572857</v>
      </c>
    </row>
    <row r="50" spans="1:26" x14ac:dyDescent="0.35">
      <c r="A50" t="s">
        <v>135</v>
      </c>
      <c r="B50">
        <v>234</v>
      </c>
      <c r="C50" t="s">
        <v>136</v>
      </c>
      <c r="D50" t="s">
        <v>135</v>
      </c>
      <c r="E50" t="s">
        <v>25</v>
      </c>
      <c r="F50" s="4">
        <v>3497.2736751986058</v>
      </c>
      <c r="G50">
        <v>0.69877382826666667</v>
      </c>
      <c r="H50" t="s">
        <v>54</v>
      </c>
      <c r="I50">
        <v>8439.8187096188158</v>
      </c>
      <c r="J50">
        <v>26661.387303685831</v>
      </c>
      <c r="K50">
        <v>121.9031667200459</v>
      </c>
      <c r="L50">
        <v>0.90140483999409526</v>
      </c>
      <c r="M50">
        <v>0.16879637419237631</v>
      </c>
      <c r="N50">
        <v>10380.977012831139</v>
      </c>
      <c r="O50">
        <v>10.127782451542579</v>
      </c>
      <c r="P50">
        <v>0.20668943778658319</v>
      </c>
      <c r="Q50">
        <v>42.6967</v>
      </c>
      <c r="R50">
        <v>23.4114</v>
      </c>
      <c r="S50" s="5">
        <f>VLOOKUP(H50,'[1]Aircraft data'!A:F,6,FALSE)</f>
        <v>9.3023255813953487E-2</v>
      </c>
      <c r="T50">
        <f>VLOOKUP(H50,'[1]Aircraft data'!A:E,5,FALSE)*G50</f>
        <v>154.01328984530633</v>
      </c>
      <c r="U50">
        <f>VLOOKUP(H50,'[1]Aircraft data'!A:D,4,FALSE)</f>
        <v>156</v>
      </c>
      <c r="V50">
        <f>VLOOKUP(H50,'[1]Aircraft data'!A:C,3,FALSE)</f>
        <v>16</v>
      </c>
      <c r="W50" s="6">
        <f t="shared" si="3"/>
        <v>173.1109525058844</v>
      </c>
      <c r="X50" s="7">
        <f t="shared" si="0"/>
        <v>72543.774756540515</v>
      </c>
      <c r="Y50" s="9">
        <f t="shared" si="1"/>
        <v>310.01613143820731</v>
      </c>
      <c r="Z50" s="9">
        <f t="shared" si="2"/>
        <v>88.645087639760376</v>
      </c>
    </row>
    <row r="51" spans="1:26" x14ac:dyDescent="0.35">
      <c r="A51" t="s">
        <v>137</v>
      </c>
      <c r="B51">
        <v>234</v>
      </c>
      <c r="C51" t="s">
        <v>138</v>
      </c>
      <c r="D51" t="s">
        <v>137</v>
      </c>
      <c r="E51" t="s">
        <v>25</v>
      </c>
      <c r="F51" s="4">
        <v>3285.2457556390018</v>
      </c>
      <c r="G51">
        <v>0.63765658353333332</v>
      </c>
      <c r="H51" t="s">
        <v>42</v>
      </c>
      <c r="I51">
        <v>9938.097261424231</v>
      </c>
      <c r="J51">
        <v>31394.449248839141</v>
      </c>
      <c r="K51">
        <v>114.17318815348639</v>
      </c>
      <c r="L51">
        <v>0.87031960157710164</v>
      </c>
      <c r="M51">
        <v>0.19876194522848459</v>
      </c>
      <c r="N51">
        <v>12223.859631551801</v>
      </c>
      <c r="O51">
        <v>11.925716713709081</v>
      </c>
      <c r="P51">
        <v>0.24338197374916479</v>
      </c>
      <c r="Q51">
        <v>7.1807600000000003</v>
      </c>
      <c r="R51">
        <v>79.884100000000004</v>
      </c>
      <c r="S51" s="5">
        <f>VLOOKUP(H51,'[1]Aircraft data'!A:F,6,FALSE)</f>
        <v>0.1038961038961039</v>
      </c>
      <c r="T51">
        <f>VLOOKUP(H51,'[1]Aircraft data'!A:E,5,FALSE)*G51</f>
        <v>129.06492114807594</v>
      </c>
      <c r="U51">
        <f>VLOOKUP(H51,'[1]Aircraft data'!A:D,4,FALSE)</f>
        <v>138</v>
      </c>
      <c r="V51">
        <f>VLOOKUP(H51,'[1]Aircraft data'!A:C,3,FALSE)</f>
        <v>16</v>
      </c>
      <c r="W51" s="6">
        <f t="shared" si="3"/>
        <v>243.24540680438142</v>
      </c>
      <c r="X51" s="7">
        <f t="shared" si="0"/>
        <v>95406.508106861802</v>
      </c>
      <c r="Y51" s="9">
        <f t="shared" si="1"/>
        <v>407.72012011479404</v>
      </c>
      <c r="Z51" s="9">
        <f t="shared" si="2"/>
        <v>124.10642930287868</v>
      </c>
    </row>
    <row r="52" spans="1:26" x14ac:dyDescent="0.35">
      <c r="A52" t="s">
        <v>139</v>
      </c>
      <c r="B52">
        <v>223</v>
      </c>
      <c r="C52" t="s">
        <v>140</v>
      </c>
      <c r="D52" t="s">
        <v>139</v>
      </c>
      <c r="E52" t="s">
        <v>25</v>
      </c>
      <c r="F52" s="4">
        <v>4058.3588011349439</v>
      </c>
      <c r="G52">
        <v>0.60607934019999998</v>
      </c>
      <c r="H52" t="s">
        <v>141</v>
      </c>
      <c r="I52">
        <v>26776.62289742479</v>
      </c>
      <c r="J52">
        <v>84587.351732964918</v>
      </c>
      <c r="K52">
        <v>374.1524896696622</v>
      </c>
      <c r="L52">
        <v>2.3586915489331912</v>
      </c>
      <c r="M52">
        <v>0.53553245794849569</v>
      </c>
      <c r="N52">
        <v>32935.246163832497</v>
      </c>
      <c r="O52">
        <v>32.131947476909751</v>
      </c>
      <c r="P52">
        <v>0.6557540301410153</v>
      </c>
      <c r="Q52">
        <v>-1.9686300000000001</v>
      </c>
      <c r="R52">
        <v>30.139500000000002</v>
      </c>
      <c r="S52" s="5">
        <f>VLOOKUP(H52,'[1]Aircraft data'!A:F,6,FALSE)</f>
        <v>6.5972222222222224E-2</v>
      </c>
      <c r="T52">
        <f>VLOOKUP(H52,'[1]Aircraft data'!A:E,5,FALSE)*G52</f>
        <v>209.38890420352661</v>
      </c>
      <c r="U52">
        <f>VLOOKUP(H52,'[1]Aircraft data'!A:D,4,FALSE)</f>
        <v>269</v>
      </c>
      <c r="V52">
        <f>VLOOKUP(H52,'[1]Aircraft data'!A:C,3,FALSE)</f>
        <v>19</v>
      </c>
      <c r="W52" s="6">
        <f t="shared" si="3"/>
        <v>403.97246480045465</v>
      </c>
      <c r="X52" s="7">
        <f t="shared" si="0"/>
        <v>130992.91275313318</v>
      </c>
      <c r="Y52" s="9">
        <f t="shared" si="1"/>
        <v>587.41216481225638</v>
      </c>
      <c r="Z52" s="9">
        <f t="shared" si="2"/>
        <v>144.74130888771666</v>
      </c>
    </row>
    <row r="53" spans="1:26" x14ac:dyDescent="0.35">
      <c r="A53" t="s">
        <v>142</v>
      </c>
      <c r="B53">
        <v>221</v>
      </c>
      <c r="C53" t="s">
        <v>143</v>
      </c>
      <c r="D53" t="s">
        <v>142</v>
      </c>
      <c r="E53" t="s">
        <v>25</v>
      </c>
      <c r="F53" s="4">
        <v>4451.5689198380578</v>
      </c>
      <c r="G53">
        <v>0.60607934019999998</v>
      </c>
      <c r="H53" t="s">
        <v>29</v>
      </c>
      <c r="I53">
        <v>34848.322848415963</v>
      </c>
      <c r="J53">
        <v>110085.851878146</v>
      </c>
      <c r="K53">
        <v>700.74519885696623</v>
      </c>
      <c r="L53">
        <v>5.2837758755165423</v>
      </c>
      <c r="M53">
        <v>0.69696645696831894</v>
      </c>
      <c r="N53">
        <v>42863.437103551623</v>
      </c>
      <c r="O53">
        <v>41.817987418099143</v>
      </c>
      <c r="P53">
        <v>0.85342831465508473</v>
      </c>
      <c r="Q53">
        <v>36.850999999999999</v>
      </c>
      <c r="R53">
        <v>10.2272</v>
      </c>
      <c r="S53" s="5">
        <f>VLOOKUP(H53,'[1]Aircraft data'!A:F,6,FALSE)</f>
        <v>9.8360655737704916E-2</v>
      </c>
      <c r="T53">
        <f>VLOOKUP(H53,'[1]Aircraft data'!A:E,5,FALSE)*G53</f>
        <v>335.80631392271135</v>
      </c>
      <c r="U53">
        <f>VLOOKUP(H53,'[1]Aircraft data'!A:D,4,FALSE)</f>
        <v>385</v>
      </c>
      <c r="V53">
        <f>VLOOKUP(H53,'[1]Aircraft data'!A:C,3,FALSE)</f>
        <v>42</v>
      </c>
      <c r="W53" s="6">
        <f t="shared" si="3"/>
        <v>327.82543780127725</v>
      </c>
      <c r="X53" s="7">
        <f t="shared" si="0"/>
        <v>113953.03637035254</v>
      </c>
      <c r="Y53" s="9">
        <f t="shared" si="1"/>
        <v>515.62459896087125</v>
      </c>
      <c r="Z53" s="9">
        <f t="shared" si="2"/>
        <v>115.82985869611763</v>
      </c>
    </row>
    <row r="54" spans="1:26" x14ac:dyDescent="0.35">
      <c r="A54" t="s">
        <v>144</v>
      </c>
      <c r="B54">
        <v>218</v>
      </c>
      <c r="C54" t="s">
        <v>145</v>
      </c>
      <c r="D54" t="s">
        <v>144</v>
      </c>
      <c r="E54" t="s">
        <v>25</v>
      </c>
      <c r="F54" s="4">
        <v>487.76879867884139</v>
      </c>
      <c r="G54">
        <v>0.5245896810666667</v>
      </c>
      <c r="H54" t="s">
        <v>29</v>
      </c>
      <c r="I54">
        <v>6266.0397893837526</v>
      </c>
      <c r="J54">
        <v>19794.419694663269</v>
      </c>
      <c r="K54">
        <v>161.1217285021753</v>
      </c>
      <c r="L54">
        <v>2.3000175655906281</v>
      </c>
      <c r="M54">
        <v>0.12532079578767499</v>
      </c>
      <c r="N54">
        <v>7707.2289409420164</v>
      </c>
      <c r="O54">
        <v>7.5192477472605024</v>
      </c>
      <c r="P54">
        <v>0.15345403565837759</v>
      </c>
      <c r="Q54">
        <v>26.270800000000001</v>
      </c>
      <c r="R54">
        <v>50.633600000000001</v>
      </c>
      <c r="S54" s="5">
        <f>VLOOKUP(H54,'[1]Aircraft data'!A:F,6,FALSE)</f>
        <v>9.8360655737704916E-2</v>
      </c>
      <c r="T54">
        <f>VLOOKUP(H54,'[1]Aircraft data'!A:E,5,FALSE)*G54</f>
        <v>290.65588518948186</v>
      </c>
      <c r="U54">
        <f>VLOOKUP(H54,'[1]Aircraft data'!A:D,4,FALSE)</f>
        <v>385</v>
      </c>
      <c r="V54">
        <f>VLOOKUP(H54,'[1]Aircraft data'!A:C,3,FALSE)</f>
        <v>42</v>
      </c>
      <c r="W54" s="6">
        <f t="shared" si="3"/>
        <v>68.102593834489412</v>
      </c>
      <c r="X54" s="7">
        <f t="shared" si="0"/>
        <v>20211.632287759217</v>
      </c>
      <c r="Y54" s="9">
        <f t="shared" si="1"/>
        <v>92.713909576877143</v>
      </c>
      <c r="Z54" s="9">
        <f t="shared" si="2"/>
        <v>190.07757328471968</v>
      </c>
    </row>
    <row r="55" spans="1:26" x14ac:dyDescent="0.35">
      <c r="A55" t="s">
        <v>146</v>
      </c>
      <c r="B55">
        <v>528</v>
      </c>
      <c r="C55" t="s">
        <v>147</v>
      </c>
      <c r="D55" t="s">
        <v>146</v>
      </c>
      <c r="E55" t="s">
        <v>25</v>
      </c>
      <c r="F55" s="4">
        <v>5174.0133274779728</v>
      </c>
      <c r="G55">
        <v>0.69877382826666667</v>
      </c>
      <c r="H55" t="s">
        <v>32</v>
      </c>
      <c r="I55">
        <v>39969.663564732218</v>
      </c>
      <c r="J55">
        <v>126264.1672009891</v>
      </c>
      <c r="K55">
        <v>733.41311040237952</v>
      </c>
      <c r="L55">
        <v>5.4635753843969743</v>
      </c>
      <c r="M55">
        <v>0.79939327129464433</v>
      </c>
      <c r="N55">
        <v>49162.68618462063</v>
      </c>
      <c r="O55">
        <v>47.963596277678647</v>
      </c>
      <c r="P55">
        <v>0.978848903626095</v>
      </c>
      <c r="Q55">
        <v>52.308599999999998</v>
      </c>
      <c r="R55">
        <v>4.76389</v>
      </c>
      <c r="S55" s="5">
        <f>VLOOKUP(H55,'[1]Aircraft data'!A:F,6,FALSE)</f>
        <v>0.18067226890756302</v>
      </c>
      <c r="T55">
        <f>VLOOKUP(H55,'[1]Aircraft data'!A:E,5,FALSE)*G55</f>
        <v>257.21068547046076</v>
      </c>
      <c r="U55">
        <f>VLOOKUP(H55,'[1]Aircraft data'!A:D,4,FALSE)</f>
        <v>195</v>
      </c>
      <c r="V55">
        <f>VLOOKUP(H55,'[1]Aircraft data'!A:C,3,FALSE)</f>
        <v>43</v>
      </c>
      <c r="W55" s="6">
        <f t="shared" si="3"/>
        <v>490.89782941964847</v>
      </c>
      <c r="X55" s="7">
        <f t="shared" si="0"/>
        <v>560230.92674052308</v>
      </c>
      <c r="Y55" s="9">
        <f t="shared" si="1"/>
        <v>1061.0434218570513</v>
      </c>
      <c r="Z55" s="9">
        <f t="shared" si="2"/>
        <v>205.07164452439622</v>
      </c>
    </row>
    <row r="56" spans="1:26" x14ac:dyDescent="0.35">
      <c r="A56" t="s">
        <v>148</v>
      </c>
      <c r="B56">
        <v>520</v>
      </c>
      <c r="C56" t="s">
        <v>149</v>
      </c>
      <c r="D56" t="s">
        <v>148</v>
      </c>
      <c r="E56" t="s">
        <v>25</v>
      </c>
      <c r="F56" s="4">
        <v>6148.6291852013774</v>
      </c>
      <c r="G56">
        <v>0.69877382826666667</v>
      </c>
      <c r="H56" t="s">
        <v>29</v>
      </c>
      <c r="I56">
        <v>50885.127931393959</v>
      </c>
      <c r="J56">
        <v>160746.1191352735</v>
      </c>
      <c r="K56">
        <v>1040.930977309132</v>
      </c>
      <c r="L56">
        <v>6.0646450610092328</v>
      </c>
      <c r="M56">
        <v>1.017702558627879</v>
      </c>
      <c r="N56">
        <v>62588.70735561457</v>
      </c>
      <c r="O56">
        <v>61.062153517672741</v>
      </c>
      <c r="P56">
        <v>1.2461663983198521</v>
      </c>
      <c r="Q56">
        <v>38.781300000000002</v>
      </c>
      <c r="R56">
        <v>-9.1359200000000005</v>
      </c>
      <c r="S56" s="5">
        <f>VLOOKUP(H56,'[1]Aircraft data'!A:F,6,FALSE)</f>
        <v>9.8360655737704916E-2</v>
      </c>
      <c r="T56">
        <f>VLOOKUP(H56,'[1]Aircraft data'!A:E,5,FALSE)*G56</f>
        <v>387.16492705139581</v>
      </c>
      <c r="U56">
        <f>VLOOKUP(H56,'[1]Aircraft data'!A:D,4,FALSE)</f>
        <v>385</v>
      </c>
      <c r="V56">
        <f>VLOOKUP(H56,'[1]Aircraft data'!A:C,3,FALSE)</f>
        <v>42</v>
      </c>
      <c r="W56" s="6">
        <f t="shared" si="3"/>
        <v>415.18770917473779</v>
      </c>
      <c r="X56" s="7">
        <f t="shared" si="0"/>
        <v>391512.79602033831</v>
      </c>
      <c r="Y56" s="9">
        <f t="shared" si="1"/>
        <v>752.90922311603526</v>
      </c>
      <c r="Z56" s="9">
        <f t="shared" si="2"/>
        <v>122.45155797135232</v>
      </c>
    </row>
    <row r="57" spans="1:26" x14ac:dyDescent="0.35">
      <c r="A57" t="s">
        <v>150</v>
      </c>
      <c r="B57">
        <v>451</v>
      </c>
      <c r="C57" t="s">
        <v>151</v>
      </c>
      <c r="D57" t="s">
        <v>150</v>
      </c>
      <c r="E57" t="s">
        <v>25</v>
      </c>
      <c r="F57" s="4">
        <v>5140.2706526996317</v>
      </c>
      <c r="G57">
        <v>0.69877382826666667</v>
      </c>
      <c r="H57" t="s">
        <v>29</v>
      </c>
      <c r="I57">
        <v>45351.619524645183</v>
      </c>
      <c r="J57">
        <v>143265.76607835409</v>
      </c>
      <c r="K57">
        <v>914.80785152455985</v>
      </c>
      <c r="L57">
        <v>5.9463229752403173</v>
      </c>
      <c r="M57">
        <v>0.90703239049290341</v>
      </c>
      <c r="N57">
        <v>55782.492015313568</v>
      </c>
      <c r="O57">
        <v>54.421943429574213</v>
      </c>
      <c r="P57">
        <v>1.1106519067260039</v>
      </c>
      <c r="Q57">
        <v>60.193899999999999</v>
      </c>
      <c r="R57">
        <v>11.1004</v>
      </c>
      <c r="S57" s="5">
        <f>VLOOKUP(H57,'[1]Aircraft data'!A:F,6,FALSE)</f>
        <v>9.8360655737704916E-2</v>
      </c>
      <c r="T57">
        <f>VLOOKUP(H57,'[1]Aircraft data'!A:E,5,FALSE)*G57</f>
        <v>387.16492705139581</v>
      </c>
      <c r="U57">
        <f>VLOOKUP(H57,'[1]Aircraft data'!A:D,4,FALSE)</f>
        <v>385</v>
      </c>
      <c r="V57">
        <f>VLOOKUP(H57,'[1]Aircraft data'!A:C,3,FALSE)</f>
        <v>42</v>
      </c>
      <c r="W57" s="6">
        <f t="shared" si="3"/>
        <v>370.03807955810959</v>
      </c>
      <c r="X57" s="7">
        <f t="shared" si="0"/>
        <v>302636.34895240143</v>
      </c>
      <c r="Y57" s="9">
        <f t="shared" si="1"/>
        <v>671.03403315388346</v>
      </c>
      <c r="Z57" s="9">
        <f t="shared" si="2"/>
        <v>130.54449434514919</v>
      </c>
    </row>
    <row r="58" spans="1:26" x14ac:dyDescent="0.35">
      <c r="A58" t="s">
        <v>152</v>
      </c>
      <c r="B58">
        <v>160</v>
      </c>
      <c r="C58" t="s">
        <v>153</v>
      </c>
      <c r="D58" t="s">
        <v>152</v>
      </c>
      <c r="E58" t="s">
        <v>25</v>
      </c>
      <c r="F58" s="4">
        <v>2142.676062220869</v>
      </c>
      <c r="G58">
        <v>0.5245896810666667</v>
      </c>
      <c r="H58" t="s">
        <v>91</v>
      </c>
      <c r="I58">
        <v>7918.2902297069741</v>
      </c>
      <c r="J58">
        <v>25013.878835644329</v>
      </c>
      <c r="K58">
        <v>136.72976910893189</v>
      </c>
      <c r="L58">
        <v>0.50081439553872298</v>
      </c>
      <c r="M58">
        <v>0.15836580459413949</v>
      </c>
      <c r="N58">
        <v>9739.4969825395801</v>
      </c>
      <c r="O58">
        <v>9.5019482756483669</v>
      </c>
      <c r="P58">
        <v>0.1939173117479259</v>
      </c>
      <c r="Q58">
        <v>33.820900000000002</v>
      </c>
      <c r="R58">
        <v>35.488399999999999</v>
      </c>
      <c r="S58" s="5">
        <f>VLOOKUP(H58,'[1]Aircraft data'!A:F,6,FALSE)</f>
        <v>0.16080402010050251</v>
      </c>
      <c r="T58">
        <f>VLOOKUP(H58,'[1]Aircraft data'!A:E,5,FALSE)*G58</f>
        <v>155.17893996008777</v>
      </c>
      <c r="U58">
        <f>VLOOKUP(H58,'[1]Aircraft data'!A:D,4,FALSE)</f>
        <v>167</v>
      </c>
      <c r="V58">
        <f>VLOOKUP(H58,'[1]Aircraft data'!A:C,3,FALSE)</f>
        <v>32</v>
      </c>
      <c r="W58" s="6">
        <f t="shared" si="3"/>
        <v>161.19377308594795</v>
      </c>
      <c r="X58" s="7">
        <f t="shared" si="0"/>
        <v>40223.32275078485</v>
      </c>
      <c r="Y58" s="9">
        <f t="shared" si="1"/>
        <v>251.39576719240532</v>
      </c>
      <c r="Z58" s="9">
        <f t="shared" si="2"/>
        <v>117.32793940481855</v>
      </c>
    </row>
    <row r="59" spans="1:26" x14ac:dyDescent="0.35">
      <c r="A59" t="s">
        <v>154</v>
      </c>
      <c r="B59">
        <v>158</v>
      </c>
      <c r="C59" t="s">
        <v>155</v>
      </c>
      <c r="D59" t="s">
        <v>154</v>
      </c>
      <c r="E59" t="s">
        <v>25</v>
      </c>
      <c r="F59" s="4">
        <v>3394.7146514163992</v>
      </c>
      <c r="G59">
        <v>0.60607934019999998</v>
      </c>
      <c r="H59" t="s">
        <v>156</v>
      </c>
      <c r="I59">
        <v>9542.5842772059441</v>
      </c>
      <c r="J59">
        <v>30145.023731693571</v>
      </c>
      <c r="K59">
        <v>168.00370394895421</v>
      </c>
      <c r="L59">
        <v>1.009692750922625</v>
      </c>
      <c r="M59">
        <v>0.19085168554411891</v>
      </c>
      <c r="N59">
        <v>11737.37866096331</v>
      </c>
      <c r="O59">
        <v>11.45110113264713</v>
      </c>
      <c r="P59">
        <v>0.23369594148259451</v>
      </c>
      <c r="Q59">
        <v>4.8720100000000004</v>
      </c>
      <c r="R59">
        <v>31.601099999999999</v>
      </c>
      <c r="S59" s="5">
        <f>VLOOKUP(H59,'[1]Aircraft data'!A:F,6,FALSE)</f>
        <v>0.11173184357541899</v>
      </c>
      <c r="T59">
        <f>VLOOKUP(H59,'[1]Aircraft data'!A:E,5,FALSE)*G59</f>
        <v>145.15983792309112</v>
      </c>
      <c r="U59">
        <f>VLOOKUP(H59,'[1]Aircraft data'!A:D,4,FALSE)</f>
        <v>159</v>
      </c>
      <c r="V59">
        <f>VLOOKUP(H59,'[1]Aircraft data'!A:C,3,FALSE)</f>
        <v>20</v>
      </c>
      <c r="W59" s="6">
        <f t="shared" si="3"/>
        <v>207.66779684381481</v>
      </c>
      <c r="X59" s="7">
        <f t="shared" si="0"/>
        <v>53216.913403436694</v>
      </c>
      <c r="Y59" s="9">
        <f t="shared" si="1"/>
        <v>336.81590761668792</v>
      </c>
      <c r="Z59" s="9">
        <f t="shared" si="2"/>
        <v>99.217737631101343</v>
      </c>
    </row>
    <row r="60" spans="1:26" x14ac:dyDescent="0.35">
      <c r="A60" t="s">
        <v>157</v>
      </c>
      <c r="B60">
        <v>367</v>
      </c>
      <c r="C60" t="s">
        <v>158</v>
      </c>
      <c r="D60" t="s">
        <v>157</v>
      </c>
      <c r="E60" t="s">
        <v>25</v>
      </c>
      <c r="F60" s="4">
        <v>4157.1063470994304</v>
      </c>
      <c r="G60">
        <v>0.69877382826666667</v>
      </c>
      <c r="H60" t="s">
        <v>29</v>
      </c>
      <c r="I60">
        <v>34609.44465013338</v>
      </c>
      <c r="J60">
        <v>109331.2356497713</v>
      </c>
      <c r="K60">
        <v>691.83687991014222</v>
      </c>
      <c r="L60">
        <v>5.8621424906484787</v>
      </c>
      <c r="M60">
        <v>0.69218889300266739</v>
      </c>
      <c r="N60">
        <v>42569.616919664048</v>
      </c>
      <c r="O60">
        <v>41.531333580160037</v>
      </c>
      <c r="P60">
        <v>0.84757823632979701</v>
      </c>
      <c r="Q60">
        <v>52.165700000000001</v>
      </c>
      <c r="R60">
        <v>20.967099999999999</v>
      </c>
      <c r="S60" s="5">
        <f>VLOOKUP(H60,'[1]Aircraft data'!A:F,6,FALSE)</f>
        <v>9.8360655737704916E-2</v>
      </c>
      <c r="T60">
        <f>VLOOKUP(H60,'[1]Aircraft data'!A:E,5,FALSE)*G60</f>
        <v>387.16492705139581</v>
      </c>
      <c r="U60">
        <f>VLOOKUP(H60,'[1]Aircraft data'!A:D,4,FALSE)</f>
        <v>385</v>
      </c>
      <c r="V60">
        <f>VLOOKUP(H60,'[1]Aircraft data'!A:C,3,FALSE)</f>
        <v>42</v>
      </c>
      <c r="W60" s="6">
        <f t="shared" si="3"/>
        <v>282.38930752954718</v>
      </c>
      <c r="X60" s="7">
        <f t="shared" si="0"/>
        <v>187937.06549632817</v>
      </c>
      <c r="Y60" s="9">
        <f t="shared" si="1"/>
        <v>512.09009672024024</v>
      </c>
      <c r="Z60" s="9">
        <f t="shared" si="2"/>
        <v>123.18426664199842</v>
      </c>
    </row>
    <row r="61" spans="1:26" x14ac:dyDescent="0.35">
      <c r="A61" t="s">
        <v>159</v>
      </c>
      <c r="B61">
        <v>148</v>
      </c>
      <c r="C61" t="s">
        <v>160</v>
      </c>
      <c r="D61" t="s">
        <v>159</v>
      </c>
      <c r="E61" t="s">
        <v>25</v>
      </c>
      <c r="F61" s="4">
        <v>3542.905550034026</v>
      </c>
      <c r="G61">
        <v>0.63765658353333332</v>
      </c>
      <c r="H61" t="s">
        <v>29</v>
      </c>
      <c r="I61">
        <v>34865.900801287091</v>
      </c>
      <c r="J61">
        <v>110141.3806312659</v>
      </c>
      <c r="K61">
        <v>760.1294432271568</v>
      </c>
      <c r="L61">
        <v>4.6165963108656101</v>
      </c>
      <c r="M61">
        <v>0.69731801602574162</v>
      </c>
      <c r="N61">
        <v>42885.057985583117</v>
      </c>
      <c r="O61">
        <v>41.839080961544497</v>
      </c>
      <c r="P61">
        <v>0.85385879513356122</v>
      </c>
      <c r="Q61">
        <v>23.843299999999999</v>
      </c>
      <c r="R61">
        <v>90.397800000000004</v>
      </c>
      <c r="S61" s="5">
        <f>VLOOKUP(H61,'[1]Aircraft data'!A:F,6,FALSE)</f>
        <v>9.8360655737704916E-2</v>
      </c>
      <c r="T61">
        <f>VLOOKUP(H61,'[1]Aircraft data'!A:E,5,FALSE)*G61</f>
        <v>353.3021052890827</v>
      </c>
      <c r="U61">
        <f>VLOOKUP(H61,'[1]Aircraft data'!A:D,4,FALSE)</f>
        <v>385</v>
      </c>
      <c r="V61">
        <f>VLOOKUP(H61,'[1]Aircraft data'!A:C,3,FALSE)</f>
        <v>42</v>
      </c>
      <c r="W61" s="6">
        <f t="shared" si="3"/>
        <v>311.74844129826175</v>
      </c>
      <c r="X61" s="7">
        <f t="shared" si="0"/>
        <v>76350.933646029764</v>
      </c>
      <c r="Y61" s="9">
        <f t="shared" si="1"/>
        <v>515.88468679749838</v>
      </c>
      <c r="Z61" s="9">
        <f t="shared" si="2"/>
        <v>145.61062368499884</v>
      </c>
    </row>
    <row r="62" spans="1:26" x14ac:dyDescent="0.35">
      <c r="A62" t="s">
        <v>161</v>
      </c>
      <c r="B62">
        <v>333</v>
      </c>
      <c r="C62" t="s">
        <v>162</v>
      </c>
      <c r="D62" t="s">
        <v>161</v>
      </c>
      <c r="E62" t="s">
        <v>25</v>
      </c>
      <c r="F62" s="4">
        <v>5926.3235465738981</v>
      </c>
      <c r="G62">
        <v>0.69877382826666667</v>
      </c>
      <c r="H62" t="s">
        <v>29</v>
      </c>
      <c r="I62">
        <v>48847.553237030537</v>
      </c>
      <c r="J62">
        <v>154309.4206757794</v>
      </c>
      <c r="K62">
        <v>968.86658308020696</v>
      </c>
      <c r="L62">
        <v>6.763730971281797</v>
      </c>
      <c r="M62">
        <v>0.97695106474061055</v>
      </c>
      <c r="N62">
        <v>60082.49048154756</v>
      </c>
      <c r="O62">
        <v>58.617063884436639</v>
      </c>
      <c r="P62">
        <v>1.1962666098864621</v>
      </c>
      <c r="Q62">
        <v>53.421300000000002</v>
      </c>
      <c r="R62">
        <v>-6.2700699999999996</v>
      </c>
      <c r="S62" s="5">
        <f>VLOOKUP(H62,'[1]Aircraft data'!A:F,6,FALSE)</f>
        <v>9.8360655737704916E-2</v>
      </c>
      <c r="T62">
        <f>VLOOKUP(H62,'[1]Aircraft data'!A:E,5,FALSE)*G62</f>
        <v>387.16492705139581</v>
      </c>
      <c r="U62">
        <f>VLOOKUP(H62,'[1]Aircraft data'!A:D,4,FALSE)</f>
        <v>385</v>
      </c>
      <c r="V62">
        <f>VLOOKUP(H62,'[1]Aircraft data'!A:C,3,FALSE)</f>
        <v>42</v>
      </c>
      <c r="W62" s="6">
        <f t="shared" si="3"/>
        <v>398.56249854805407</v>
      </c>
      <c r="X62" s="7">
        <f t="shared" si="0"/>
        <v>240679.33060906109</v>
      </c>
      <c r="Y62" s="9">
        <f t="shared" si="1"/>
        <v>722.76075257976299</v>
      </c>
      <c r="Z62" s="9">
        <f t="shared" si="2"/>
        <v>121.95769382142534</v>
      </c>
    </row>
    <row r="63" spans="1:26" x14ac:dyDescent="0.35">
      <c r="A63" t="s">
        <v>163</v>
      </c>
      <c r="B63">
        <v>133</v>
      </c>
      <c r="C63" t="s">
        <v>164</v>
      </c>
      <c r="D63" t="s">
        <v>163</v>
      </c>
      <c r="E63" t="s">
        <v>25</v>
      </c>
      <c r="F63" s="4">
        <v>3310.9750612958769</v>
      </c>
      <c r="G63">
        <v>0.60607934019999998</v>
      </c>
      <c r="H63" t="s">
        <v>29</v>
      </c>
      <c r="I63">
        <v>27362.432380273141</v>
      </c>
      <c r="J63">
        <v>86437.923889282814</v>
      </c>
      <c r="K63">
        <v>601.33124570073744</v>
      </c>
      <c r="L63">
        <v>5.0124450414082071</v>
      </c>
      <c r="M63">
        <v>0.54724864760546266</v>
      </c>
      <c r="N63">
        <v>33655.791827735957</v>
      </c>
      <c r="O63">
        <v>32.834918856327761</v>
      </c>
      <c r="P63">
        <v>0.67010038482301548</v>
      </c>
      <c r="Q63">
        <v>-4.6743399999999999</v>
      </c>
      <c r="R63">
        <v>55.521799999999999</v>
      </c>
      <c r="S63" s="5">
        <f>VLOOKUP(H63,'[1]Aircraft data'!A:F,6,FALSE)</f>
        <v>9.8360655737704916E-2</v>
      </c>
      <c r="T63">
        <f>VLOOKUP(H63,'[1]Aircraft data'!A:E,5,FALSE)*G63</f>
        <v>335.80631392271135</v>
      </c>
      <c r="U63">
        <f>VLOOKUP(H63,'[1]Aircraft data'!A:D,4,FALSE)</f>
        <v>385</v>
      </c>
      <c r="V63">
        <f>VLOOKUP(H63,'[1]Aircraft data'!A:C,3,FALSE)</f>
        <v>42</v>
      </c>
      <c r="W63" s="6">
        <f t="shared" si="3"/>
        <v>257.40410559754167</v>
      </c>
      <c r="X63" s="7">
        <f t="shared" si="0"/>
        <v>53846.575537586017</v>
      </c>
      <c r="Y63" s="9">
        <f t="shared" si="1"/>
        <v>404.86147020741367</v>
      </c>
      <c r="Z63" s="9">
        <f t="shared" si="2"/>
        <v>122.27862267526584</v>
      </c>
    </row>
    <row r="64" spans="1:26" x14ac:dyDescent="0.35">
      <c r="A64" t="s">
        <v>165</v>
      </c>
      <c r="B64">
        <v>130</v>
      </c>
      <c r="C64" t="s">
        <v>166</v>
      </c>
      <c r="D64" t="s">
        <v>165</v>
      </c>
      <c r="E64" t="s">
        <v>25</v>
      </c>
      <c r="F64" s="4">
        <v>1943.052710065926</v>
      </c>
      <c r="G64">
        <v>0.63857805256666667</v>
      </c>
      <c r="H64" t="s">
        <v>42</v>
      </c>
      <c r="I64">
        <v>6852.0378404295834</v>
      </c>
      <c r="J64">
        <v>21645.58753791705</v>
      </c>
      <c r="K64">
        <v>80.453477250191128</v>
      </c>
      <c r="L64">
        <v>0.72681124632858729</v>
      </c>
      <c r="M64">
        <v>0.13704075680859171</v>
      </c>
      <c r="N64">
        <v>8428.0065437283884</v>
      </c>
      <c r="O64">
        <v>8.2224454085154992</v>
      </c>
      <c r="P64">
        <v>0.167805008337051</v>
      </c>
      <c r="Q64">
        <v>38.543300000000002</v>
      </c>
      <c r="R64">
        <v>68.825000000000003</v>
      </c>
      <c r="S64" s="5">
        <f>VLOOKUP(H64,'[1]Aircraft data'!A:F,6,FALSE)</f>
        <v>0.1038961038961039</v>
      </c>
      <c r="T64">
        <f>VLOOKUP(H64,'[1]Aircraft data'!A:E,5,FALSE)*G64</f>
        <v>129.25143114608861</v>
      </c>
      <c r="U64">
        <f>VLOOKUP(H64,'[1]Aircraft data'!A:D,4,FALSE)</f>
        <v>138</v>
      </c>
      <c r="V64">
        <f>VLOOKUP(H64,'[1]Aircraft data'!A:C,3,FALSE)</f>
        <v>16</v>
      </c>
      <c r="W64" s="6">
        <f t="shared" si="3"/>
        <v>167.46884228656441</v>
      </c>
      <c r="X64" s="7">
        <f t="shared" si="0"/>
        <v>36544.498440639174</v>
      </c>
      <c r="Y64" s="9">
        <f t="shared" si="1"/>
        <v>281.11152646645519</v>
      </c>
      <c r="Z64" s="9">
        <f t="shared" si="2"/>
        <v>144.67519332345717</v>
      </c>
    </row>
    <row r="65" spans="1:26" x14ac:dyDescent="0.35">
      <c r="A65" t="s">
        <v>167</v>
      </c>
      <c r="B65">
        <v>301</v>
      </c>
      <c r="C65" t="s">
        <v>168</v>
      </c>
      <c r="D65" t="s">
        <v>167</v>
      </c>
      <c r="E65" t="s">
        <v>25</v>
      </c>
      <c r="F65" s="4">
        <v>4226.0792727160024</v>
      </c>
      <c r="G65">
        <v>0.69877382826666667</v>
      </c>
      <c r="H65" t="s">
        <v>39</v>
      </c>
      <c r="I65">
        <v>56176.180054475168</v>
      </c>
      <c r="J65">
        <v>177460.55279208711</v>
      </c>
      <c r="K65">
        <v>1077.073989071403</v>
      </c>
      <c r="L65">
        <v>8.2758689451655627</v>
      </c>
      <c r="M65">
        <v>1.123523601089504</v>
      </c>
      <c r="N65">
        <v>69096.701467004459</v>
      </c>
      <c r="O65">
        <v>67.411416065370204</v>
      </c>
      <c r="P65">
        <v>1.375743185007555</v>
      </c>
      <c r="Q65">
        <v>48.110300000000002</v>
      </c>
      <c r="R65">
        <v>16.569700000000001</v>
      </c>
      <c r="S65" s="5">
        <f>VLOOKUP(H65,'[1]Aircraft data'!A:F,6,FALSE)</f>
        <v>9.4308943089430899E-2</v>
      </c>
      <c r="T65">
        <f>VLOOKUP(H65,'[1]Aircraft data'!A:E,5,FALSE)*G65</f>
        <v>552.35859814896878</v>
      </c>
      <c r="U65">
        <f>VLOOKUP(H65,'[1]Aircraft data'!A:D,4,FALSE)</f>
        <v>557</v>
      </c>
      <c r="V65">
        <f>VLOOKUP(H65,'[1]Aircraft data'!A:C,3,FALSE)</f>
        <v>58</v>
      </c>
      <c r="W65" s="6">
        <f t="shared" si="3"/>
        <v>321.2777955965243</v>
      </c>
      <c r="X65" s="7">
        <f t="shared" si="0"/>
        <v>173709.3541151812</v>
      </c>
      <c r="Y65" s="9">
        <f t="shared" si="1"/>
        <v>577.10748875475485</v>
      </c>
      <c r="Z65" s="9">
        <f t="shared" si="2"/>
        <v>136.55860468132235</v>
      </c>
    </row>
    <row r="66" spans="1:26" x14ac:dyDescent="0.35">
      <c r="A66" t="s">
        <v>169</v>
      </c>
      <c r="B66">
        <v>284</v>
      </c>
      <c r="C66" t="s">
        <v>170</v>
      </c>
      <c r="D66" t="s">
        <v>169</v>
      </c>
      <c r="E66" t="s">
        <v>25</v>
      </c>
      <c r="F66" s="4">
        <v>4999.934295476166</v>
      </c>
      <c r="G66">
        <v>0.70180319456666662</v>
      </c>
      <c r="H66" t="s">
        <v>42</v>
      </c>
      <c r="I66">
        <v>14473.09251679819</v>
      </c>
      <c r="J66">
        <v>45720.499260565477</v>
      </c>
      <c r="K66">
        <v>154.43237062678179</v>
      </c>
      <c r="L66">
        <v>1.0120246601430249</v>
      </c>
      <c r="M66">
        <v>0.28946185033596378</v>
      </c>
      <c r="N66">
        <v>17801.903795661779</v>
      </c>
      <c r="O66">
        <v>17.367711020157831</v>
      </c>
      <c r="P66">
        <v>0.35444308204403729</v>
      </c>
      <c r="Q66">
        <v>49.6233</v>
      </c>
      <c r="R66">
        <v>6.20444</v>
      </c>
      <c r="S66" s="5">
        <f>VLOOKUP(H66,'[1]Aircraft data'!A:F,6,FALSE)</f>
        <v>0.1038961038961039</v>
      </c>
      <c r="T66">
        <f>VLOOKUP(H66,'[1]Aircraft data'!A:E,5,FALSE)*G66</f>
        <v>142.04852001418988</v>
      </c>
      <c r="U66">
        <f>VLOOKUP(H66,'[1]Aircraft data'!A:D,4,FALSE)</f>
        <v>138</v>
      </c>
      <c r="V66">
        <f>VLOOKUP(H66,'[1]Aircraft data'!A:C,3,FALSE)</f>
        <v>16</v>
      </c>
      <c r="W66" s="6">
        <f t="shared" si="3"/>
        <v>321.86536865007992</v>
      </c>
      <c r="X66" s="7">
        <f t="shared" si="0"/>
        <v>168631.45181818955</v>
      </c>
      <c r="Y66" s="9">
        <f t="shared" si="1"/>
        <v>593.77271766968158</v>
      </c>
      <c r="Z66" s="9">
        <f t="shared" si="2"/>
        <v>118.75610409659072</v>
      </c>
    </row>
    <row r="67" spans="1:26" x14ac:dyDescent="0.35">
      <c r="A67" t="s">
        <v>171</v>
      </c>
      <c r="B67">
        <v>112</v>
      </c>
      <c r="C67" t="s">
        <v>172</v>
      </c>
      <c r="D67" t="s">
        <v>171</v>
      </c>
      <c r="E67" t="s">
        <v>25</v>
      </c>
      <c r="F67" s="4">
        <v>5410.9584780504056</v>
      </c>
      <c r="G67">
        <v>0.63949952160000001</v>
      </c>
      <c r="H67" t="s">
        <v>29</v>
      </c>
      <c r="I67">
        <v>46500.967476016012</v>
      </c>
      <c r="J67">
        <v>146896.55625673459</v>
      </c>
      <c r="K67">
        <v>995.16179585463874</v>
      </c>
      <c r="L67">
        <v>5.9206409487496572</v>
      </c>
      <c r="M67">
        <v>0.93001934952032017</v>
      </c>
      <c r="N67">
        <v>57196.189995499677</v>
      </c>
      <c r="O67">
        <v>55.801160971219197</v>
      </c>
      <c r="P67">
        <v>1.13879920349427</v>
      </c>
      <c r="Q67">
        <v>11.5466</v>
      </c>
      <c r="R67">
        <v>104.84399999999999</v>
      </c>
      <c r="S67" s="5">
        <f>VLOOKUP(H67,'[1]Aircraft data'!A:F,6,FALSE)</f>
        <v>9.8360655737704916E-2</v>
      </c>
      <c r="T67">
        <f>VLOOKUP(H67,'[1]Aircraft data'!A:E,5,FALSE)*G67</f>
        <v>354.32320961966582</v>
      </c>
      <c r="U67">
        <f>VLOOKUP(H67,'[1]Aircraft data'!A:D,4,FALSE)</f>
        <v>385</v>
      </c>
      <c r="V67">
        <f>VLOOKUP(H67,'[1]Aircraft data'!A:C,3,FALSE)</f>
        <v>42</v>
      </c>
      <c r="W67" s="6">
        <f t="shared" ref="W67:W89" si="4">J67/T67</f>
        <v>414.58349966522053</v>
      </c>
      <c r="X67" s="7">
        <f t="shared" ref="X67:X89" si="5">(B67/(U67+V67))*J67*2</f>
        <v>77060.488528123067</v>
      </c>
      <c r="Y67" s="9">
        <f t="shared" ref="Y67:Y89" si="6">X67/B67</f>
        <v>688.04007614395596</v>
      </c>
      <c r="Z67" s="9">
        <f t="shared" ref="Z67:Z89" si="7">Y67/F67*1000</f>
        <v>127.15678357817673</v>
      </c>
    </row>
    <row r="68" spans="1:26" x14ac:dyDescent="0.35">
      <c r="A68" t="s">
        <v>173</v>
      </c>
      <c r="B68">
        <v>110</v>
      </c>
      <c r="C68" t="s">
        <v>174</v>
      </c>
      <c r="D68" t="s">
        <v>173</v>
      </c>
      <c r="E68" t="s">
        <v>25</v>
      </c>
      <c r="F68" s="4">
        <v>3395.9567287479758</v>
      </c>
      <c r="G68">
        <v>0.69877382826666667</v>
      </c>
      <c r="H68" t="s">
        <v>54</v>
      </c>
      <c r="I68">
        <v>8147.3570141231721</v>
      </c>
      <c r="J68">
        <v>25737.500807615099</v>
      </c>
      <c r="K68">
        <v>120.04247006993801</v>
      </c>
      <c r="L68">
        <v>0.86329573069021026</v>
      </c>
      <c r="M68">
        <v>0.1629471402824634</v>
      </c>
      <c r="N68">
        <v>10021.2491273715</v>
      </c>
      <c r="O68">
        <v>9.7768284169478044</v>
      </c>
      <c r="P68">
        <v>0.19952711054995531</v>
      </c>
      <c r="Q68">
        <v>44.571100000000001</v>
      </c>
      <c r="R68">
        <v>26.085000000000001</v>
      </c>
      <c r="S68" s="5">
        <f>VLOOKUP(H68,'[1]Aircraft data'!A:F,6,FALSE)</f>
        <v>9.3023255813953487E-2</v>
      </c>
      <c r="T68">
        <f>VLOOKUP(H68,'[1]Aircraft data'!A:E,5,FALSE)*G68</f>
        <v>154.01328984530633</v>
      </c>
      <c r="U68">
        <f>VLOOKUP(H68,'[1]Aircraft data'!A:D,4,FALSE)</f>
        <v>156</v>
      </c>
      <c r="V68">
        <f>VLOOKUP(H68,'[1]Aircraft data'!A:C,3,FALSE)</f>
        <v>16</v>
      </c>
      <c r="W68" s="6">
        <f t="shared" si="4"/>
        <v>167.11220722228776</v>
      </c>
      <c r="X68" s="7">
        <f t="shared" si="5"/>
        <v>32920.059172530942</v>
      </c>
      <c r="Y68" s="9">
        <f t="shared" si="6"/>
        <v>299.27326520482677</v>
      </c>
      <c r="Z68" s="9">
        <f t="shared" si="7"/>
        <v>88.12634821621036</v>
      </c>
    </row>
    <row r="69" spans="1:26" x14ac:dyDescent="0.35">
      <c r="A69" t="s">
        <v>175</v>
      </c>
      <c r="B69">
        <v>84</v>
      </c>
      <c r="C69" t="s">
        <v>176</v>
      </c>
      <c r="D69" t="s">
        <v>175</v>
      </c>
      <c r="E69" t="s">
        <v>25</v>
      </c>
      <c r="F69" s="4">
        <v>1942.1651939430869</v>
      </c>
      <c r="G69">
        <v>0.63765658353333332</v>
      </c>
      <c r="H69" t="s">
        <v>42</v>
      </c>
      <c r="I69">
        <v>6368.3735805780771</v>
      </c>
      <c r="J69">
        <v>20117.69214104614</v>
      </c>
      <c r="K69">
        <v>76.913975668073292</v>
      </c>
      <c r="L69">
        <v>0.72336715098084681</v>
      </c>
      <c r="M69">
        <v>0.12736747161156151</v>
      </c>
      <c r="N69">
        <v>7833.0995041110345</v>
      </c>
      <c r="O69">
        <v>7.6420482966936918</v>
      </c>
      <c r="P69">
        <v>0.1559601693202794</v>
      </c>
      <c r="Q69">
        <v>40.147300000000001</v>
      </c>
      <c r="R69">
        <v>44.395899999999997</v>
      </c>
      <c r="S69" s="5">
        <f>VLOOKUP(H69,'[1]Aircraft data'!A:F,6,FALSE)</f>
        <v>0.1038961038961039</v>
      </c>
      <c r="T69">
        <f>VLOOKUP(H69,'[1]Aircraft data'!A:E,5,FALSE)*G69</f>
        <v>129.06492114807594</v>
      </c>
      <c r="U69">
        <f>VLOOKUP(H69,'[1]Aircraft data'!A:D,4,FALSE)</f>
        <v>138</v>
      </c>
      <c r="V69">
        <f>VLOOKUP(H69,'[1]Aircraft data'!A:C,3,FALSE)</f>
        <v>16</v>
      </c>
      <c r="W69" s="6">
        <f t="shared" si="4"/>
        <v>155.87265666063632</v>
      </c>
      <c r="X69" s="7">
        <f t="shared" si="5"/>
        <v>21946.573244777606</v>
      </c>
      <c r="Y69" s="9">
        <f t="shared" si="6"/>
        <v>261.26872910449532</v>
      </c>
      <c r="Z69" s="9">
        <f t="shared" si="7"/>
        <v>134.52446265605948</v>
      </c>
    </row>
    <row r="70" spans="1:26" x14ac:dyDescent="0.35">
      <c r="A70" t="s">
        <v>177</v>
      </c>
      <c r="B70">
        <v>195</v>
      </c>
      <c r="C70" t="s">
        <v>178</v>
      </c>
      <c r="D70" t="s">
        <v>177</v>
      </c>
      <c r="E70" t="s">
        <v>25</v>
      </c>
      <c r="F70" s="4">
        <v>4011.0018959843778</v>
      </c>
      <c r="G70">
        <v>0.69877382826666667</v>
      </c>
      <c r="H70" t="s">
        <v>29</v>
      </c>
      <c r="I70">
        <v>32777.211894506057</v>
      </c>
      <c r="J70">
        <v>103543.2123747446</v>
      </c>
      <c r="K70">
        <v>663.82852162164681</v>
      </c>
      <c r="L70">
        <v>6.2969456030735058</v>
      </c>
      <c r="M70">
        <v>0.65554423789012117</v>
      </c>
      <c r="N70">
        <v>40315.97063024246</v>
      </c>
      <c r="O70">
        <v>39.332654273407272</v>
      </c>
      <c r="P70">
        <v>0.80270723006953626</v>
      </c>
      <c r="Q70">
        <v>47.4298</v>
      </c>
      <c r="R70">
        <v>19.261099999999999</v>
      </c>
      <c r="S70" s="5">
        <f>VLOOKUP(H70,'[1]Aircraft data'!A:F,6,FALSE)</f>
        <v>9.8360655737704916E-2</v>
      </c>
      <c r="T70">
        <f>VLOOKUP(H70,'[1]Aircraft data'!A:E,5,FALSE)*G70</f>
        <v>387.16492705139581</v>
      </c>
      <c r="U70">
        <f>VLOOKUP(H70,'[1]Aircraft data'!A:D,4,FALSE)</f>
        <v>385</v>
      </c>
      <c r="V70">
        <f>VLOOKUP(H70,'[1]Aircraft data'!A:C,3,FALSE)</f>
        <v>42</v>
      </c>
      <c r="W70" s="6">
        <f t="shared" si="4"/>
        <v>267.43954614721423</v>
      </c>
      <c r="X70" s="7">
        <f t="shared" si="5"/>
        <v>94571.083901991558</v>
      </c>
      <c r="Y70" s="9">
        <f t="shared" si="6"/>
        <v>484.97991744611056</v>
      </c>
      <c r="Z70" s="9">
        <f t="shared" si="7"/>
        <v>120.91241291400263</v>
      </c>
    </row>
    <row r="71" spans="1:26" x14ac:dyDescent="0.35">
      <c r="A71" t="s">
        <v>179</v>
      </c>
      <c r="B71">
        <v>78</v>
      </c>
      <c r="C71" t="s">
        <v>180</v>
      </c>
      <c r="D71" t="s">
        <v>179</v>
      </c>
      <c r="E71" t="s">
        <v>25</v>
      </c>
      <c r="F71" s="4">
        <v>1988.305231491353</v>
      </c>
      <c r="G71">
        <v>0.6078310146</v>
      </c>
      <c r="H71" t="s">
        <v>42</v>
      </c>
      <c r="I71">
        <v>6753.9012062968304</v>
      </c>
      <c r="J71">
        <v>21335.573910691681</v>
      </c>
      <c r="K71">
        <v>78.125122801657156</v>
      </c>
      <c r="L71">
        <v>0.77164698564675727</v>
      </c>
      <c r="M71">
        <v>0.13507802412593661</v>
      </c>
      <c r="N71">
        <v>8307.2984837451022</v>
      </c>
      <c r="O71">
        <v>8.1046814475561959</v>
      </c>
      <c r="P71">
        <v>0.16540166219502439</v>
      </c>
      <c r="Q71">
        <v>11.5473</v>
      </c>
      <c r="R71">
        <v>43.159500000000001</v>
      </c>
      <c r="S71" s="5">
        <f>VLOOKUP(H71,'[1]Aircraft data'!A:F,6,FALSE)</f>
        <v>0.1038961038961039</v>
      </c>
      <c r="T71">
        <f>VLOOKUP(H71,'[1]Aircraft data'!A:E,5,FALSE)*G71</f>
        <v>123.02807498043038</v>
      </c>
      <c r="U71">
        <f>VLOOKUP(H71,'[1]Aircraft data'!A:D,4,FALSE)</f>
        <v>138</v>
      </c>
      <c r="V71">
        <f>VLOOKUP(H71,'[1]Aircraft data'!A:C,3,FALSE)</f>
        <v>16</v>
      </c>
      <c r="W71" s="6">
        <f t="shared" si="4"/>
        <v>173.42036696977866</v>
      </c>
      <c r="X71" s="7">
        <f t="shared" si="5"/>
        <v>21612.659286155205</v>
      </c>
      <c r="Y71" s="9">
        <f t="shared" si="6"/>
        <v>277.08537546352829</v>
      </c>
      <c r="Z71" s="9">
        <f t="shared" si="7"/>
        <v>139.35756496284876</v>
      </c>
    </row>
    <row r="72" spans="1:26" x14ac:dyDescent="0.35">
      <c r="A72" t="s">
        <v>181</v>
      </c>
      <c r="B72">
        <v>73</v>
      </c>
      <c r="C72" t="s">
        <v>182</v>
      </c>
      <c r="D72" t="s">
        <v>181</v>
      </c>
      <c r="E72" t="s">
        <v>25</v>
      </c>
      <c r="F72" s="4">
        <v>1220.288260261259</v>
      </c>
      <c r="G72">
        <v>0.52610583620000007</v>
      </c>
      <c r="H72" t="s">
        <v>107</v>
      </c>
      <c r="I72">
        <v>4038.0851512822078</v>
      </c>
      <c r="J72">
        <v>12756.31099290049</v>
      </c>
      <c r="K72">
        <v>49.900178460541269</v>
      </c>
      <c r="L72">
        <v>0.52827554997685977</v>
      </c>
      <c r="M72">
        <v>8.0761703025644144E-2</v>
      </c>
      <c r="N72">
        <v>4966.8447360771152</v>
      </c>
      <c r="O72">
        <v>4.8457021815386483</v>
      </c>
      <c r="P72">
        <v>9.8891881255890809E-2</v>
      </c>
      <c r="Q72">
        <v>35.6892</v>
      </c>
      <c r="R72">
        <v>51.313400000000001</v>
      </c>
      <c r="S72" s="5">
        <f>VLOOKUP(H72,'[1]Aircraft data'!A:F,6,FALSE)</f>
        <v>0.08</v>
      </c>
      <c r="T72">
        <f>VLOOKUP(H72,'[1]Aircraft data'!A:E,5,FALSE)*G72</f>
        <v>98.015515154324078</v>
      </c>
      <c r="U72">
        <f>VLOOKUP(H72,'[1]Aircraft data'!A:D,4,FALSE)</f>
        <v>138</v>
      </c>
      <c r="V72">
        <f>VLOOKUP(H72,'[1]Aircraft data'!A:C,3,FALSE)</f>
        <v>12</v>
      </c>
      <c r="W72" s="6">
        <f t="shared" si="4"/>
        <v>130.14583428772326</v>
      </c>
      <c r="X72" s="7">
        <f t="shared" si="5"/>
        <v>12416.142699756478</v>
      </c>
      <c r="Y72" s="9">
        <f t="shared" si="6"/>
        <v>170.08414657200655</v>
      </c>
      <c r="Z72" s="9">
        <f t="shared" si="7"/>
        <v>139.38030227021292</v>
      </c>
    </row>
    <row r="73" spans="1:26" x14ac:dyDescent="0.35">
      <c r="A73" t="s">
        <v>183</v>
      </c>
      <c r="B73">
        <v>69</v>
      </c>
      <c r="C73" t="s">
        <v>184</v>
      </c>
      <c r="D73" t="s">
        <v>183</v>
      </c>
      <c r="E73" t="s">
        <v>25</v>
      </c>
      <c r="F73" s="4">
        <v>3033.7488627105349</v>
      </c>
      <c r="G73">
        <v>0.63765658353333332</v>
      </c>
      <c r="H73" t="s">
        <v>29</v>
      </c>
      <c r="I73">
        <v>24099.431416789292</v>
      </c>
      <c r="J73">
        <v>76130.103845637379</v>
      </c>
      <c r="K73">
        <v>518.55980140952306</v>
      </c>
      <c r="L73">
        <v>4.4348291387287562</v>
      </c>
      <c r="M73">
        <v>0.48198862833578582</v>
      </c>
      <c r="N73">
        <v>29642.300642650829</v>
      </c>
      <c r="O73">
        <v>28.91931770014715</v>
      </c>
      <c r="P73">
        <v>0.59019015714586032</v>
      </c>
      <c r="Q73">
        <v>4.1918300000000004</v>
      </c>
      <c r="R73">
        <v>73.5291</v>
      </c>
      <c r="S73" s="5">
        <f>VLOOKUP(H73,'[1]Aircraft data'!A:F,6,FALSE)</f>
        <v>9.8360655737704916E-2</v>
      </c>
      <c r="T73">
        <f>VLOOKUP(H73,'[1]Aircraft data'!A:E,5,FALSE)*G73</f>
        <v>353.3021052890827</v>
      </c>
      <c r="U73">
        <f>VLOOKUP(H73,'[1]Aircraft data'!A:D,4,FALSE)</f>
        <v>385</v>
      </c>
      <c r="V73">
        <f>VLOOKUP(H73,'[1]Aircraft data'!A:C,3,FALSE)</f>
        <v>42</v>
      </c>
      <c r="W73" s="6">
        <f t="shared" si="4"/>
        <v>215.48160258865533</v>
      </c>
      <c r="X73" s="7">
        <f t="shared" si="5"/>
        <v>24604.108502805524</v>
      </c>
      <c r="Y73" s="9">
        <f t="shared" si="6"/>
        <v>356.58128264935544</v>
      </c>
      <c r="Z73" s="9">
        <f t="shared" si="7"/>
        <v>117.53816772122796</v>
      </c>
    </row>
    <row r="74" spans="1:26" x14ac:dyDescent="0.35">
      <c r="A74" t="s">
        <v>185</v>
      </c>
      <c r="B74">
        <v>150</v>
      </c>
      <c r="C74" t="s">
        <v>186</v>
      </c>
      <c r="D74" t="s">
        <v>185</v>
      </c>
      <c r="E74" t="s">
        <v>25</v>
      </c>
      <c r="F74" s="4">
        <v>4467.1755223351793</v>
      </c>
      <c r="G74">
        <v>0.69877382826666667</v>
      </c>
      <c r="H74" t="s">
        <v>29</v>
      </c>
      <c r="I74">
        <v>36873.269247921453</v>
      </c>
      <c r="J74">
        <v>116482.6575541838</v>
      </c>
      <c r="K74">
        <v>739.4821662455646</v>
      </c>
      <c r="L74">
        <v>6.2122461356486536</v>
      </c>
      <c r="M74">
        <v>0.73746538495842884</v>
      </c>
      <c r="N74">
        <v>45354.121174943379</v>
      </c>
      <c r="O74">
        <v>44.247923097505733</v>
      </c>
      <c r="P74">
        <v>0.90301883872460698</v>
      </c>
      <c r="Q74">
        <v>50.1008</v>
      </c>
      <c r="R74">
        <v>14.26</v>
      </c>
      <c r="S74" s="5">
        <f>VLOOKUP(H74,'[1]Aircraft data'!A:F,6,FALSE)</f>
        <v>9.8360655737704916E-2</v>
      </c>
      <c r="T74">
        <f>VLOOKUP(H74,'[1]Aircraft data'!A:E,5,FALSE)*G74</f>
        <v>387.16492705139581</v>
      </c>
      <c r="U74">
        <f>VLOOKUP(H74,'[1]Aircraft data'!A:D,4,FALSE)</f>
        <v>385</v>
      </c>
      <c r="V74">
        <f>VLOOKUP(H74,'[1]Aircraft data'!A:C,3,FALSE)</f>
        <v>42</v>
      </c>
      <c r="W74" s="6">
        <f t="shared" si="4"/>
        <v>300.86056203825723</v>
      </c>
      <c r="X74" s="7">
        <f t="shared" si="5"/>
        <v>81837.932707857472</v>
      </c>
      <c r="Y74" s="9">
        <f t="shared" si="6"/>
        <v>545.58621805238317</v>
      </c>
      <c r="Z74" s="9">
        <f t="shared" si="7"/>
        <v>122.13225455873345</v>
      </c>
    </row>
    <row r="75" spans="1:26" x14ac:dyDescent="0.35">
      <c r="A75" t="s">
        <v>187</v>
      </c>
      <c r="B75">
        <v>60</v>
      </c>
      <c r="C75" t="s">
        <v>188</v>
      </c>
      <c r="D75" t="s">
        <v>187</v>
      </c>
      <c r="E75" t="s">
        <v>25</v>
      </c>
      <c r="F75" s="4">
        <v>2058.2220993250248</v>
      </c>
      <c r="G75">
        <v>0.63765658353333332</v>
      </c>
      <c r="H75" t="s">
        <v>42</v>
      </c>
      <c r="I75">
        <v>5543.1509453943263</v>
      </c>
      <c r="J75">
        <v>17510.813836500682</v>
      </c>
      <c r="K75">
        <v>61.204278801648663</v>
      </c>
      <c r="L75">
        <v>0.72129332187627748</v>
      </c>
      <c r="M75">
        <v>0.11086301890788661</v>
      </c>
      <c r="N75">
        <v>6818.0756628350236</v>
      </c>
      <c r="O75">
        <v>6.6517811344731932</v>
      </c>
      <c r="P75">
        <v>0.13575063539741211</v>
      </c>
      <c r="Q75">
        <v>41.669199999999996</v>
      </c>
      <c r="R75">
        <v>44.954700000000003</v>
      </c>
      <c r="S75" s="5">
        <f>VLOOKUP(H75,'[1]Aircraft data'!A:F,6,FALSE)</f>
        <v>0.1038961038961039</v>
      </c>
      <c r="T75">
        <f>VLOOKUP(H75,'[1]Aircraft data'!A:E,5,FALSE)*G75</f>
        <v>129.06492114807594</v>
      </c>
      <c r="U75">
        <f>VLOOKUP(H75,'[1]Aircraft data'!A:D,4,FALSE)</f>
        <v>138</v>
      </c>
      <c r="V75">
        <f>VLOOKUP(H75,'[1]Aircraft data'!A:C,3,FALSE)</f>
        <v>16</v>
      </c>
      <c r="W75" s="6">
        <f t="shared" si="4"/>
        <v>135.67446274894911</v>
      </c>
      <c r="X75" s="7">
        <f t="shared" si="5"/>
        <v>13644.790002468064</v>
      </c>
      <c r="Y75" s="9">
        <f t="shared" si="6"/>
        <v>227.41316670780105</v>
      </c>
      <c r="Z75" s="9">
        <f t="shared" si="7"/>
        <v>110.49010054958555</v>
      </c>
    </row>
    <row r="76" spans="1:26" x14ac:dyDescent="0.35">
      <c r="A76" t="s">
        <v>189</v>
      </c>
      <c r="B76">
        <v>56</v>
      </c>
      <c r="C76" t="s">
        <v>190</v>
      </c>
      <c r="D76" t="s">
        <v>189</v>
      </c>
      <c r="E76" t="s">
        <v>25</v>
      </c>
      <c r="F76" s="4">
        <v>5060.2766563403729</v>
      </c>
      <c r="G76">
        <v>0.60607934019999998</v>
      </c>
      <c r="H76" t="s">
        <v>39</v>
      </c>
      <c r="I76">
        <v>67405.569335327018</v>
      </c>
      <c r="J76">
        <v>212934.1935302981</v>
      </c>
      <c r="K76">
        <v>1330.9005080397999</v>
      </c>
      <c r="L76">
        <v>8.9027693516416022</v>
      </c>
      <c r="M76">
        <v>1.34811138670654</v>
      </c>
      <c r="N76">
        <v>82908.850282452244</v>
      </c>
      <c r="O76">
        <v>80.886683202392433</v>
      </c>
      <c r="P76">
        <v>1.6507486367835189</v>
      </c>
      <c r="Q76">
        <v>-20.430199999999999</v>
      </c>
      <c r="R76">
        <v>57.683599999999998</v>
      </c>
      <c r="S76" s="5">
        <f>VLOOKUP(H76,'[1]Aircraft data'!A:F,6,FALSE)</f>
        <v>9.4308943089430899E-2</v>
      </c>
      <c r="T76">
        <f>VLOOKUP(H76,'[1]Aircraft data'!A:E,5,FALSE)*G76</f>
        <v>479.08653870214431</v>
      </c>
      <c r="U76">
        <f>VLOOKUP(H76,'[1]Aircraft data'!A:D,4,FALSE)</f>
        <v>557</v>
      </c>
      <c r="V76">
        <f>VLOOKUP(H76,'[1]Aircraft data'!A:C,3,FALSE)</f>
        <v>58</v>
      </c>
      <c r="W76" s="6">
        <f t="shared" si="4"/>
        <v>444.45872786812458</v>
      </c>
      <c r="X76" s="7">
        <f t="shared" si="5"/>
        <v>38778.259634786002</v>
      </c>
      <c r="Y76" s="9">
        <f t="shared" si="6"/>
        <v>692.46892204975006</v>
      </c>
      <c r="Z76" s="9">
        <f t="shared" si="7"/>
        <v>136.84408364947942</v>
      </c>
    </row>
    <row r="77" spans="1:26" x14ac:dyDescent="0.35">
      <c r="A77" t="s">
        <v>191</v>
      </c>
      <c r="B77">
        <v>138</v>
      </c>
      <c r="C77" t="s">
        <v>192</v>
      </c>
      <c r="D77" t="s">
        <v>191</v>
      </c>
      <c r="E77" t="s">
        <v>25</v>
      </c>
      <c r="F77" s="4">
        <v>4302.1403083191499</v>
      </c>
      <c r="G77">
        <v>0.69877382826666667</v>
      </c>
      <c r="H77" t="s">
        <v>54</v>
      </c>
      <c r="I77">
        <v>9996.9989199331612</v>
      </c>
      <c r="J77">
        <v>31580.519588068859</v>
      </c>
      <c r="K77">
        <v>145.8300964093327</v>
      </c>
      <c r="L77">
        <v>1.0672528539230539</v>
      </c>
      <c r="M77">
        <v>0.1999399783986632</v>
      </c>
      <c r="N77">
        <v>12296.308671517791</v>
      </c>
      <c r="O77">
        <v>11.996398703919789</v>
      </c>
      <c r="P77">
        <v>0.24482446334530189</v>
      </c>
      <c r="Q77">
        <v>46.223700000000001</v>
      </c>
      <c r="R77">
        <v>14.457599999999999</v>
      </c>
      <c r="S77" s="5">
        <f>VLOOKUP(H77,'[1]Aircraft data'!A:F,6,FALSE)</f>
        <v>9.3023255813953487E-2</v>
      </c>
      <c r="T77">
        <f>VLOOKUP(H77,'[1]Aircraft data'!A:E,5,FALSE)*G77</f>
        <v>154.01328984530633</v>
      </c>
      <c r="U77">
        <f>VLOOKUP(H77,'[1]Aircraft data'!A:D,4,FALSE)</f>
        <v>156</v>
      </c>
      <c r="V77">
        <f>VLOOKUP(H77,'[1]Aircraft data'!A:C,3,FALSE)</f>
        <v>16</v>
      </c>
      <c r="W77" s="6">
        <f t="shared" si="4"/>
        <v>205.05061361775267</v>
      </c>
      <c r="X77" s="7">
        <f t="shared" si="5"/>
        <v>50675.717478529099</v>
      </c>
      <c r="Y77" s="9">
        <f t="shared" si="6"/>
        <v>367.21534404731233</v>
      </c>
      <c r="Z77" s="9">
        <f t="shared" si="7"/>
        <v>85.356431387702401</v>
      </c>
    </row>
    <row r="78" spans="1:26" x14ac:dyDescent="0.35">
      <c r="A78" t="s">
        <v>193</v>
      </c>
      <c r="B78">
        <v>131</v>
      </c>
      <c r="C78" t="s">
        <v>194</v>
      </c>
      <c r="D78" t="s">
        <v>193</v>
      </c>
      <c r="E78" t="s">
        <v>25</v>
      </c>
      <c r="F78" s="4">
        <v>4773.2831965807627</v>
      </c>
      <c r="G78">
        <v>0.69877382826666667</v>
      </c>
      <c r="H78" t="s">
        <v>195</v>
      </c>
      <c r="I78">
        <v>30290.603100634919</v>
      </c>
      <c r="J78">
        <v>95688.015194905733</v>
      </c>
      <c r="K78">
        <v>425.06930113064038</v>
      </c>
      <c r="L78">
        <v>2.7596093233441392</v>
      </c>
      <c r="M78">
        <v>0.60581206201269855</v>
      </c>
      <c r="N78">
        <v>37257.441813780963</v>
      </c>
      <c r="O78">
        <v>36.348723720761903</v>
      </c>
      <c r="P78">
        <v>0.74181068817881446</v>
      </c>
      <c r="Q78">
        <v>47.464700000000001</v>
      </c>
      <c r="R78">
        <v>8.5491700000000002</v>
      </c>
      <c r="S78" s="5">
        <f>VLOOKUP(H78,'[1]Aircraft data'!A:F,6,FALSE)</f>
        <v>9.6153846153846159E-2</v>
      </c>
      <c r="T78">
        <f>VLOOKUP(H78,'[1]Aircraft data'!A:E,5,FALSE)*G78</f>
        <v>187.62519550876624</v>
      </c>
      <c r="U78">
        <f>VLOOKUP(H78,'[1]Aircraft data'!A:D,4,FALSE)</f>
        <v>188</v>
      </c>
      <c r="V78">
        <f>VLOOKUP(H78,'[1]Aircraft data'!A:C,3,FALSE)</f>
        <v>20</v>
      </c>
      <c r="W78" s="6">
        <f t="shared" si="4"/>
        <v>509.99555222547383</v>
      </c>
      <c r="X78" s="7">
        <f t="shared" si="5"/>
        <v>120530.09606281394</v>
      </c>
      <c r="Y78" s="9">
        <f t="shared" si="6"/>
        <v>920.07706918178587</v>
      </c>
      <c r="Z78" s="9">
        <f t="shared" si="7"/>
        <v>192.755600556209</v>
      </c>
    </row>
    <row r="79" spans="1:26" x14ac:dyDescent="0.35">
      <c r="A79" t="s">
        <v>196</v>
      </c>
      <c r="B79">
        <v>128</v>
      </c>
      <c r="C79" t="s">
        <v>192</v>
      </c>
      <c r="D79" t="s">
        <v>196</v>
      </c>
      <c r="E79" t="s">
        <v>25</v>
      </c>
      <c r="F79" s="4">
        <v>4184.7255932623812</v>
      </c>
      <c r="G79">
        <v>0.71496302225806452</v>
      </c>
      <c r="H79" t="s">
        <v>54</v>
      </c>
      <c r="I79">
        <v>9641.9557812046551</v>
      </c>
      <c r="J79">
        <v>30458.938312825499</v>
      </c>
      <c r="K79">
        <v>138.16676988819671</v>
      </c>
      <c r="L79">
        <v>0.95703801639041131</v>
      </c>
      <c r="M79">
        <v>0.19283911562409309</v>
      </c>
      <c r="N79">
        <v>11859.60561088173</v>
      </c>
      <c r="O79">
        <v>11.57034693744558</v>
      </c>
      <c r="P79">
        <v>0.2361295293356242</v>
      </c>
      <c r="Q79">
        <v>48.170200000000001</v>
      </c>
      <c r="R79">
        <v>17.212700000000002</v>
      </c>
      <c r="S79" s="5">
        <f>VLOOKUP(H79,'[1]Aircraft data'!A:F,6,FALSE)</f>
        <v>9.3023255813953487E-2</v>
      </c>
      <c r="T79">
        <f>VLOOKUP(H79,'[1]Aircraft data'!A:E,5,FALSE)*G79</f>
        <v>157.58147017161289</v>
      </c>
      <c r="U79">
        <f>VLOOKUP(H79,'[1]Aircraft data'!A:D,4,FALSE)</f>
        <v>156</v>
      </c>
      <c r="V79">
        <f>VLOOKUP(H79,'[1]Aircraft data'!A:C,3,FALSE)</f>
        <v>16</v>
      </c>
      <c r="W79" s="6">
        <f t="shared" si="4"/>
        <v>193.2901011753122</v>
      </c>
      <c r="X79" s="7">
        <f t="shared" si="5"/>
        <v>45334.233767926322</v>
      </c>
      <c r="Y79" s="9">
        <f t="shared" si="6"/>
        <v>354.17370131192439</v>
      </c>
      <c r="Z79" s="9">
        <f t="shared" si="7"/>
        <v>84.634868743164873</v>
      </c>
    </row>
    <row r="80" spans="1:26" x14ac:dyDescent="0.35">
      <c r="A80" t="s">
        <v>197</v>
      </c>
      <c r="B80">
        <v>48</v>
      </c>
      <c r="C80" t="s">
        <v>198</v>
      </c>
      <c r="D80" t="s">
        <v>197</v>
      </c>
      <c r="E80" t="s">
        <v>25</v>
      </c>
      <c r="F80" s="4">
        <v>3901.6150130868668</v>
      </c>
      <c r="G80">
        <v>0.63765658353333332</v>
      </c>
      <c r="H80" t="s">
        <v>42</v>
      </c>
      <c r="I80">
        <v>12060.6967687249</v>
      </c>
      <c r="J80">
        <v>38099.741092401957</v>
      </c>
      <c r="K80">
        <v>132.9345524880242</v>
      </c>
      <c r="L80">
        <v>0.8888644175035223</v>
      </c>
      <c r="M80">
        <v>0.24121393537449801</v>
      </c>
      <c r="N80">
        <v>14834.657025531629</v>
      </c>
      <c r="O80">
        <v>14.47283612246988</v>
      </c>
      <c r="P80">
        <v>0.29536400249938533</v>
      </c>
      <c r="Q80">
        <v>53.8825</v>
      </c>
      <c r="R80">
        <v>28.0307</v>
      </c>
      <c r="S80" s="5">
        <f>VLOOKUP(H80,'[1]Aircraft data'!A:F,6,FALSE)</f>
        <v>0.1038961038961039</v>
      </c>
      <c r="T80">
        <f>VLOOKUP(H80,'[1]Aircraft data'!A:E,5,FALSE)*G80</f>
        <v>129.06492114807594</v>
      </c>
      <c r="U80">
        <f>VLOOKUP(H80,'[1]Aircraft data'!A:D,4,FALSE)</f>
        <v>138</v>
      </c>
      <c r="V80">
        <f>VLOOKUP(H80,'[1]Aircraft data'!A:C,3,FALSE)</f>
        <v>16</v>
      </c>
      <c r="W80" s="6">
        <f t="shared" si="4"/>
        <v>295.19826730216027</v>
      </c>
      <c r="X80" s="7">
        <f t="shared" si="5"/>
        <v>23750.487953705117</v>
      </c>
      <c r="Y80" s="9">
        <f t="shared" si="6"/>
        <v>494.80183236885659</v>
      </c>
      <c r="Z80" s="9">
        <f t="shared" si="7"/>
        <v>126.81974790162113</v>
      </c>
    </row>
    <row r="81" spans="1:26" x14ac:dyDescent="0.35">
      <c r="A81" t="s">
        <v>199</v>
      </c>
      <c r="B81">
        <v>46</v>
      </c>
      <c r="C81" t="s">
        <v>200</v>
      </c>
      <c r="D81" t="s">
        <v>199</v>
      </c>
      <c r="E81" t="s">
        <v>25</v>
      </c>
      <c r="F81" s="4">
        <v>3927.00487646895</v>
      </c>
      <c r="G81">
        <v>0.69877382826666667</v>
      </c>
      <c r="H81" t="s">
        <v>42</v>
      </c>
      <c r="I81">
        <v>11673.788458679141</v>
      </c>
      <c r="J81">
        <v>36877.49774096741</v>
      </c>
      <c r="K81">
        <v>132.41984509720831</v>
      </c>
      <c r="L81">
        <v>0.97127341839881975</v>
      </c>
      <c r="M81">
        <v>0.2334757691735829</v>
      </c>
      <c r="N81">
        <v>14358.75980417535</v>
      </c>
      <c r="O81">
        <v>14.00854615041497</v>
      </c>
      <c r="P81">
        <v>0.28588869694724428</v>
      </c>
      <c r="Q81">
        <v>43.824599999999997</v>
      </c>
      <c r="R81">
        <v>18.331499999999998</v>
      </c>
      <c r="S81" s="5">
        <f>VLOOKUP(H81,'[1]Aircraft data'!A:F,6,FALSE)</f>
        <v>0.1038961038961039</v>
      </c>
      <c r="T81">
        <f>VLOOKUP(H81,'[1]Aircraft data'!A:E,5,FALSE)*G81</f>
        <v>141.43536093650633</v>
      </c>
      <c r="U81">
        <f>VLOOKUP(H81,'[1]Aircraft data'!A:D,4,FALSE)</f>
        <v>138</v>
      </c>
      <c r="V81">
        <f>VLOOKUP(H81,'[1]Aircraft data'!A:C,3,FALSE)</f>
        <v>16</v>
      </c>
      <c r="W81" s="6">
        <f t="shared" si="4"/>
        <v>260.73746690208958</v>
      </c>
      <c r="X81" s="7">
        <f t="shared" si="5"/>
        <v>22030.712936162348</v>
      </c>
      <c r="Y81" s="9">
        <f t="shared" si="6"/>
        <v>478.92854209048585</v>
      </c>
      <c r="Z81" s="9">
        <f t="shared" si="7"/>
        <v>121.95771514323269</v>
      </c>
    </row>
    <row r="82" spans="1:26" x14ac:dyDescent="0.35">
      <c r="A82" t="s">
        <v>201</v>
      </c>
      <c r="B82">
        <v>111</v>
      </c>
      <c r="C82" t="s">
        <v>202</v>
      </c>
      <c r="D82" t="s">
        <v>201</v>
      </c>
      <c r="E82" t="s">
        <v>25</v>
      </c>
      <c r="F82" s="4">
        <v>4319.7557266120084</v>
      </c>
      <c r="G82">
        <v>0.69877382826666667</v>
      </c>
      <c r="H82" t="s">
        <v>203</v>
      </c>
      <c r="I82">
        <v>12562.64959455429</v>
      </c>
      <c r="J82">
        <v>39685.410069196987</v>
      </c>
      <c r="K82">
        <v>186.39035974309201</v>
      </c>
      <c r="L82">
        <v>4.7850459695856107E-2</v>
      </c>
      <c r="M82">
        <v>0.25125299189108569</v>
      </c>
      <c r="N82">
        <v>15452.05900130177</v>
      </c>
      <c r="O82">
        <v>15.075179513465139</v>
      </c>
      <c r="P82">
        <v>0.30765672476459482</v>
      </c>
      <c r="Q82">
        <v>56.9236</v>
      </c>
      <c r="R82">
        <v>23.9711</v>
      </c>
      <c r="S82" s="5">
        <f>VLOOKUP(H82,'[1]Aircraft data'!A:F,6,FALSE)</f>
        <v>8.7591240875912413E-2</v>
      </c>
      <c r="T82">
        <f>VLOOKUP(H82,'[1]Aircraft data'!A:E,5,FALSE)*G82</f>
        <v>121.10015801011309</v>
      </c>
      <c r="U82">
        <f>VLOOKUP(H82,'[1]Aircraft data'!A:D,4,FALSE)</f>
        <v>125</v>
      </c>
      <c r="V82">
        <f>VLOOKUP(H82,'[1]Aircraft data'!A:C,3,FALSE)</f>
        <v>12</v>
      </c>
      <c r="W82" s="6">
        <f t="shared" si="4"/>
        <v>327.70733516204706</v>
      </c>
      <c r="X82" s="7">
        <f t="shared" si="5"/>
        <v>64307.744783662274</v>
      </c>
      <c r="Y82" s="9">
        <f t="shared" si="6"/>
        <v>579.34905210506554</v>
      </c>
      <c r="Z82" s="9">
        <f t="shared" si="7"/>
        <v>134.11616044304662</v>
      </c>
    </row>
    <row r="83" spans="1:26" x14ac:dyDescent="0.35">
      <c r="A83" t="s">
        <v>204</v>
      </c>
      <c r="B83">
        <v>45</v>
      </c>
      <c r="C83" t="s">
        <v>205</v>
      </c>
      <c r="D83" t="s">
        <v>204</v>
      </c>
      <c r="E83" t="s">
        <v>25</v>
      </c>
      <c r="F83" s="4">
        <v>3819.3872060903618</v>
      </c>
      <c r="G83">
        <v>0.69877382826666667</v>
      </c>
      <c r="H83" t="s">
        <v>42</v>
      </c>
      <c r="I83">
        <v>10900.733255890829</v>
      </c>
      <c r="J83">
        <v>34435.416355359121</v>
      </c>
      <c r="K83">
        <v>121.11445117305099</v>
      </c>
      <c r="L83">
        <v>1.0237417341576751</v>
      </c>
      <c r="M83">
        <v>0.2180146651178165</v>
      </c>
      <c r="N83">
        <v>13407.90190474572</v>
      </c>
      <c r="O83">
        <v>13.08087990706899</v>
      </c>
      <c r="P83">
        <v>0.26695673279732629</v>
      </c>
      <c r="Q83">
        <v>44.818399999999997</v>
      </c>
      <c r="R83">
        <v>20.309100000000001</v>
      </c>
      <c r="S83" s="5">
        <f>VLOOKUP(H83,'[1]Aircraft data'!A:F,6,FALSE)</f>
        <v>0.1038961038961039</v>
      </c>
      <c r="T83">
        <f>VLOOKUP(H83,'[1]Aircraft data'!A:E,5,FALSE)*G83</f>
        <v>141.43536093650633</v>
      </c>
      <c r="U83">
        <f>VLOOKUP(H83,'[1]Aircraft data'!A:D,4,FALSE)</f>
        <v>138</v>
      </c>
      <c r="V83">
        <f>VLOOKUP(H83,'[1]Aircraft data'!A:C,3,FALSE)</f>
        <v>16</v>
      </c>
      <c r="W83" s="6">
        <f t="shared" si="4"/>
        <v>243.47105368379547</v>
      </c>
      <c r="X83" s="7">
        <f t="shared" si="5"/>
        <v>20124.593973911175</v>
      </c>
      <c r="Y83" s="9">
        <f t="shared" si="6"/>
        <v>447.21319942024832</v>
      </c>
      <c r="Z83" s="9">
        <f t="shared" si="7"/>
        <v>117.09030147745325</v>
      </c>
    </row>
    <row r="84" spans="1:26" x14ac:dyDescent="0.35">
      <c r="A84" t="s">
        <v>206</v>
      </c>
      <c r="B84">
        <v>42</v>
      </c>
      <c r="C84" t="s">
        <v>182</v>
      </c>
      <c r="D84" t="s">
        <v>206</v>
      </c>
      <c r="E84" t="s">
        <v>25</v>
      </c>
      <c r="F84" s="4">
        <v>3734.448998311077</v>
      </c>
      <c r="G84">
        <v>0.69877382826666667</v>
      </c>
      <c r="H84" t="s">
        <v>54</v>
      </c>
      <c r="I84">
        <v>8783.2948627851456</v>
      </c>
      <c r="J84">
        <v>27746.428471538271</v>
      </c>
      <c r="K84">
        <v>131.27837033781199</v>
      </c>
      <c r="L84">
        <v>0.98835000765477199</v>
      </c>
      <c r="M84">
        <v>0.17566589725570289</v>
      </c>
      <c r="N84">
        <v>10803.45268122573</v>
      </c>
      <c r="O84">
        <v>10.539953835342169</v>
      </c>
      <c r="P84">
        <v>0.21510109868045249</v>
      </c>
      <c r="Q84">
        <v>41.414700000000003</v>
      </c>
      <c r="R84">
        <v>19.720600000000001</v>
      </c>
      <c r="S84" s="5">
        <f>VLOOKUP(H84,'[1]Aircraft data'!A:F,6,FALSE)</f>
        <v>9.3023255813953487E-2</v>
      </c>
      <c r="T84">
        <f>VLOOKUP(H84,'[1]Aircraft data'!A:E,5,FALSE)*G84</f>
        <v>154.01328984530633</v>
      </c>
      <c r="U84">
        <f>VLOOKUP(H84,'[1]Aircraft data'!A:D,4,FALSE)</f>
        <v>156</v>
      </c>
      <c r="V84">
        <f>VLOOKUP(H84,'[1]Aircraft data'!A:C,3,FALSE)</f>
        <v>16</v>
      </c>
      <c r="W84" s="6">
        <f t="shared" si="4"/>
        <v>180.15606639795354</v>
      </c>
      <c r="X84" s="7">
        <f t="shared" si="5"/>
        <v>13550.581346565201</v>
      </c>
      <c r="Y84" s="9">
        <f t="shared" si="6"/>
        <v>322.63288920393336</v>
      </c>
      <c r="Z84" s="9">
        <f t="shared" si="7"/>
        <v>86.393706099573365</v>
      </c>
    </row>
    <row r="85" spans="1:26" x14ac:dyDescent="0.35">
      <c r="A85" t="s">
        <v>207</v>
      </c>
      <c r="B85">
        <v>33</v>
      </c>
      <c r="C85" t="s">
        <v>208</v>
      </c>
      <c r="D85" t="s">
        <v>207</v>
      </c>
      <c r="E85" t="s">
        <v>25</v>
      </c>
      <c r="F85" s="4">
        <v>5076.8415039184511</v>
      </c>
      <c r="G85">
        <v>0.61483771219999994</v>
      </c>
      <c r="H85" t="s">
        <v>141</v>
      </c>
      <c r="I85">
        <v>31490.56314555978</v>
      </c>
      <c r="J85">
        <v>99478.688976823338</v>
      </c>
      <c r="K85">
        <v>440.79643512451969</v>
      </c>
      <c r="L85">
        <v>3.0421080001607002</v>
      </c>
      <c r="M85">
        <v>0.6298112629111956</v>
      </c>
      <c r="N85">
        <v>38733.392669038527</v>
      </c>
      <c r="O85">
        <v>37.788675774671731</v>
      </c>
      <c r="P85">
        <v>0.77119746478921902</v>
      </c>
      <c r="Q85">
        <v>36.691000000000003</v>
      </c>
      <c r="R85">
        <v>3.2154099999999999</v>
      </c>
      <c r="S85" s="5">
        <f>VLOOKUP(H85,'[1]Aircraft data'!A:F,6,FALSE)</f>
        <v>6.5972222222222224E-2</v>
      </c>
      <c r="T85">
        <f>VLOOKUP(H85,'[1]Aircraft data'!A:E,5,FALSE)*G85</f>
        <v>212.41475543132404</v>
      </c>
      <c r="U85">
        <f>VLOOKUP(H85,'[1]Aircraft data'!A:D,4,FALSE)</f>
        <v>269</v>
      </c>
      <c r="V85">
        <f>VLOOKUP(H85,'[1]Aircraft data'!A:C,3,FALSE)</f>
        <v>19</v>
      </c>
      <c r="W85" s="6">
        <f t="shared" si="4"/>
        <v>468.32287509793952</v>
      </c>
      <c r="X85" s="7">
        <f t="shared" si="5"/>
        <v>22797.19955718868</v>
      </c>
      <c r="Y85" s="9">
        <f t="shared" si="6"/>
        <v>690.8242290057176</v>
      </c>
      <c r="Z85" s="9">
        <f t="shared" si="7"/>
        <v>136.07362539731048</v>
      </c>
    </row>
    <row r="86" spans="1:26" x14ac:dyDescent="0.35">
      <c r="A86" t="s">
        <v>209</v>
      </c>
      <c r="B86">
        <v>28</v>
      </c>
      <c r="C86" t="s">
        <v>44</v>
      </c>
      <c r="D86" t="s">
        <v>209</v>
      </c>
      <c r="E86" t="s">
        <v>25</v>
      </c>
      <c r="F86" s="4">
        <v>4790.3729781855855</v>
      </c>
      <c r="G86">
        <v>0.69877382826666667</v>
      </c>
      <c r="H86" t="s">
        <v>29</v>
      </c>
      <c r="I86">
        <v>38234.231549800097</v>
      </c>
      <c r="J86">
        <v>120781.9374658185</v>
      </c>
      <c r="K86">
        <v>769.8449188411339</v>
      </c>
      <c r="L86">
        <v>5.7360545730954939</v>
      </c>
      <c r="M86">
        <v>0.76468463099600159</v>
      </c>
      <c r="N86">
        <v>47028.104806254123</v>
      </c>
      <c r="O86">
        <v>45.881077859760111</v>
      </c>
      <c r="P86">
        <v>0.93634852775020638</v>
      </c>
      <c r="Q86">
        <v>43.6584</v>
      </c>
      <c r="R86">
        <v>7.2158699999999998</v>
      </c>
      <c r="S86" s="5">
        <f>VLOOKUP(H86,'[1]Aircraft data'!A:F,6,FALSE)</f>
        <v>9.8360655737704916E-2</v>
      </c>
      <c r="T86">
        <f>VLOOKUP(H86,'[1]Aircraft data'!A:E,5,FALSE)*G86</f>
        <v>387.16492705139581</v>
      </c>
      <c r="U86">
        <f>VLOOKUP(H86,'[1]Aircraft data'!A:D,4,FALSE)</f>
        <v>385</v>
      </c>
      <c r="V86">
        <f>VLOOKUP(H86,'[1]Aircraft data'!A:C,3,FALSE)</f>
        <v>42</v>
      </c>
      <c r="W86" s="6">
        <f t="shared" si="4"/>
        <v>311.96508006466399</v>
      </c>
      <c r="X86" s="7">
        <f t="shared" si="5"/>
        <v>15840.254093877837</v>
      </c>
      <c r="Y86" s="9">
        <f t="shared" si="6"/>
        <v>565.72336049563705</v>
      </c>
      <c r="Z86" s="9">
        <f t="shared" si="7"/>
        <v>118.09589004276488</v>
      </c>
    </row>
    <row r="87" spans="1:26" x14ac:dyDescent="0.35">
      <c r="A87" t="s">
        <v>210</v>
      </c>
      <c r="B87">
        <v>27</v>
      </c>
      <c r="C87" t="s">
        <v>211</v>
      </c>
      <c r="D87" t="s">
        <v>210</v>
      </c>
      <c r="E87" t="s">
        <v>25</v>
      </c>
      <c r="F87" s="4">
        <v>4166.7120997261482</v>
      </c>
      <c r="G87">
        <v>0.69978361703333336</v>
      </c>
      <c r="H87" t="s">
        <v>54</v>
      </c>
      <c r="I87">
        <v>9776.0924288067472</v>
      </c>
      <c r="J87">
        <v>30882.675982600511</v>
      </c>
      <c r="K87">
        <v>160.20178918281019</v>
      </c>
      <c r="L87">
        <v>0.99234070667508756</v>
      </c>
      <c r="M87">
        <v>0.19552184857613489</v>
      </c>
      <c r="N87">
        <v>12024.5936874323</v>
      </c>
      <c r="O87">
        <v>11.731310914568089</v>
      </c>
      <c r="P87">
        <v>0.2394145084605733</v>
      </c>
      <c r="Q87">
        <v>45.742899999999999</v>
      </c>
      <c r="R87">
        <v>16.0688</v>
      </c>
      <c r="S87" s="5">
        <f>VLOOKUP(H87,'[1]Aircraft data'!A:F,6,FALSE)</f>
        <v>9.3023255813953487E-2</v>
      </c>
      <c r="T87">
        <f>VLOOKUP(H87,'[1]Aircraft data'!A:E,5,FALSE)*G87</f>
        <v>154.23585240233419</v>
      </c>
      <c r="U87">
        <f>VLOOKUP(H87,'[1]Aircraft data'!A:D,4,FALSE)</f>
        <v>156</v>
      </c>
      <c r="V87">
        <f>VLOOKUP(H87,'[1]Aircraft data'!A:C,3,FALSE)</f>
        <v>16</v>
      </c>
      <c r="W87" s="6">
        <f t="shared" si="4"/>
        <v>200.23020265120365</v>
      </c>
      <c r="X87" s="7">
        <f t="shared" si="5"/>
        <v>9695.7238550024867</v>
      </c>
      <c r="Y87" s="9">
        <f t="shared" si="6"/>
        <v>359.1008835186106</v>
      </c>
      <c r="Z87" s="9">
        <f t="shared" si="7"/>
        <v>86.183272307729652</v>
      </c>
    </row>
    <row r="88" spans="1:26" x14ac:dyDescent="0.35">
      <c r="A88" t="s">
        <v>212</v>
      </c>
      <c r="B88">
        <v>7</v>
      </c>
      <c r="C88" t="s">
        <v>213</v>
      </c>
      <c r="D88" t="s">
        <v>212</v>
      </c>
      <c r="E88" t="s">
        <v>25</v>
      </c>
      <c r="F88" s="4">
        <v>2039.020269248904</v>
      </c>
      <c r="G88">
        <v>0.60695517739999993</v>
      </c>
      <c r="H88" t="s">
        <v>42</v>
      </c>
      <c r="I88">
        <v>6400.6678516462007</v>
      </c>
      <c r="J88">
        <v>20219.70974335034</v>
      </c>
      <c r="K88">
        <v>74.459191188763526</v>
      </c>
      <c r="L88">
        <v>0.78270281472370895</v>
      </c>
      <c r="M88">
        <v>0.12801335703292399</v>
      </c>
      <c r="N88">
        <v>7872.8214575248257</v>
      </c>
      <c r="O88">
        <v>7.6808014219754392</v>
      </c>
      <c r="P88">
        <v>0.15675104942807019</v>
      </c>
      <c r="Q88">
        <v>15.2919</v>
      </c>
      <c r="R88">
        <v>38.910699999999999</v>
      </c>
      <c r="S88" s="5">
        <f>VLOOKUP(H88,'[1]Aircraft data'!A:F,6,FALSE)</f>
        <v>0.1038961038961039</v>
      </c>
      <c r="T88">
        <f>VLOOKUP(H88,'[1]Aircraft data'!A:E,5,FALSE)*G88</f>
        <v>122.85080109653164</v>
      </c>
      <c r="U88">
        <f>VLOOKUP(H88,'[1]Aircraft data'!A:D,4,FALSE)</f>
        <v>138</v>
      </c>
      <c r="V88">
        <f>VLOOKUP(H88,'[1]Aircraft data'!A:C,3,FALSE)</f>
        <v>16</v>
      </c>
      <c r="W88" s="6">
        <f t="shared" si="4"/>
        <v>164.58752863534392</v>
      </c>
      <c r="X88" s="7">
        <f t="shared" si="5"/>
        <v>1838.1554312136673</v>
      </c>
      <c r="Y88" s="9">
        <f t="shared" si="6"/>
        <v>262.5936330305239</v>
      </c>
      <c r="Z88" s="9">
        <f t="shared" si="7"/>
        <v>128.78421906382187</v>
      </c>
    </row>
    <row r="89" spans="1:26" x14ac:dyDescent="0.35">
      <c r="A89" t="s">
        <v>214</v>
      </c>
      <c r="B89">
        <v>823</v>
      </c>
      <c r="C89" t="s">
        <v>215</v>
      </c>
      <c r="D89" t="s">
        <v>214</v>
      </c>
      <c r="E89" t="s">
        <v>25</v>
      </c>
      <c r="F89" s="4">
        <v>6003.076078434362</v>
      </c>
      <c r="G89">
        <v>0.61133436340000002</v>
      </c>
      <c r="H89" t="s">
        <v>216</v>
      </c>
      <c r="I89">
        <v>1397.5286058725451</v>
      </c>
      <c r="J89">
        <v>4414.7928659513682</v>
      </c>
      <c r="K89">
        <v>14.31152385322549</v>
      </c>
      <c r="L89">
        <v>0.41231034237734432</v>
      </c>
      <c r="M89">
        <v>2.7950572117450889E-2</v>
      </c>
      <c r="N89">
        <v>1718.9601852232299</v>
      </c>
      <c r="O89">
        <v>1.677034327047054</v>
      </c>
      <c r="P89">
        <v>3.4225190347899052E-2</v>
      </c>
      <c r="S89" s="5">
        <f>VLOOKUP(H89,'[1]Aircraft data'!A:F,6,FALSE)</f>
        <v>8.3333333333333329E-2</v>
      </c>
      <c r="T89">
        <f>VLOOKUP(H89,'[1]Aircraft data'!A:E,5,FALSE)*G89</f>
        <v>73.48393816261266</v>
      </c>
      <c r="U89">
        <f>VLOOKUP(H89,'[1]Aircraft data'!A:D,4,FALSE)</f>
        <v>88</v>
      </c>
      <c r="V89">
        <f>VLOOKUP(H89,'[1]Aircraft data'!A:C,3,FALSE)</f>
        <v>8</v>
      </c>
      <c r="W89" s="6">
        <f t="shared" si="4"/>
        <v>60.078337883604846</v>
      </c>
      <c r="X89" s="7">
        <f t="shared" si="5"/>
        <v>75695.302680791166</v>
      </c>
      <c r="Y89" s="9">
        <f t="shared" si="6"/>
        <v>91.974851373986837</v>
      </c>
      <c r="Z89" s="9">
        <f t="shared" si="7"/>
        <v>15.321286982252344</v>
      </c>
    </row>
    <row r="90" spans="1:26" x14ac:dyDescent="0.35">
      <c r="F90" s="4"/>
      <c r="Y90" s="9" t="e">
        <f t="shared" ref="Y90:Y91" si="8">Z90*F90/1000</f>
        <v>#N/A</v>
      </c>
      <c r="Z90" s="9" t="e">
        <f t="shared" ref="Z90:Z91" si="9">VLOOKUP(D90,$D$2:$Z$89,23,FALSE)</f>
        <v>#N/A</v>
      </c>
    </row>
    <row r="91" spans="1:26" x14ac:dyDescent="0.35">
      <c r="F91" s="4"/>
      <c r="Y91" s="9" t="e">
        <f t="shared" si="8"/>
        <v>#N/A</v>
      </c>
      <c r="Z91" s="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BD3-951E-48AA-8E65-9290DC9DC79C}">
  <dimension ref="A1:S191"/>
  <sheetViews>
    <sheetView workbookViewId="0">
      <selection activeCell="C4" sqref="C4"/>
    </sheetView>
  </sheetViews>
  <sheetFormatPr defaultRowHeight="14.5" x14ac:dyDescent="0.35"/>
  <cols>
    <col min="1" max="1" width="11.90625" bestFit="1" customWidth="1"/>
    <col min="2" max="2" width="10.453125" bestFit="1" customWidth="1"/>
    <col min="3" max="3" width="18.81640625" bestFit="1" customWidth="1"/>
    <col min="4" max="4" width="15.81640625" bestFit="1" customWidth="1"/>
    <col min="5" max="5" width="13.54296875" bestFit="1" customWidth="1"/>
    <col min="6" max="7" width="11.81640625" bestFit="1" customWidth="1"/>
    <col min="14" max="14" width="9.90625" bestFit="1" customWidth="1"/>
    <col min="15" max="15" width="13.26953125" bestFit="1" customWidth="1"/>
    <col min="16" max="16" width="13.36328125" bestFit="1" customWidth="1"/>
    <col min="17" max="17" width="17.81640625" bestFit="1" customWidth="1"/>
    <col min="18" max="18" width="18" bestFit="1" customWidth="1"/>
    <col min="19" max="19" width="11.1796875" bestFit="1" customWidth="1"/>
  </cols>
  <sheetData>
    <row r="1" spans="1:19" x14ac:dyDescent="0.35">
      <c r="A1" s="1" t="s">
        <v>3</v>
      </c>
      <c r="B1" s="1" t="s">
        <v>217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218</v>
      </c>
      <c r="N1" s="3" t="s">
        <v>219</v>
      </c>
      <c r="O1" s="3" t="s">
        <v>220</v>
      </c>
      <c r="P1" s="3" t="s">
        <v>221</v>
      </c>
      <c r="Q1" s="10" t="s">
        <v>340</v>
      </c>
      <c r="R1" s="10" t="s">
        <v>341</v>
      </c>
      <c r="S1" s="3" t="s">
        <v>338</v>
      </c>
    </row>
    <row r="2" spans="1:19" x14ac:dyDescent="0.35">
      <c r="A2" t="s">
        <v>222</v>
      </c>
      <c r="B2" t="s">
        <v>61</v>
      </c>
      <c r="C2">
        <v>0.6078310146</v>
      </c>
      <c r="D2" t="s">
        <v>141</v>
      </c>
      <c r="E2">
        <v>4349.2480386929692</v>
      </c>
      <c r="F2">
        <v>13739.274554231089</v>
      </c>
      <c r="G2">
        <v>91.839270338153668</v>
      </c>
      <c r="H2">
        <v>0.88644830928120488</v>
      </c>
      <c r="I2">
        <v>8.6984960773859366E-2</v>
      </c>
      <c r="J2">
        <v>5349.5750875923513</v>
      </c>
      <c r="K2">
        <v>5.219097646431563</v>
      </c>
      <c r="L2">
        <v>0.1065121968659502</v>
      </c>
      <c r="M2" t="s">
        <v>25</v>
      </c>
      <c r="N2" t="str">
        <f>IF(A2=B2,"Y","N")</f>
        <v>N</v>
      </c>
      <c r="O2">
        <f>ROUND(VLOOKUP(D2,'[1]Aircraft data'!A:D,3,FALSE)*C2,0)</f>
        <v>12</v>
      </c>
      <c r="P2">
        <f>ROUND(VLOOKUP(D2,'[1]Aircraft data'!A:D,4,FALSE)*C2,0)</f>
        <v>164</v>
      </c>
      <c r="Q2" s="4">
        <f>F2/(O2+P2)*2</f>
        <v>156.12811993444419</v>
      </c>
      <c r="R2" s="4">
        <f>IF(N2="N",VLOOKUP(B2,A:Q,17,FALSE),0)</f>
        <v>1323.1497107414052</v>
      </c>
      <c r="S2" s="4">
        <f>Q2+R2</f>
        <v>1479.2778306758494</v>
      </c>
    </row>
    <row r="3" spans="1:19" x14ac:dyDescent="0.35">
      <c r="A3" t="s">
        <v>223</v>
      </c>
      <c r="B3" t="s">
        <v>224</v>
      </c>
      <c r="C3">
        <v>0.75174210653333329</v>
      </c>
      <c r="D3" t="s">
        <v>107</v>
      </c>
      <c r="E3">
        <v>1577.4263783072649</v>
      </c>
      <c r="F3">
        <v>4983.0899290726529</v>
      </c>
      <c r="G3">
        <v>21.963572570652779</v>
      </c>
      <c r="H3">
        <v>0.39904491738916331</v>
      </c>
      <c r="I3">
        <v>3.1548527566145297E-2</v>
      </c>
      <c r="J3">
        <v>1940.234445317936</v>
      </c>
      <c r="K3">
        <v>1.892911653968719</v>
      </c>
      <c r="L3">
        <v>3.8630850080994247E-2</v>
      </c>
      <c r="M3" t="s">
        <v>25</v>
      </c>
      <c r="N3" t="str">
        <f t="shared" ref="N3:N66" si="0">IF(A3=B3,"Y","N")</f>
        <v>N</v>
      </c>
      <c r="O3">
        <f>ROUND(VLOOKUP(D3,'[1]Aircraft data'!A:D,3,FALSE)*C3,0)</f>
        <v>9</v>
      </c>
      <c r="P3">
        <f>ROUND(VLOOKUP(D3,'[1]Aircraft data'!A:D,4,FALSE)*C3,0)</f>
        <v>104</v>
      </c>
      <c r="Q3" s="4">
        <f t="shared" ref="Q3:Q65" si="1">F3/(O3+P3)*2</f>
        <v>88.196281930489434</v>
      </c>
      <c r="R3" s="4">
        <f t="shared" ref="R3:R65" si="2">IF(N3="N",VLOOKUP(B3,A:Q,17,FALSE),0)</f>
        <v>2616.0434457694837</v>
      </c>
      <c r="S3" s="4">
        <f t="shared" ref="S3:S66" si="3">Q3+R3</f>
        <v>2704.2397276999732</v>
      </c>
    </row>
    <row r="4" spans="1:19" x14ac:dyDescent="0.35">
      <c r="A4" t="s">
        <v>225</v>
      </c>
      <c r="B4" t="s">
        <v>113</v>
      </c>
      <c r="C4">
        <v>0.61396187499999999</v>
      </c>
      <c r="D4" t="s">
        <v>195</v>
      </c>
      <c r="E4">
        <v>4823.4811588953889</v>
      </c>
      <c r="F4">
        <v>15237.37698095053</v>
      </c>
      <c r="G4">
        <v>96.609532983537534</v>
      </c>
      <c r="H4">
        <v>1.7858336436700211</v>
      </c>
      <c r="I4">
        <v>9.6469623177907762E-2</v>
      </c>
      <c r="J4">
        <v>5932.8818254413281</v>
      </c>
      <c r="K4">
        <v>5.7881773906744662</v>
      </c>
      <c r="L4">
        <v>0.11812606919743809</v>
      </c>
      <c r="M4" t="s">
        <v>25</v>
      </c>
      <c r="N4" t="str">
        <f t="shared" si="0"/>
        <v>N</v>
      </c>
      <c r="O4">
        <f>ROUND(VLOOKUP(D4,'[1]Aircraft data'!A:D,3,FALSE)*C4,0)</f>
        <v>12</v>
      </c>
      <c r="P4">
        <f>ROUND(VLOOKUP(D4,'[1]Aircraft data'!A:D,4,FALSE)*C4,0)</f>
        <v>115</v>
      </c>
      <c r="Q4" s="4">
        <f t="shared" si="1"/>
        <v>239.95869261339416</v>
      </c>
      <c r="R4" s="4">
        <f t="shared" si="2"/>
        <v>1346.5609060984132</v>
      </c>
      <c r="S4" s="4">
        <f t="shared" si="3"/>
        <v>1586.5195987118072</v>
      </c>
    </row>
    <row r="5" spans="1:19" x14ac:dyDescent="0.35">
      <c r="A5" t="s">
        <v>226</v>
      </c>
      <c r="B5" t="s">
        <v>61</v>
      </c>
      <c r="C5">
        <v>0.60607934019999998</v>
      </c>
      <c r="D5" t="s">
        <v>29</v>
      </c>
      <c r="E5">
        <v>5064.038695611086</v>
      </c>
      <c r="F5">
        <v>15997.29823943542</v>
      </c>
      <c r="G5">
        <v>152.82518691984259</v>
      </c>
      <c r="H5">
        <v>2.379406920275061</v>
      </c>
      <c r="I5">
        <v>0.10128077391222171</v>
      </c>
      <c r="J5">
        <v>6228.7675956016355</v>
      </c>
      <c r="K5">
        <v>6.0768464347333033</v>
      </c>
      <c r="L5">
        <v>0.1240172741782307</v>
      </c>
      <c r="M5" t="s">
        <v>25</v>
      </c>
      <c r="N5" t="str">
        <f t="shared" si="0"/>
        <v>N</v>
      </c>
      <c r="O5">
        <f>ROUND(VLOOKUP(D5,'[1]Aircraft data'!A:D,3,FALSE)*C5,0)</f>
        <v>25</v>
      </c>
      <c r="P5">
        <f>ROUND(VLOOKUP(D5,'[1]Aircraft data'!A:D,4,FALSE)*C5,0)</f>
        <v>233</v>
      </c>
      <c r="Q5" s="4">
        <f t="shared" si="1"/>
        <v>124.01006387159241</v>
      </c>
      <c r="R5" s="4">
        <f t="shared" si="2"/>
        <v>1323.1497107414052</v>
      </c>
      <c r="S5" s="4">
        <f t="shared" si="3"/>
        <v>1447.1597746129976</v>
      </c>
    </row>
    <row r="6" spans="1:19" x14ac:dyDescent="0.35">
      <c r="A6" t="s">
        <v>227</v>
      </c>
      <c r="B6" t="s">
        <v>228</v>
      </c>
      <c r="C6">
        <v>0.78739383233333338</v>
      </c>
      <c r="D6" t="s">
        <v>141</v>
      </c>
      <c r="E6">
        <v>16519.906580182829</v>
      </c>
      <c r="F6">
        <v>52186.384886797547</v>
      </c>
      <c r="G6">
        <v>255.80712482705869</v>
      </c>
      <c r="H6">
        <v>1.9801840414126619</v>
      </c>
      <c r="I6">
        <v>0.33039813160365661</v>
      </c>
      <c r="J6">
        <v>20319.48509362488</v>
      </c>
      <c r="K6">
        <v>19.823887896219389</v>
      </c>
      <c r="L6">
        <v>0.40456914073917127</v>
      </c>
      <c r="M6" t="s">
        <v>25</v>
      </c>
      <c r="N6" t="str">
        <f t="shared" si="0"/>
        <v>N</v>
      </c>
      <c r="O6">
        <f>ROUND(VLOOKUP(D6,'[1]Aircraft data'!A:D,3,FALSE)*C6,0)</f>
        <v>15</v>
      </c>
      <c r="P6">
        <f>ROUND(VLOOKUP(D6,'[1]Aircraft data'!A:D,4,FALSE)*C6,0)</f>
        <v>212</v>
      </c>
      <c r="Q6" s="4">
        <f t="shared" si="1"/>
        <v>459.79193732861273</v>
      </c>
      <c r="R6" s="4">
        <f t="shared" si="2"/>
        <v>2248.0898837405898</v>
      </c>
      <c r="S6" s="4">
        <f t="shared" si="3"/>
        <v>2707.8818210692025</v>
      </c>
    </row>
    <row r="7" spans="1:19" x14ac:dyDescent="0.35">
      <c r="A7" t="s">
        <v>229</v>
      </c>
      <c r="B7" t="s">
        <v>27</v>
      </c>
      <c r="C7">
        <v>0.78739383233333338</v>
      </c>
      <c r="D7" t="s">
        <v>49</v>
      </c>
      <c r="E7">
        <v>13642.56712937946</v>
      </c>
      <c r="F7">
        <v>43096.869561709711</v>
      </c>
      <c r="G7">
        <v>329.31542315824652</v>
      </c>
      <c r="H7">
        <v>8.6314556960900117E-3</v>
      </c>
      <c r="I7">
        <v>0.27285134258758909</v>
      </c>
      <c r="J7">
        <v>16780.35756913674</v>
      </c>
      <c r="K7">
        <v>16.37108055525535</v>
      </c>
      <c r="L7">
        <v>0.33410368480112962</v>
      </c>
      <c r="M7" t="s">
        <v>25</v>
      </c>
      <c r="N7" t="str">
        <f t="shared" si="0"/>
        <v>N</v>
      </c>
      <c r="O7">
        <f>ROUND(VLOOKUP(D7,'[1]Aircraft data'!A:D,3,FALSE)*C7,0)</f>
        <v>33</v>
      </c>
      <c r="P7">
        <f>ROUND(VLOOKUP(D7,'[1]Aircraft data'!A:D,4,FALSE)*C7,0)</f>
        <v>156</v>
      </c>
      <c r="Q7" s="4">
        <f t="shared" si="1"/>
        <v>456.0515297535419</v>
      </c>
      <c r="R7" s="4">
        <f t="shared" si="2"/>
        <v>2200.5443892023623</v>
      </c>
      <c r="S7" s="4">
        <f t="shared" si="3"/>
        <v>2656.5959189559044</v>
      </c>
    </row>
    <row r="8" spans="1:19" x14ac:dyDescent="0.35">
      <c r="A8" t="s">
        <v>230</v>
      </c>
      <c r="B8" t="s">
        <v>231</v>
      </c>
      <c r="C8">
        <v>0.60607934019999998</v>
      </c>
      <c r="D8" t="s">
        <v>232</v>
      </c>
      <c r="E8">
        <v>1217.996650526557</v>
      </c>
      <c r="F8">
        <v>3847.6514190133921</v>
      </c>
      <c r="G8">
        <v>12.766096539155679</v>
      </c>
      <c r="H8">
        <v>6.0772030226975977E-2</v>
      </c>
      <c r="I8">
        <v>2.4359933010531128E-2</v>
      </c>
      <c r="J8">
        <v>1498.1358801476649</v>
      </c>
      <c r="K8">
        <v>1.4615959806318679</v>
      </c>
      <c r="L8">
        <v>2.982848940065037E-2</v>
      </c>
      <c r="M8" t="s">
        <v>25</v>
      </c>
      <c r="N8" t="str">
        <f t="shared" si="0"/>
        <v>N</v>
      </c>
      <c r="O8">
        <f>ROUND(VLOOKUP(D8,'[1]Aircraft data'!A:D,3,FALSE)*C8,0)</f>
        <v>7</v>
      </c>
      <c r="P8">
        <f>ROUND(VLOOKUP(D8,'[1]Aircraft data'!A:D,4,FALSE)*C8,0)</f>
        <v>39</v>
      </c>
      <c r="Q8" s="4">
        <f t="shared" si="1"/>
        <v>167.28919213101705</v>
      </c>
      <c r="R8" s="4">
        <f t="shared" si="2"/>
        <v>1595.2018329230527</v>
      </c>
      <c r="S8" s="4">
        <f t="shared" si="3"/>
        <v>1762.4910250540697</v>
      </c>
    </row>
    <row r="9" spans="1:19" x14ac:dyDescent="0.35">
      <c r="A9" t="s">
        <v>233</v>
      </c>
      <c r="B9" t="s">
        <v>61</v>
      </c>
      <c r="C9">
        <v>0.60607934019999998</v>
      </c>
      <c r="D9" t="s">
        <v>234</v>
      </c>
      <c r="E9">
        <v>960.51771204502916</v>
      </c>
      <c r="F9">
        <v>3034.2754523502472</v>
      </c>
      <c r="G9">
        <v>11.243858571716521</v>
      </c>
      <c r="H9">
        <v>0.1910871935555381</v>
      </c>
      <c r="I9">
        <v>1.921035424090058E-2</v>
      </c>
      <c r="J9">
        <v>1181.436785815386</v>
      </c>
      <c r="K9">
        <v>1.1526212544540351</v>
      </c>
      <c r="L9">
        <v>2.3522882743959899E-2</v>
      </c>
      <c r="M9" t="s">
        <v>25</v>
      </c>
      <c r="N9" t="str">
        <f t="shared" si="0"/>
        <v>N</v>
      </c>
      <c r="O9">
        <f>ROUND(VLOOKUP(D9,'[1]Aircraft data'!A:D,3,FALSE)*C9,0)</f>
        <v>0</v>
      </c>
      <c r="P9">
        <f>ROUND(VLOOKUP(D9,'[1]Aircraft data'!A:D,4,FALSE)*C9,0)</f>
        <v>115</v>
      </c>
      <c r="Q9" s="4">
        <f t="shared" si="1"/>
        <v>52.770007866960817</v>
      </c>
      <c r="R9" s="4">
        <f t="shared" si="2"/>
        <v>1323.1497107414052</v>
      </c>
      <c r="S9" s="4">
        <f t="shared" si="3"/>
        <v>1375.9197186083661</v>
      </c>
    </row>
    <row r="10" spans="1:19" x14ac:dyDescent="0.35">
      <c r="A10" t="s">
        <v>235</v>
      </c>
      <c r="B10" t="s">
        <v>231</v>
      </c>
      <c r="C10">
        <v>0.60607934019999998</v>
      </c>
      <c r="D10" t="s">
        <v>195</v>
      </c>
      <c r="E10">
        <v>1906.881543318927</v>
      </c>
      <c r="F10">
        <v>6023.8387953444908</v>
      </c>
      <c r="G10">
        <v>29.738667567692801</v>
      </c>
      <c r="H10">
        <v>0.78486928954290369</v>
      </c>
      <c r="I10">
        <v>3.8137630866378537E-2</v>
      </c>
      <c r="J10">
        <v>2345.4642982822811</v>
      </c>
      <c r="K10">
        <v>2.288257851982713</v>
      </c>
      <c r="L10">
        <v>4.6699139836381888E-2</v>
      </c>
      <c r="M10" t="s">
        <v>25</v>
      </c>
      <c r="N10" t="str">
        <f t="shared" si="0"/>
        <v>N</v>
      </c>
      <c r="O10">
        <f>ROUND(VLOOKUP(D10,'[1]Aircraft data'!A:D,3,FALSE)*C10,0)</f>
        <v>12</v>
      </c>
      <c r="P10">
        <f>ROUND(VLOOKUP(D10,'[1]Aircraft data'!A:D,4,FALSE)*C10,0)</f>
        <v>114</v>
      </c>
      <c r="Q10" s="4">
        <f t="shared" si="1"/>
        <v>95.616488814991911</v>
      </c>
      <c r="R10" s="4">
        <f t="shared" si="2"/>
        <v>1595.2018329230527</v>
      </c>
      <c r="S10" s="4">
        <f t="shared" si="3"/>
        <v>1690.8183217380447</v>
      </c>
    </row>
    <row r="11" spans="1:19" x14ac:dyDescent="0.35">
      <c r="A11" t="s">
        <v>236</v>
      </c>
      <c r="B11" t="s">
        <v>231</v>
      </c>
      <c r="C11">
        <v>0.60607934019999998</v>
      </c>
      <c r="D11" t="s">
        <v>29</v>
      </c>
      <c r="E11">
        <v>6929.9640721047408</v>
      </c>
      <c r="F11">
        <v>21891.75650377887</v>
      </c>
      <c r="G11">
        <v>182.94798794066469</v>
      </c>
      <c r="H11">
        <v>2.8671367892231538</v>
      </c>
      <c r="I11">
        <v>0.1385992814420948</v>
      </c>
      <c r="J11">
        <v>8523.8558086888297</v>
      </c>
      <c r="K11">
        <v>8.3159568865256865</v>
      </c>
      <c r="L11">
        <v>0.169713405847463</v>
      </c>
      <c r="M11" t="s">
        <v>25</v>
      </c>
      <c r="N11" t="str">
        <f t="shared" si="0"/>
        <v>N</v>
      </c>
      <c r="O11">
        <f>ROUND(VLOOKUP(D11,'[1]Aircraft data'!A:D,3,FALSE)*C11,0)</f>
        <v>25</v>
      </c>
      <c r="P11">
        <f>ROUND(VLOOKUP(D11,'[1]Aircraft data'!A:D,4,FALSE)*C11,0)</f>
        <v>233</v>
      </c>
      <c r="Q11" s="4">
        <f t="shared" si="1"/>
        <v>169.70353878898348</v>
      </c>
      <c r="R11" s="4">
        <f t="shared" si="2"/>
        <v>1595.2018329230527</v>
      </c>
      <c r="S11" s="4">
        <f t="shared" si="3"/>
        <v>1764.9053717120362</v>
      </c>
    </row>
    <row r="12" spans="1:19" x14ac:dyDescent="0.35">
      <c r="A12" t="s">
        <v>237</v>
      </c>
      <c r="B12" t="s">
        <v>61</v>
      </c>
      <c r="C12">
        <v>0.60870685179999995</v>
      </c>
      <c r="D12" t="s">
        <v>141</v>
      </c>
      <c r="E12">
        <v>6765.4041305856681</v>
      </c>
      <c r="F12">
        <v>21371.911648520119</v>
      </c>
      <c r="G12">
        <v>140.3410767401061</v>
      </c>
      <c r="H12">
        <v>1.0602594057301531</v>
      </c>
      <c r="I12">
        <v>0.13530808261171329</v>
      </c>
      <c r="J12">
        <v>8321.4470806203717</v>
      </c>
      <c r="K12">
        <v>8.118484956702801</v>
      </c>
      <c r="L12">
        <v>0.16568336646332249</v>
      </c>
      <c r="M12" t="s">
        <v>25</v>
      </c>
      <c r="N12" t="str">
        <f t="shared" si="0"/>
        <v>N</v>
      </c>
      <c r="O12">
        <f>ROUND(VLOOKUP(D12,'[1]Aircraft data'!A:D,3,FALSE)*C12,0)</f>
        <v>12</v>
      </c>
      <c r="P12">
        <f>ROUND(VLOOKUP(D12,'[1]Aircraft data'!A:D,4,FALSE)*C12,0)</f>
        <v>164</v>
      </c>
      <c r="Q12" s="4">
        <f t="shared" si="1"/>
        <v>242.86263236954682</v>
      </c>
      <c r="R12" s="4">
        <f t="shared" si="2"/>
        <v>1323.1497107414052</v>
      </c>
      <c r="S12" s="4">
        <f t="shared" si="3"/>
        <v>1566.0123431109521</v>
      </c>
    </row>
    <row r="13" spans="1:19" x14ac:dyDescent="0.35">
      <c r="A13" t="s">
        <v>238</v>
      </c>
      <c r="B13" t="s">
        <v>61</v>
      </c>
      <c r="C13">
        <v>0.60870685179999995</v>
      </c>
      <c r="D13" t="s">
        <v>42</v>
      </c>
      <c r="E13">
        <v>3477.00318247119</v>
      </c>
      <c r="F13">
        <v>10983.85305342649</v>
      </c>
      <c r="G13">
        <v>42.71206403493111</v>
      </c>
      <c r="H13">
        <v>0.46875304214016122</v>
      </c>
      <c r="I13">
        <v>6.9540063649423833E-2</v>
      </c>
      <c r="J13">
        <v>4276.7139144395633</v>
      </c>
      <c r="K13">
        <v>4.1724038189654271</v>
      </c>
      <c r="L13">
        <v>8.5151098346233231E-2</v>
      </c>
      <c r="M13" t="s">
        <v>25</v>
      </c>
      <c r="N13" t="str">
        <f t="shared" si="0"/>
        <v>N</v>
      </c>
      <c r="O13">
        <f>ROUND(VLOOKUP(D13,'[1]Aircraft data'!A:D,3,FALSE)*C13,0)</f>
        <v>10</v>
      </c>
      <c r="P13">
        <f>ROUND(VLOOKUP(D13,'[1]Aircraft data'!A:D,4,FALSE)*C13,0)</f>
        <v>84</v>
      </c>
      <c r="Q13" s="4">
        <f t="shared" si="1"/>
        <v>233.69900113673384</v>
      </c>
      <c r="R13" s="4">
        <f t="shared" si="2"/>
        <v>1323.1497107414052</v>
      </c>
      <c r="S13" s="4">
        <f t="shared" si="3"/>
        <v>1556.8487118781391</v>
      </c>
    </row>
    <row r="14" spans="1:19" x14ac:dyDescent="0.35">
      <c r="A14" t="s">
        <v>239</v>
      </c>
      <c r="B14" t="s">
        <v>189</v>
      </c>
      <c r="C14">
        <v>0.60695517739999993</v>
      </c>
      <c r="D14" t="s">
        <v>67</v>
      </c>
      <c r="E14">
        <v>8072.9574528523954</v>
      </c>
      <c r="F14">
        <v>25502.47259356072</v>
      </c>
      <c r="G14">
        <v>188.36023445055639</v>
      </c>
      <c r="H14">
        <v>0.66721566811613875</v>
      </c>
      <c r="I14">
        <v>0.16145914905704789</v>
      </c>
      <c r="J14">
        <v>9929.7376670084468</v>
      </c>
      <c r="K14">
        <v>9.6875489434228754</v>
      </c>
      <c r="L14">
        <v>0.19770508047801791</v>
      </c>
      <c r="M14" t="s">
        <v>25</v>
      </c>
      <c r="N14" t="str">
        <f t="shared" si="0"/>
        <v>N</v>
      </c>
      <c r="O14">
        <f>ROUND(VLOOKUP(D14,'[1]Aircraft data'!A:D,3,FALSE)*C14,0)</f>
        <v>19</v>
      </c>
      <c r="P14">
        <f>ROUND(VLOOKUP(D14,'[1]Aircraft data'!A:D,4,FALSE)*C14,0)</f>
        <v>192</v>
      </c>
      <c r="Q14" s="4">
        <f t="shared" si="1"/>
        <v>241.72959804322957</v>
      </c>
      <c r="R14" s="4">
        <f t="shared" si="2"/>
        <v>1141.738303111518</v>
      </c>
      <c r="S14" s="4">
        <f t="shared" si="3"/>
        <v>1383.4679011547476</v>
      </c>
    </row>
    <row r="15" spans="1:19" x14ac:dyDescent="0.35">
      <c r="A15" t="s">
        <v>240</v>
      </c>
      <c r="B15" t="s">
        <v>231</v>
      </c>
      <c r="C15">
        <v>0.62150537635483871</v>
      </c>
      <c r="D15" t="s">
        <v>195</v>
      </c>
      <c r="E15">
        <v>5728.4723356932273</v>
      </c>
      <c r="F15">
        <v>18096.244108454899</v>
      </c>
      <c r="G15">
        <v>105.4781276811603</v>
      </c>
      <c r="H15">
        <v>2.222080767355322</v>
      </c>
      <c r="I15">
        <v>0.1145694467138645</v>
      </c>
      <c r="J15">
        <v>7046.0209729026683</v>
      </c>
      <c r="K15">
        <v>6.8741668028318701</v>
      </c>
      <c r="L15">
        <v>0.14028911842514019</v>
      </c>
      <c r="M15" t="s">
        <v>25</v>
      </c>
      <c r="N15" t="str">
        <f t="shared" si="0"/>
        <v>N</v>
      </c>
      <c r="O15">
        <f>ROUND(VLOOKUP(D15,'[1]Aircraft data'!A:D,3,FALSE)*C15,0)</f>
        <v>12</v>
      </c>
      <c r="P15">
        <f>ROUND(VLOOKUP(D15,'[1]Aircraft data'!A:D,4,FALSE)*C15,0)</f>
        <v>117</v>
      </c>
      <c r="Q15" s="4">
        <f t="shared" si="1"/>
        <v>280.56192416209149</v>
      </c>
      <c r="R15" s="4">
        <f t="shared" si="2"/>
        <v>1595.2018329230527</v>
      </c>
      <c r="S15" s="4">
        <f t="shared" si="3"/>
        <v>1875.7637570851443</v>
      </c>
    </row>
    <row r="16" spans="1:19" x14ac:dyDescent="0.35">
      <c r="A16" t="s">
        <v>241</v>
      </c>
      <c r="B16" t="s">
        <v>85</v>
      </c>
      <c r="C16">
        <v>0.60695517739999993</v>
      </c>
      <c r="D16" t="s">
        <v>242</v>
      </c>
      <c r="E16">
        <v>458.8869786188049</v>
      </c>
      <c r="F16">
        <v>1449.6239654568039</v>
      </c>
      <c r="G16">
        <v>6.947548856288706</v>
      </c>
      <c r="H16">
        <v>0.23862122888177861</v>
      </c>
      <c r="I16">
        <v>9.1777395723760969E-3</v>
      </c>
      <c r="J16">
        <v>564.43098370113</v>
      </c>
      <c r="K16">
        <v>0.55066437434256588</v>
      </c>
      <c r="L16">
        <v>1.123804845597073E-2</v>
      </c>
      <c r="M16" t="s">
        <v>25</v>
      </c>
      <c r="N16" t="str">
        <f t="shared" si="0"/>
        <v>N</v>
      </c>
      <c r="O16">
        <f>ROUND(VLOOKUP(D16,'[1]Aircraft data'!A:D,3,FALSE)*C16,0)</f>
        <v>0</v>
      </c>
      <c r="P16">
        <f>ROUND(VLOOKUP(D16,'[1]Aircraft data'!A:D,4,FALSE)*C16,0)</f>
        <v>44</v>
      </c>
      <c r="Q16" s="4">
        <f t="shared" si="1"/>
        <v>65.891998429854723</v>
      </c>
      <c r="R16" s="4">
        <f t="shared" si="2"/>
        <v>1370.3230402739332</v>
      </c>
      <c r="S16" s="4">
        <f t="shared" si="3"/>
        <v>1436.215038703788</v>
      </c>
    </row>
    <row r="17" spans="1:19" x14ac:dyDescent="0.35">
      <c r="A17" t="s">
        <v>243</v>
      </c>
      <c r="B17" t="s">
        <v>113</v>
      </c>
      <c r="C17">
        <v>0.61932990954838707</v>
      </c>
      <c r="D17" t="s">
        <v>141</v>
      </c>
      <c r="E17">
        <v>8646.2994729531183</v>
      </c>
      <c r="F17">
        <v>27313.6600350589</v>
      </c>
      <c r="G17">
        <v>144.41986333422889</v>
      </c>
      <c r="H17">
        <v>1.691548651808485</v>
      </c>
      <c r="I17">
        <v>0.1729259894590624</v>
      </c>
      <c r="J17">
        <v>10634.948351732341</v>
      </c>
      <c r="K17">
        <v>10.37555936754374</v>
      </c>
      <c r="L17">
        <v>0.21174610954170911</v>
      </c>
      <c r="M17" t="s">
        <v>25</v>
      </c>
      <c r="N17" t="str">
        <f t="shared" si="0"/>
        <v>N</v>
      </c>
      <c r="O17">
        <f>ROUND(VLOOKUP(D17,'[1]Aircraft data'!A:D,3,FALSE)*C17,0)</f>
        <v>12</v>
      </c>
      <c r="P17">
        <f>ROUND(VLOOKUP(D17,'[1]Aircraft data'!A:D,4,FALSE)*C17,0)</f>
        <v>167</v>
      </c>
      <c r="Q17" s="4">
        <f t="shared" si="1"/>
        <v>305.1805590509374</v>
      </c>
      <c r="R17" s="4">
        <f t="shared" si="2"/>
        <v>1346.5609060984132</v>
      </c>
      <c r="S17" s="4">
        <f t="shared" si="3"/>
        <v>1651.7414651493505</v>
      </c>
    </row>
    <row r="18" spans="1:19" x14ac:dyDescent="0.35">
      <c r="A18" t="s">
        <v>244</v>
      </c>
      <c r="B18" t="s">
        <v>27</v>
      </c>
      <c r="C18">
        <v>0.78966953699999998</v>
      </c>
      <c r="D18" t="s">
        <v>107</v>
      </c>
      <c r="E18">
        <v>5812.11048652724</v>
      </c>
      <c r="F18">
        <v>18360.457026939552</v>
      </c>
      <c r="G18">
        <v>69.073854214992622</v>
      </c>
      <c r="H18">
        <v>0.66220315564688614</v>
      </c>
      <c r="I18">
        <v>0.1162422097305448</v>
      </c>
      <c r="J18">
        <v>7148.8958984285046</v>
      </c>
      <c r="K18">
        <v>6.974532583832687</v>
      </c>
      <c r="L18">
        <v>0.14233739967005479</v>
      </c>
      <c r="M18" t="s">
        <v>25</v>
      </c>
      <c r="N18" t="str">
        <f t="shared" si="0"/>
        <v>N</v>
      </c>
      <c r="O18">
        <f>ROUND(VLOOKUP(D18,'[1]Aircraft data'!A:D,3,FALSE)*C18,0)</f>
        <v>9</v>
      </c>
      <c r="P18">
        <f>ROUND(VLOOKUP(D18,'[1]Aircraft data'!A:D,4,FALSE)*C18,0)</f>
        <v>109</v>
      </c>
      <c r="Q18" s="4">
        <f t="shared" si="1"/>
        <v>311.19418689728053</v>
      </c>
      <c r="R18" s="4">
        <f t="shared" si="2"/>
        <v>2200.5443892023623</v>
      </c>
      <c r="S18" s="4">
        <f t="shared" si="3"/>
        <v>2511.7385760996426</v>
      </c>
    </row>
    <row r="19" spans="1:19" x14ac:dyDescent="0.35">
      <c r="A19" t="s">
        <v>245</v>
      </c>
      <c r="B19" t="s">
        <v>142</v>
      </c>
      <c r="C19">
        <v>0.62170314606451615</v>
      </c>
      <c r="D19" t="s">
        <v>246</v>
      </c>
      <c r="E19">
        <v>1058.0330771932749</v>
      </c>
      <c r="F19">
        <v>3342.3264908535548</v>
      </c>
      <c r="G19">
        <v>8.5957842741484622</v>
      </c>
      <c r="H19">
        <v>0.27047082332121958</v>
      </c>
      <c r="I19">
        <v>2.1160661543865499E-2</v>
      </c>
      <c r="J19">
        <v>1301.380684947728</v>
      </c>
      <c r="K19">
        <v>1.26963969263193</v>
      </c>
      <c r="L19">
        <v>2.5911014135345509E-2</v>
      </c>
      <c r="M19" t="s">
        <v>25</v>
      </c>
      <c r="N19" t="str">
        <f t="shared" si="0"/>
        <v>N</v>
      </c>
      <c r="O19">
        <f>ROUND(VLOOKUP(D19,'[1]Aircraft data'!A:D,3,FALSE)*C19,0)</f>
        <v>0</v>
      </c>
      <c r="P19">
        <f>ROUND(VLOOKUP(D19,'[1]Aircraft data'!A:D,4,FALSE)*C19,0)</f>
        <v>31</v>
      </c>
      <c r="Q19" s="4">
        <f t="shared" si="1"/>
        <v>215.63396715184226</v>
      </c>
      <c r="R19" s="4">
        <f t="shared" si="2"/>
        <v>853.37869672981401</v>
      </c>
      <c r="S19" s="4">
        <f t="shared" si="3"/>
        <v>1069.0126638816562</v>
      </c>
    </row>
    <row r="20" spans="1:19" x14ac:dyDescent="0.35">
      <c r="A20" t="s">
        <v>247</v>
      </c>
      <c r="B20" t="s">
        <v>131</v>
      </c>
      <c r="C20">
        <v>0.69877382826666667</v>
      </c>
      <c r="D20" t="s">
        <v>248</v>
      </c>
      <c r="E20">
        <v>298.859516483682</v>
      </c>
      <c r="F20">
        <v>944.09721257195133</v>
      </c>
      <c r="G20">
        <v>4.524733079562945</v>
      </c>
      <c r="H20">
        <v>0.15540694857151471</v>
      </c>
      <c r="I20">
        <v>5.9771903296736394E-3</v>
      </c>
      <c r="J20">
        <v>367.59720527492868</v>
      </c>
      <c r="K20">
        <v>0.35863141978041829</v>
      </c>
      <c r="L20">
        <v>7.319008566947313E-3</v>
      </c>
      <c r="M20" t="s">
        <v>25</v>
      </c>
      <c r="N20" t="str">
        <f t="shared" si="0"/>
        <v>N</v>
      </c>
      <c r="O20">
        <f>ROUND(VLOOKUP(D20,'[1]Aircraft data'!A:D,3,FALSE)*C20,0)</f>
        <v>0</v>
      </c>
      <c r="P20">
        <f>ROUND(VLOOKUP(D20,'[1]Aircraft data'!A:D,4,FALSE)*C20,0)</f>
        <v>48</v>
      </c>
      <c r="Q20" s="4">
        <f t="shared" si="1"/>
        <v>39.337383857164639</v>
      </c>
      <c r="R20" s="4">
        <f t="shared" si="2"/>
        <v>587.6054012250404</v>
      </c>
      <c r="S20" s="4">
        <f t="shared" si="3"/>
        <v>626.94278508220509</v>
      </c>
    </row>
    <row r="21" spans="1:19" x14ac:dyDescent="0.35">
      <c r="A21" t="s">
        <v>249</v>
      </c>
      <c r="B21" t="s">
        <v>231</v>
      </c>
      <c r="C21">
        <v>0.60607934019999998</v>
      </c>
      <c r="D21" t="s">
        <v>49</v>
      </c>
      <c r="E21">
        <v>5880.8875214130312</v>
      </c>
      <c r="F21">
        <v>18577.723680143768</v>
      </c>
      <c r="G21">
        <v>106.4337130814273</v>
      </c>
      <c r="H21">
        <v>0.50743712186880052</v>
      </c>
      <c r="I21">
        <v>0.1176177504282606</v>
      </c>
      <c r="J21">
        <v>7233.4916513380294</v>
      </c>
      <c r="K21">
        <v>7.0570650256956382</v>
      </c>
      <c r="L21">
        <v>0.1440217352182783</v>
      </c>
      <c r="M21" t="s">
        <v>25</v>
      </c>
      <c r="N21" t="str">
        <f t="shared" si="0"/>
        <v>N</v>
      </c>
      <c r="O21">
        <f>ROUND(VLOOKUP(D21,'[1]Aircraft data'!A:D,3,FALSE)*C21,0)</f>
        <v>25</v>
      </c>
      <c r="P21">
        <f>ROUND(VLOOKUP(D21,'[1]Aircraft data'!A:D,4,FALSE)*C21,0)</f>
        <v>120</v>
      </c>
      <c r="Q21" s="4">
        <f t="shared" si="1"/>
        <v>256.24446455370713</v>
      </c>
      <c r="R21" s="4">
        <f t="shared" si="2"/>
        <v>1595.2018329230527</v>
      </c>
      <c r="S21" s="4">
        <f t="shared" si="3"/>
        <v>1851.4462974767598</v>
      </c>
    </row>
    <row r="22" spans="1:19" x14ac:dyDescent="0.35">
      <c r="A22" t="s">
        <v>250</v>
      </c>
      <c r="B22" t="s">
        <v>228</v>
      </c>
      <c r="C22">
        <v>0.78739383233333338</v>
      </c>
      <c r="D22" t="s">
        <v>251</v>
      </c>
      <c r="E22">
        <v>4753.6805719119466</v>
      </c>
      <c r="F22">
        <v>15016.87692666984</v>
      </c>
      <c r="G22">
        <v>56.38102296907266</v>
      </c>
      <c r="H22">
        <v>0.56114752872313967</v>
      </c>
      <c r="I22">
        <v>9.507361143823892E-2</v>
      </c>
      <c r="J22">
        <v>5847.0271034516936</v>
      </c>
      <c r="K22">
        <v>5.7044166862943344</v>
      </c>
      <c r="L22">
        <v>0.11641666706723131</v>
      </c>
      <c r="M22" t="s">
        <v>25</v>
      </c>
      <c r="N22" t="str">
        <f t="shared" si="0"/>
        <v>N</v>
      </c>
      <c r="O22">
        <f>ROUND(VLOOKUP(D22,'[1]Aircraft data'!A:D,3,FALSE)*C22,0)</f>
        <v>31</v>
      </c>
      <c r="P22">
        <f>ROUND(VLOOKUP(D22,'[1]Aircraft data'!A:D,4,FALSE)*C22,0)</f>
        <v>65</v>
      </c>
      <c r="Q22" s="4">
        <f t="shared" si="1"/>
        <v>312.851602638955</v>
      </c>
      <c r="R22" s="4">
        <f t="shared" si="2"/>
        <v>2248.0898837405898</v>
      </c>
      <c r="S22" s="4">
        <f t="shared" si="3"/>
        <v>2560.9414863795446</v>
      </c>
    </row>
    <row r="23" spans="1:19" x14ac:dyDescent="0.35">
      <c r="A23" t="s">
        <v>252</v>
      </c>
      <c r="B23" t="s">
        <v>253</v>
      </c>
      <c r="C23">
        <v>0.78739383233333338</v>
      </c>
      <c r="D23" t="s">
        <v>216</v>
      </c>
      <c r="E23">
        <v>2938.8368094932421</v>
      </c>
      <c r="F23">
        <v>9283.7854811891502</v>
      </c>
      <c r="G23">
        <v>33.082354108964509</v>
      </c>
      <c r="H23">
        <v>0.98638470344935936</v>
      </c>
      <c r="I23">
        <v>5.8776736189864828E-2</v>
      </c>
      <c r="J23">
        <v>3614.7692756766869</v>
      </c>
      <c r="K23">
        <v>3.5266041713918899</v>
      </c>
      <c r="L23">
        <v>7.1971513701875309E-2</v>
      </c>
      <c r="M23" t="s">
        <v>25</v>
      </c>
      <c r="N23" t="str">
        <f t="shared" si="0"/>
        <v>N</v>
      </c>
      <c r="O23">
        <f>ROUND(VLOOKUP(D23,'[1]Aircraft data'!A:D,3,FALSE)*C23,0)</f>
        <v>6</v>
      </c>
      <c r="P23">
        <f>ROUND(VLOOKUP(D23,'[1]Aircraft data'!A:D,4,FALSE)*C23,0)</f>
        <v>69</v>
      </c>
      <c r="Q23" s="4">
        <f t="shared" si="1"/>
        <v>247.56761283171068</v>
      </c>
      <c r="R23" s="4">
        <f t="shared" si="2"/>
        <v>3758.7604947037353</v>
      </c>
      <c r="S23" s="4">
        <f t="shared" si="3"/>
        <v>4006.3281075354462</v>
      </c>
    </row>
    <row r="24" spans="1:19" x14ac:dyDescent="0.35">
      <c r="A24" t="s">
        <v>254</v>
      </c>
      <c r="B24" t="s">
        <v>87</v>
      </c>
      <c r="C24">
        <v>0.65409440251612905</v>
      </c>
      <c r="D24" t="s">
        <v>141</v>
      </c>
      <c r="E24">
        <v>16032.845976270621</v>
      </c>
      <c r="F24">
        <v>50647.760439038902</v>
      </c>
      <c r="G24">
        <v>238.3978566226788</v>
      </c>
      <c r="H24">
        <v>1.6548679586428821</v>
      </c>
      <c r="I24">
        <v>0.32065691952541248</v>
      </c>
      <c r="J24">
        <v>19720.400550812868</v>
      </c>
      <c r="K24">
        <v>19.239415171524751</v>
      </c>
      <c r="L24">
        <v>0.39264112594948458</v>
      </c>
      <c r="M24" t="s">
        <v>25</v>
      </c>
      <c r="N24" t="str">
        <f t="shared" si="0"/>
        <v>N</v>
      </c>
      <c r="O24">
        <f>ROUND(VLOOKUP(D24,'[1]Aircraft data'!A:D,3,FALSE)*C24,0)</f>
        <v>12</v>
      </c>
      <c r="P24">
        <f>ROUND(VLOOKUP(D24,'[1]Aircraft data'!A:D,4,FALSE)*C24,0)</f>
        <v>176</v>
      </c>
      <c r="Q24" s="4">
        <f t="shared" si="1"/>
        <v>538.80596211743512</v>
      </c>
      <c r="R24" s="4">
        <f t="shared" si="2"/>
        <v>2795.3849788151538</v>
      </c>
      <c r="S24" s="4">
        <f t="shared" si="3"/>
        <v>3334.190940932589</v>
      </c>
    </row>
    <row r="25" spans="1:19" x14ac:dyDescent="0.35">
      <c r="A25" t="s">
        <v>255</v>
      </c>
      <c r="B25" t="s">
        <v>228</v>
      </c>
      <c r="C25">
        <v>0.78739383233333338</v>
      </c>
      <c r="D25" t="s">
        <v>110</v>
      </c>
      <c r="E25">
        <v>16023.698245099051</v>
      </c>
      <c r="F25">
        <v>50618.86275626791</v>
      </c>
      <c r="G25">
        <v>225.71481711197609</v>
      </c>
      <c r="H25">
        <v>2.035355361169084</v>
      </c>
      <c r="I25">
        <v>0.3204739649019811</v>
      </c>
      <c r="J25">
        <v>19709.148841471841</v>
      </c>
      <c r="K25">
        <v>19.228437894118859</v>
      </c>
      <c r="L25">
        <v>0.39241709987997681</v>
      </c>
      <c r="M25" t="s">
        <v>25</v>
      </c>
      <c r="N25" t="str">
        <f t="shared" si="0"/>
        <v>N</v>
      </c>
      <c r="O25">
        <f>ROUND(VLOOKUP(D25,'[1]Aircraft data'!A:D,3,FALSE)*C25,0)</f>
        <v>28</v>
      </c>
      <c r="P25">
        <f>ROUND(VLOOKUP(D25,'[1]Aircraft data'!A:D,4,FALSE)*C25,0)</f>
        <v>131</v>
      </c>
      <c r="Q25" s="4">
        <f t="shared" si="1"/>
        <v>636.71525479582272</v>
      </c>
      <c r="R25" s="4">
        <f t="shared" si="2"/>
        <v>2248.0898837405898</v>
      </c>
      <c r="S25" s="4">
        <f t="shared" si="3"/>
        <v>2884.8051385364124</v>
      </c>
    </row>
    <row r="26" spans="1:19" x14ac:dyDescent="0.35">
      <c r="A26" t="s">
        <v>256</v>
      </c>
      <c r="B26" t="s">
        <v>228</v>
      </c>
      <c r="C26">
        <v>0.78739383233333338</v>
      </c>
      <c r="D26" t="s">
        <v>54</v>
      </c>
      <c r="E26">
        <v>3757.582145797975</v>
      </c>
      <c r="F26">
        <v>11870.2019985758</v>
      </c>
      <c r="G26">
        <v>63.542975657339348</v>
      </c>
      <c r="H26">
        <v>0.45472320894259788</v>
      </c>
      <c r="I26">
        <v>7.5151642915959466E-2</v>
      </c>
      <c r="J26">
        <v>4621.8260393315077</v>
      </c>
      <c r="K26">
        <v>4.5090985749575676</v>
      </c>
      <c r="L26">
        <v>9.2022419897093227E-2</v>
      </c>
      <c r="M26" t="s">
        <v>25</v>
      </c>
      <c r="N26" t="str">
        <f t="shared" si="0"/>
        <v>N</v>
      </c>
      <c r="O26">
        <f>ROUND(VLOOKUP(D26,'[1]Aircraft data'!A:D,3,FALSE)*C26,0)</f>
        <v>13</v>
      </c>
      <c r="P26">
        <f>ROUND(VLOOKUP(D26,'[1]Aircraft data'!A:D,4,FALSE)*C26,0)</f>
        <v>123</v>
      </c>
      <c r="Q26" s="4">
        <f t="shared" si="1"/>
        <v>174.56179409670293</v>
      </c>
      <c r="R26" s="4">
        <f t="shared" si="2"/>
        <v>2248.0898837405898</v>
      </c>
      <c r="S26" s="4">
        <f t="shared" si="3"/>
        <v>2422.6516778372929</v>
      </c>
    </row>
    <row r="27" spans="1:19" x14ac:dyDescent="0.35">
      <c r="A27" t="s">
        <v>257</v>
      </c>
      <c r="B27" t="s">
        <v>228</v>
      </c>
      <c r="C27">
        <v>0.78739383233333338</v>
      </c>
      <c r="D27" t="s">
        <v>100</v>
      </c>
      <c r="E27">
        <v>1793.0857874206099</v>
      </c>
      <c r="F27">
        <v>5664.3580024617077</v>
      </c>
      <c r="G27">
        <v>24.603864530373318</v>
      </c>
      <c r="H27">
        <v>0.40076856173384467</v>
      </c>
      <c r="I27">
        <v>3.586171574841221E-2</v>
      </c>
      <c r="J27">
        <v>2205.4955185273511</v>
      </c>
      <c r="K27">
        <v>2.151702944904732</v>
      </c>
      <c r="L27">
        <v>4.3912304998055762E-2</v>
      </c>
      <c r="M27" t="s">
        <v>25</v>
      </c>
      <c r="N27" t="str">
        <f t="shared" si="0"/>
        <v>N</v>
      </c>
      <c r="O27">
        <f>ROUND(VLOOKUP(D27,'[1]Aircraft data'!A:D,3,FALSE)*C27,0)</f>
        <v>9</v>
      </c>
      <c r="P27">
        <f>ROUND(VLOOKUP(D27,'[1]Aircraft data'!A:D,4,FALSE)*C27,0)</f>
        <v>104</v>
      </c>
      <c r="Q27" s="4">
        <f t="shared" si="1"/>
        <v>100.25412393737535</v>
      </c>
      <c r="R27" s="4">
        <f t="shared" si="2"/>
        <v>2248.0898837405898</v>
      </c>
      <c r="S27" s="4">
        <f t="shared" si="3"/>
        <v>2348.3440076779652</v>
      </c>
    </row>
    <row r="28" spans="1:19" x14ac:dyDescent="0.35">
      <c r="A28" t="s">
        <v>258</v>
      </c>
      <c r="B28" t="s">
        <v>27</v>
      </c>
      <c r="C28">
        <v>0.78739383233333338</v>
      </c>
      <c r="D28" t="s">
        <v>107</v>
      </c>
      <c r="E28">
        <v>3274.2881303452491</v>
      </c>
      <c r="F28">
        <v>10343.47620376064</v>
      </c>
      <c r="G28">
        <v>40.70305128716938</v>
      </c>
      <c r="H28">
        <v>0.53820045598096988</v>
      </c>
      <c r="I28">
        <v>6.5485762606904988E-2</v>
      </c>
      <c r="J28">
        <v>4027.374400324657</v>
      </c>
      <c r="K28">
        <v>3.929145756414298</v>
      </c>
      <c r="L28">
        <v>8.0186648090087742E-2</v>
      </c>
      <c r="M28" t="s">
        <v>25</v>
      </c>
      <c r="N28" t="str">
        <f t="shared" si="0"/>
        <v>N</v>
      </c>
      <c r="O28">
        <f>ROUND(VLOOKUP(D28,'[1]Aircraft data'!A:D,3,FALSE)*C28,0)</f>
        <v>9</v>
      </c>
      <c r="P28">
        <f>ROUND(VLOOKUP(D28,'[1]Aircraft data'!A:D,4,FALSE)*C28,0)</f>
        <v>109</v>
      </c>
      <c r="Q28" s="4">
        <f t="shared" si="1"/>
        <v>175.31315599594305</v>
      </c>
      <c r="R28" s="4">
        <f t="shared" si="2"/>
        <v>2200.5443892023623</v>
      </c>
      <c r="S28" s="4">
        <f t="shared" si="3"/>
        <v>2375.8575451983052</v>
      </c>
    </row>
    <row r="29" spans="1:19" x14ac:dyDescent="0.35">
      <c r="A29" t="s">
        <v>259</v>
      </c>
      <c r="B29" t="s">
        <v>228</v>
      </c>
      <c r="C29">
        <v>0.78739383233333338</v>
      </c>
      <c r="D29" t="s">
        <v>42</v>
      </c>
      <c r="E29">
        <v>6289.5794738684854</v>
      </c>
      <c r="F29">
        <v>19868.781557950551</v>
      </c>
      <c r="G29">
        <v>75.746965211511551</v>
      </c>
      <c r="H29">
        <v>0.76989597734576931</v>
      </c>
      <c r="I29">
        <v>0.12579158947736971</v>
      </c>
      <c r="J29">
        <v>7736.1827528582398</v>
      </c>
      <c r="K29">
        <v>7.5474953686421813</v>
      </c>
      <c r="L29">
        <v>0.15403051772739151</v>
      </c>
      <c r="M29" t="s">
        <v>25</v>
      </c>
      <c r="N29" t="str">
        <f t="shared" si="0"/>
        <v>N</v>
      </c>
      <c r="O29">
        <f>ROUND(VLOOKUP(D29,'[1]Aircraft data'!A:D,3,FALSE)*C29,0)</f>
        <v>13</v>
      </c>
      <c r="P29">
        <f>ROUND(VLOOKUP(D29,'[1]Aircraft data'!A:D,4,FALSE)*C29,0)</f>
        <v>109</v>
      </c>
      <c r="Q29" s="4">
        <f t="shared" si="1"/>
        <v>325.71773045820578</v>
      </c>
      <c r="R29" s="4">
        <f t="shared" si="2"/>
        <v>2248.0898837405898</v>
      </c>
      <c r="S29" s="4">
        <f t="shared" si="3"/>
        <v>2573.8076141987958</v>
      </c>
    </row>
    <row r="30" spans="1:19" x14ac:dyDescent="0.35">
      <c r="A30" t="s">
        <v>260</v>
      </c>
      <c r="B30" t="s">
        <v>228</v>
      </c>
      <c r="C30">
        <v>0.78739383233333338</v>
      </c>
      <c r="D30" t="s">
        <v>42</v>
      </c>
      <c r="E30">
        <v>5446.620039232379</v>
      </c>
      <c r="F30">
        <v>17205.872703935082</v>
      </c>
      <c r="G30">
        <v>65.490565094279987</v>
      </c>
      <c r="H30">
        <v>0.69385127280866565</v>
      </c>
      <c r="I30">
        <v>0.1089324007846476</v>
      </c>
      <c r="J30">
        <v>6699.3426482558252</v>
      </c>
      <c r="K30">
        <v>6.5359440470788526</v>
      </c>
      <c r="L30">
        <v>0.1333866132056909</v>
      </c>
      <c r="M30" t="s">
        <v>25</v>
      </c>
      <c r="N30" t="str">
        <f t="shared" si="0"/>
        <v>N</v>
      </c>
      <c r="O30">
        <f>ROUND(VLOOKUP(D30,'[1]Aircraft data'!A:D,3,FALSE)*C30,0)</f>
        <v>13</v>
      </c>
      <c r="P30">
        <f>ROUND(VLOOKUP(D30,'[1]Aircraft data'!A:D,4,FALSE)*C30,0)</f>
        <v>109</v>
      </c>
      <c r="Q30" s="4">
        <f t="shared" si="1"/>
        <v>282.06348694975543</v>
      </c>
      <c r="R30" s="4">
        <f t="shared" si="2"/>
        <v>2248.0898837405898</v>
      </c>
      <c r="S30" s="4">
        <f t="shared" si="3"/>
        <v>2530.1533706903451</v>
      </c>
    </row>
    <row r="31" spans="1:19" x14ac:dyDescent="0.35">
      <c r="A31" t="s">
        <v>261</v>
      </c>
      <c r="B31" t="s">
        <v>161</v>
      </c>
      <c r="C31">
        <v>0.69978361703333336</v>
      </c>
      <c r="D31" t="s">
        <v>262</v>
      </c>
      <c r="E31">
        <v>6206.270517259537</v>
      </c>
      <c r="F31">
        <v>19605.60856402287</v>
      </c>
      <c r="G31">
        <v>64.950578598861213</v>
      </c>
      <c r="H31">
        <v>0.25443939023466078</v>
      </c>
      <c r="I31">
        <v>0.1241254103451907</v>
      </c>
      <c r="J31">
        <v>7633.7127362292294</v>
      </c>
      <c r="K31">
        <v>7.4475246207114427</v>
      </c>
      <c r="L31">
        <v>0.1519902983818662</v>
      </c>
      <c r="M31" t="s">
        <v>25</v>
      </c>
      <c r="N31" t="str">
        <f t="shared" si="0"/>
        <v>N</v>
      </c>
      <c r="O31">
        <f>ROUND(VLOOKUP(D31,'[1]Aircraft data'!A:D,3,FALSE)*C31,0)</f>
        <v>41</v>
      </c>
      <c r="P31">
        <f>ROUND(VLOOKUP(D31,'[1]Aircraft data'!A:D,4,FALSE)*C31,0)</f>
        <v>83</v>
      </c>
      <c r="Q31" s="4">
        <f t="shared" si="1"/>
        <v>316.21949296811079</v>
      </c>
      <c r="R31" s="4">
        <f t="shared" si="2"/>
        <v>1035.6336958106001</v>
      </c>
      <c r="S31" s="4">
        <f t="shared" si="3"/>
        <v>1351.8531887787108</v>
      </c>
    </row>
    <row r="32" spans="1:19" x14ac:dyDescent="0.35">
      <c r="A32" t="s">
        <v>263</v>
      </c>
      <c r="B32" t="s">
        <v>264</v>
      </c>
      <c r="C32">
        <v>0.66130762266666665</v>
      </c>
      <c r="D32" t="s">
        <v>70</v>
      </c>
      <c r="E32">
        <v>3010.2454211488021</v>
      </c>
      <c r="F32">
        <v>9509.3652854090633</v>
      </c>
      <c r="G32">
        <v>44.994399005343602</v>
      </c>
      <c r="H32">
        <v>0.16523218018084479</v>
      </c>
      <c r="I32">
        <v>6.0204908422976038E-2</v>
      </c>
      <c r="J32">
        <v>3702.601868013026</v>
      </c>
      <c r="K32">
        <v>3.612294505378562</v>
      </c>
      <c r="L32">
        <v>7.372029602813393E-2</v>
      </c>
      <c r="M32" t="s">
        <v>25</v>
      </c>
      <c r="N32" t="str">
        <f t="shared" si="0"/>
        <v>N</v>
      </c>
      <c r="O32">
        <f>ROUND(VLOOKUP(D32,'[1]Aircraft data'!A:D,3,FALSE)*C32,0)</f>
        <v>5</v>
      </c>
      <c r="P32">
        <f>ROUND(VLOOKUP(D32,'[1]Aircraft data'!A:D,4,FALSE)*C32,0)</f>
        <v>91</v>
      </c>
      <c r="Q32" s="4">
        <f t="shared" si="1"/>
        <v>198.11177677935549</v>
      </c>
      <c r="R32" s="4">
        <f t="shared" si="2"/>
        <v>1145.0269515591324</v>
      </c>
      <c r="S32" s="4">
        <f t="shared" si="3"/>
        <v>1343.1387283384879</v>
      </c>
    </row>
    <row r="33" spans="1:19" x14ac:dyDescent="0.35">
      <c r="A33" t="s">
        <v>265</v>
      </c>
      <c r="B33" t="s">
        <v>228</v>
      </c>
      <c r="C33">
        <v>0.78739383233333338</v>
      </c>
      <c r="D33" t="s">
        <v>54</v>
      </c>
      <c r="E33">
        <v>7222.5279998419246</v>
      </c>
      <c r="F33">
        <v>22815.965951500639</v>
      </c>
      <c r="G33">
        <v>119.9580321375346</v>
      </c>
      <c r="H33">
        <v>0.68242689093521935</v>
      </c>
      <c r="I33">
        <v>0.14445055999683851</v>
      </c>
      <c r="J33">
        <v>8883.7094398055669</v>
      </c>
      <c r="K33">
        <v>8.6670335998103099</v>
      </c>
      <c r="L33">
        <v>0.17687823673082259</v>
      </c>
      <c r="M33" t="s">
        <v>25</v>
      </c>
      <c r="N33" t="str">
        <f t="shared" si="0"/>
        <v>N</v>
      </c>
      <c r="O33">
        <f>ROUND(VLOOKUP(D33,'[1]Aircraft data'!A:D,3,FALSE)*C33,0)</f>
        <v>13</v>
      </c>
      <c r="P33">
        <f>ROUND(VLOOKUP(D33,'[1]Aircraft data'!A:D,4,FALSE)*C33,0)</f>
        <v>123</v>
      </c>
      <c r="Q33" s="4">
        <f t="shared" si="1"/>
        <v>335.52891105148001</v>
      </c>
      <c r="R33" s="4">
        <f t="shared" si="2"/>
        <v>2248.0898837405898</v>
      </c>
      <c r="S33" s="4">
        <f t="shared" si="3"/>
        <v>2583.6187947920698</v>
      </c>
    </row>
    <row r="34" spans="1:19" x14ac:dyDescent="0.35">
      <c r="A34" t="s">
        <v>266</v>
      </c>
      <c r="B34" t="s">
        <v>228</v>
      </c>
      <c r="C34">
        <v>0.78739383233333338</v>
      </c>
      <c r="D34" t="s">
        <v>267</v>
      </c>
      <c r="E34">
        <v>1350.5221768320091</v>
      </c>
      <c r="F34">
        <v>4266.2995566123172</v>
      </c>
      <c r="G34">
        <v>15.990608017115431</v>
      </c>
      <c r="H34">
        <v>0.47329054014327893</v>
      </c>
      <c r="I34">
        <v>2.70104435366402E-2</v>
      </c>
      <c r="J34">
        <v>1661.142277503372</v>
      </c>
      <c r="K34">
        <v>1.6206266121984121</v>
      </c>
      <c r="L34">
        <v>3.3074012493845138E-2</v>
      </c>
      <c r="M34" t="s">
        <v>25</v>
      </c>
      <c r="N34" t="str">
        <f t="shared" si="0"/>
        <v>N</v>
      </c>
      <c r="O34">
        <f>ROUND(VLOOKUP(D34,'[1]Aircraft data'!A:D,3,FALSE)*C34,0)</f>
        <v>0</v>
      </c>
      <c r="P34">
        <f>ROUND(VLOOKUP(D34,'[1]Aircraft data'!A:D,4,FALSE)*C34,0)</f>
        <v>104</v>
      </c>
      <c r="Q34" s="4">
        <f t="shared" si="1"/>
        <v>82.044222242544564</v>
      </c>
      <c r="R34" s="4">
        <f t="shared" si="2"/>
        <v>2248.0898837405898</v>
      </c>
      <c r="S34" s="4">
        <f t="shared" si="3"/>
        <v>2330.1341059831343</v>
      </c>
    </row>
    <row r="35" spans="1:19" x14ac:dyDescent="0.35">
      <c r="A35" t="s">
        <v>268</v>
      </c>
      <c r="B35" t="s">
        <v>269</v>
      </c>
      <c r="C35">
        <v>0.6413424596666667</v>
      </c>
      <c r="D35" t="s">
        <v>270</v>
      </c>
      <c r="E35">
        <v>1609.1022253199051</v>
      </c>
      <c r="F35">
        <v>5083.1539297855797</v>
      </c>
      <c r="G35">
        <v>16.85972482336987</v>
      </c>
      <c r="H35">
        <v>6.9714205714492175E-2</v>
      </c>
      <c r="I35">
        <v>3.218204450639809E-2</v>
      </c>
      <c r="J35">
        <v>1979.195737143483</v>
      </c>
      <c r="K35">
        <v>1.930922670383886</v>
      </c>
      <c r="L35">
        <v>3.9406585109875221E-2</v>
      </c>
      <c r="M35" t="s">
        <v>25</v>
      </c>
      <c r="N35" t="str">
        <f t="shared" si="0"/>
        <v>N</v>
      </c>
      <c r="O35">
        <f>ROUND(VLOOKUP(D35,'[1]Aircraft data'!A:D,3,FALSE)*C35,0)</f>
        <v>0</v>
      </c>
      <c r="P35">
        <f>ROUND(VLOOKUP(D35,'[1]Aircraft data'!A:D,4,FALSE)*C35,0)</f>
        <v>49</v>
      </c>
      <c r="Q35" s="4">
        <f t="shared" si="1"/>
        <v>207.47567060349306</v>
      </c>
      <c r="R35" s="4">
        <f t="shared" si="2"/>
        <v>1981.1331145265519</v>
      </c>
      <c r="S35" s="4">
        <f t="shared" si="3"/>
        <v>2188.6087851300449</v>
      </c>
    </row>
    <row r="36" spans="1:19" x14ac:dyDescent="0.35">
      <c r="A36" t="s">
        <v>271</v>
      </c>
      <c r="B36" t="s">
        <v>228</v>
      </c>
      <c r="C36">
        <v>0.78739383233333338</v>
      </c>
      <c r="D36" t="s">
        <v>251</v>
      </c>
      <c r="E36">
        <v>3783.827910749053</v>
      </c>
      <c r="F36">
        <v>11953.11237005626</v>
      </c>
      <c r="G36">
        <v>46.174658307343137</v>
      </c>
      <c r="H36">
        <v>0.52009131978605838</v>
      </c>
      <c r="I36">
        <v>7.5676558214981038E-2</v>
      </c>
      <c r="J36">
        <v>4654.1083302213337</v>
      </c>
      <c r="K36">
        <v>4.5405934928988616</v>
      </c>
      <c r="L36">
        <v>9.2665173324466582E-2</v>
      </c>
      <c r="M36" t="s">
        <v>25</v>
      </c>
      <c r="N36" t="str">
        <f t="shared" si="0"/>
        <v>N</v>
      </c>
      <c r="O36">
        <f>ROUND(VLOOKUP(D36,'[1]Aircraft data'!A:D,3,FALSE)*C36,0)</f>
        <v>31</v>
      </c>
      <c r="P36">
        <f>ROUND(VLOOKUP(D36,'[1]Aircraft data'!A:D,4,FALSE)*C36,0)</f>
        <v>65</v>
      </c>
      <c r="Q36" s="4">
        <f t="shared" si="1"/>
        <v>249.02317437617208</v>
      </c>
      <c r="R36" s="4">
        <f t="shared" si="2"/>
        <v>2248.0898837405898</v>
      </c>
      <c r="S36" s="4">
        <f t="shared" si="3"/>
        <v>2497.1130581167617</v>
      </c>
    </row>
    <row r="37" spans="1:19" x14ac:dyDescent="0.35">
      <c r="A37" t="s">
        <v>272</v>
      </c>
      <c r="B37" t="s">
        <v>273</v>
      </c>
      <c r="C37">
        <v>0.65055715000000003</v>
      </c>
      <c r="D37" t="s">
        <v>107</v>
      </c>
      <c r="E37">
        <v>6333.5295859057951</v>
      </c>
      <c r="F37">
        <v>20007.619961876411</v>
      </c>
      <c r="G37">
        <v>82.139614300741911</v>
      </c>
      <c r="H37">
        <v>0.4172119632380501</v>
      </c>
      <c r="I37">
        <v>0.1266705917181159</v>
      </c>
      <c r="J37">
        <v>7790.2413906641277</v>
      </c>
      <c r="K37">
        <v>7.6002355030869548</v>
      </c>
      <c r="L37">
        <v>0.1551068470017746</v>
      </c>
      <c r="M37" t="s">
        <v>25</v>
      </c>
      <c r="N37" t="str">
        <f t="shared" si="0"/>
        <v>N</v>
      </c>
      <c r="O37">
        <f>ROUND(VLOOKUP(D37,'[1]Aircraft data'!A:D,3,FALSE)*C37,0)</f>
        <v>8</v>
      </c>
      <c r="P37">
        <f>ROUND(VLOOKUP(D37,'[1]Aircraft data'!A:D,4,FALSE)*C37,0)</f>
        <v>90</v>
      </c>
      <c r="Q37" s="4">
        <f t="shared" si="1"/>
        <v>408.31877473217168</v>
      </c>
      <c r="R37" s="4">
        <f t="shared" si="2"/>
        <v>2595.8160269418545</v>
      </c>
      <c r="S37" s="4">
        <f t="shared" si="3"/>
        <v>3004.1348016740262</v>
      </c>
    </row>
    <row r="38" spans="1:19" x14ac:dyDescent="0.35">
      <c r="A38" t="s">
        <v>274</v>
      </c>
      <c r="B38" t="s">
        <v>228</v>
      </c>
      <c r="C38">
        <v>0.78853168466666668</v>
      </c>
      <c r="D38" t="s">
        <v>251</v>
      </c>
      <c r="E38">
        <v>6185.4316121565053</v>
      </c>
      <c r="F38">
        <v>19539.778462802398</v>
      </c>
      <c r="G38">
        <v>66.000656924303811</v>
      </c>
      <c r="H38">
        <v>0.82557030171491241</v>
      </c>
      <c r="I38">
        <v>0.1237086322431301</v>
      </c>
      <c r="J38">
        <v>7608.0808829525013</v>
      </c>
      <c r="K38">
        <v>7.4225179345878072</v>
      </c>
      <c r="L38">
        <v>0.15147995784873081</v>
      </c>
      <c r="M38" t="s">
        <v>25</v>
      </c>
      <c r="N38" t="str">
        <f t="shared" si="0"/>
        <v>N</v>
      </c>
      <c r="O38">
        <f>ROUND(VLOOKUP(D38,'[1]Aircraft data'!A:D,3,FALSE)*C38,0)</f>
        <v>32</v>
      </c>
      <c r="P38">
        <f>ROUND(VLOOKUP(D38,'[1]Aircraft data'!A:D,4,FALSE)*C38,0)</f>
        <v>65</v>
      </c>
      <c r="Q38" s="4">
        <f t="shared" si="1"/>
        <v>402.88203016087419</v>
      </c>
      <c r="R38" s="4">
        <f t="shared" si="2"/>
        <v>2248.0898837405898</v>
      </c>
      <c r="S38" s="4">
        <f t="shared" si="3"/>
        <v>2650.9719139014642</v>
      </c>
    </row>
    <row r="39" spans="1:19" x14ac:dyDescent="0.35">
      <c r="A39" t="s">
        <v>275</v>
      </c>
      <c r="B39" t="s">
        <v>276</v>
      </c>
      <c r="C39">
        <v>0.69877382826666667</v>
      </c>
      <c r="D39" t="s">
        <v>107</v>
      </c>
      <c r="E39">
        <v>1101.5573117624911</v>
      </c>
      <c r="F39">
        <v>3479.8195478577072</v>
      </c>
      <c r="G39">
        <v>15.883793333143791</v>
      </c>
      <c r="H39">
        <v>0.26915307240177638</v>
      </c>
      <c r="I39">
        <v>2.2031146235249811E-2</v>
      </c>
      <c r="J39">
        <v>1354.9154934678641</v>
      </c>
      <c r="K39">
        <v>1.321868774114989</v>
      </c>
      <c r="L39">
        <v>2.6976913757448751E-2</v>
      </c>
      <c r="M39" t="s">
        <v>25</v>
      </c>
      <c r="N39" t="str">
        <f t="shared" si="0"/>
        <v>N</v>
      </c>
      <c r="O39">
        <f>ROUND(VLOOKUP(D39,'[1]Aircraft data'!A:D,3,FALSE)*C39,0)</f>
        <v>8</v>
      </c>
      <c r="P39">
        <f>ROUND(VLOOKUP(D39,'[1]Aircraft data'!A:D,4,FALSE)*C39,0)</f>
        <v>96</v>
      </c>
      <c r="Q39" s="4">
        <f t="shared" si="1"/>
        <v>66.919606689571296</v>
      </c>
      <c r="R39" s="4">
        <f t="shared" si="2"/>
        <v>522.14681860164637</v>
      </c>
      <c r="S39" s="4">
        <f t="shared" si="3"/>
        <v>589.06642529121768</v>
      </c>
    </row>
    <row r="40" spans="1:19" x14ac:dyDescent="0.35">
      <c r="A40" t="s">
        <v>277</v>
      </c>
      <c r="B40" t="s">
        <v>228</v>
      </c>
      <c r="C40">
        <v>0.78739383233333338</v>
      </c>
      <c r="D40" t="s">
        <v>110</v>
      </c>
      <c r="E40">
        <v>10612.5307457616</v>
      </c>
      <c r="F40">
        <v>33524.984625860903</v>
      </c>
      <c r="G40">
        <v>150.12529349247879</v>
      </c>
      <c r="H40">
        <v>1.894319487710745</v>
      </c>
      <c r="I40">
        <v>0.21225061491523201</v>
      </c>
      <c r="J40">
        <v>13053.412817286769</v>
      </c>
      <c r="K40">
        <v>12.73503689491392</v>
      </c>
      <c r="L40">
        <v>0.25989871214110039</v>
      </c>
      <c r="M40" t="s">
        <v>25</v>
      </c>
      <c r="N40" t="str">
        <f t="shared" si="0"/>
        <v>N</v>
      </c>
      <c r="O40">
        <f>ROUND(VLOOKUP(D40,'[1]Aircraft data'!A:D,3,FALSE)*C40,0)</f>
        <v>28</v>
      </c>
      <c r="P40">
        <f>ROUND(VLOOKUP(D40,'[1]Aircraft data'!A:D,4,FALSE)*C40,0)</f>
        <v>131</v>
      </c>
      <c r="Q40" s="4">
        <f t="shared" si="1"/>
        <v>421.69791982214974</v>
      </c>
      <c r="R40" s="4">
        <f t="shared" si="2"/>
        <v>2248.0898837405898</v>
      </c>
      <c r="S40" s="4">
        <f t="shared" si="3"/>
        <v>2669.7878035627396</v>
      </c>
    </row>
    <row r="41" spans="1:19" x14ac:dyDescent="0.35">
      <c r="A41" t="s">
        <v>278</v>
      </c>
      <c r="B41" t="s">
        <v>228</v>
      </c>
      <c r="C41">
        <v>0.78739383233333338</v>
      </c>
      <c r="D41" t="s">
        <v>49</v>
      </c>
      <c r="E41">
        <v>7518.9016341383158</v>
      </c>
      <c r="F41">
        <v>23752.21026224293</v>
      </c>
      <c r="G41">
        <v>134.98591555534341</v>
      </c>
      <c r="H41">
        <v>0.51758138075615312</v>
      </c>
      <c r="I41">
        <v>0.15037803268276631</v>
      </c>
      <c r="J41">
        <v>9248.2490099901279</v>
      </c>
      <c r="K41">
        <v>9.0226819609659774</v>
      </c>
      <c r="L41">
        <v>0.18413636655032611</v>
      </c>
      <c r="M41" t="s">
        <v>25</v>
      </c>
      <c r="N41" t="str">
        <f t="shared" si="0"/>
        <v>N</v>
      </c>
      <c r="O41">
        <f>ROUND(VLOOKUP(D41,'[1]Aircraft data'!A:D,3,FALSE)*C41,0)</f>
        <v>33</v>
      </c>
      <c r="P41">
        <f>ROUND(VLOOKUP(D41,'[1]Aircraft data'!A:D,4,FALSE)*C41,0)</f>
        <v>156</v>
      </c>
      <c r="Q41" s="4">
        <f t="shared" si="1"/>
        <v>251.34614034119502</v>
      </c>
      <c r="R41" s="4">
        <f t="shared" si="2"/>
        <v>2248.0898837405898</v>
      </c>
      <c r="S41" s="4">
        <f t="shared" si="3"/>
        <v>2499.436024081785</v>
      </c>
    </row>
    <row r="42" spans="1:19" x14ac:dyDescent="0.35">
      <c r="A42" t="s">
        <v>279</v>
      </c>
      <c r="B42" t="s">
        <v>228</v>
      </c>
      <c r="C42">
        <v>0.78739383233333338</v>
      </c>
      <c r="D42" t="s">
        <v>280</v>
      </c>
      <c r="E42">
        <v>6074.8662824847715</v>
      </c>
      <c r="F42">
        <v>19190.502586369399</v>
      </c>
      <c r="G42">
        <v>106.9668194713925</v>
      </c>
      <c r="H42">
        <v>5.5838612229207332</v>
      </c>
      <c r="I42">
        <v>0.1214973256496954</v>
      </c>
      <c r="J42">
        <v>7472.0855274562709</v>
      </c>
      <c r="K42">
        <v>7.2898395389817274</v>
      </c>
      <c r="L42">
        <v>0.148772235489423</v>
      </c>
      <c r="M42" t="s">
        <v>25</v>
      </c>
      <c r="N42" t="str">
        <f t="shared" si="0"/>
        <v>N</v>
      </c>
      <c r="O42">
        <f>ROUND(VLOOKUP(D42,'[1]Aircraft data'!A:D,3,FALSE)*C42,0)</f>
        <v>19</v>
      </c>
      <c r="P42">
        <f>ROUND(VLOOKUP(D42,'[1]Aircraft data'!A:D,4,FALSE)*C42,0)</f>
        <v>141</v>
      </c>
      <c r="Q42" s="4">
        <f t="shared" si="1"/>
        <v>239.88128232961748</v>
      </c>
      <c r="R42" s="4">
        <f t="shared" si="2"/>
        <v>2248.0898837405898</v>
      </c>
      <c r="S42" s="4">
        <f t="shared" si="3"/>
        <v>2487.9711660702073</v>
      </c>
    </row>
    <row r="43" spans="1:19" x14ac:dyDescent="0.35">
      <c r="A43" t="s">
        <v>281</v>
      </c>
      <c r="B43" t="s">
        <v>282</v>
      </c>
      <c r="C43">
        <v>0.6477927429</v>
      </c>
      <c r="D43" t="s">
        <v>107</v>
      </c>
      <c r="E43">
        <v>1886.335729614525</v>
      </c>
      <c r="F43">
        <v>5958.9345698522848</v>
      </c>
      <c r="G43">
        <v>26.383330939359951</v>
      </c>
      <c r="H43">
        <v>0.42305859231821602</v>
      </c>
      <c r="I43">
        <v>3.7726714592290503E-2</v>
      </c>
      <c r="J43">
        <v>2320.1929474258659</v>
      </c>
      <c r="K43">
        <v>2.2636028755374298</v>
      </c>
      <c r="L43">
        <v>4.6195977051784291E-2</v>
      </c>
      <c r="M43" t="s">
        <v>25</v>
      </c>
      <c r="N43" t="str">
        <f t="shared" si="0"/>
        <v>N</v>
      </c>
      <c r="O43">
        <f>ROUND(VLOOKUP(D43,'[1]Aircraft data'!A:D,3,FALSE)*C43,0)</f>
        <v>8</v>
      </c>
      <c r="P43">
        <f>ROUND(VLOOKUP(D43,'[1]Aircraft data'!A:D,4,FALSE)*C43,0)</f>
        <v>89</v>
      </c>
      <c r="Q43" s="4">
        <f t="shared" si="1"/>
        <v>122.86463030623267</v>
      </c>
      <c r="R43" s="4">
        <f t="shared" si="2"/>
        <v>1018.7135927107563</v>
      </c>
      <c r="S43" s="4">
        <f t="shared" si="3"/>
        <v>1141.5782230169889</v>
      </c>
    </row>
    <row r="44" spans="1:19" x14ac:dyDescent="0.35">
      <c r="A44" t="s">
        <v>283</v>
      </c>
      <c r="B44" t="s">
        <v>228</v>
      </c>
      <c r="C44">
        <v>0.78739383233333338</v>
      </c>
      <c r="D44" t="s">
        <v>42</v>
      </c>
      <c r="E44">
        <v>6833.2080763356826</v>
      </c>
      <c r="F44">
        <v>21586.10431314442</v>
      </c>
      <c r="G44">
        <v>80.580341856515446</v>
      </c>
      <c r="H44">
        <v>0.81909912681895569</v>
      </c>
      <c r="I44">
        <v>0.13666416152671371</v>
      </c>
      <c r="J44">
        <v>8404.8459338928897</v>
      </c>
      <c r="K44">
        <v>8.1998496916028198</v>
      </c>
      <c r="L44">
        <v>0.16734387125720041</v>
      </c>
      <c r="M44" t="s">
        <v>25</v>
      </c>
      <c r="N44" t="str">
        <f t="shared" si="0"/>
        <v>N</v>
      </c>
      <c r="O44">
        <f>ROUND(VLOOKUP(D44,'[1]Aircraft data'!A:D,3,FALSE)*C44,0)</f>
        <v>13</v>
      </c>
      <c r="P44">
        <f>ROUND(VLOOKUP(D44,'[1]Aircraft data'!A:D,4,FALSE)*C44,0)</f>
        <v>109</v>
      </c>
      <c r="Q44" s="4">
        <f t="shared" si="1"/>
        <v>353.87056251056424</v>
      </c>
      <c r="R44" s="4">
        <f t="shared" si="2"/>
        <v>2248.0898837405898</v>
      </c>
      <c r="S44" s="4">
        <f t="shared" si="3"/>
        <v>2601.9604462511543</v>
      </c>
    </row>
    <row r="45" spans="1:19" x14ac:dyDescent="0.35">
      <c r="A45" t="s">
        <v>284</v>
      </c>
      <c r="B45" t="s">
        <v>228</v>
      </c>
      <c r="C45">
        <v>0.78853168466666668</v>
      </c>
      <c r="D45" t="s">
        <v>54</v>
      </c>
      <c r="E45">
        <v>6963.5663915720024</v>
      </c>
      <c r="F45">
        <v>21997.90623097595</v>
      </c>
      <c r="G45">
        <v>112.93763007090961</v>
      </c>
      <c r="H45">
        <v>0.65378487173147914</v>
      </c>
      <c r="I45">
        <v>0.13927132783144</v>
      </c>
      <c r="J45">
        <v>8565.1866616335628</v>
      </c>
      <c r="K45">
        <v>8.3562796698864013</v>
      </c>
      <c r="L45">
        <v>0.17053631979360001</v>
      </c>
      <c r="M45" t="s">
        <v>25</v>
      </c>
      <c r="N45" t="str">
        <f t="shared" si="0"/>
        <v>N</v>
      </c>
      <c r="O45">
        <f>ROUND(VLOOKUP(D45,'[1]Aircraft data'!A:D,3,FALSE)*C45,0)</f>
        <v>13</v>
      </c>
      <c r="P45">
        <f>ROUND(VLOOKUP(D45,'[1]Aircraft data'!A:D,4,FALSE)*C45,0)</f>
        <v>123</v>
      </c>
      <c r="Q45" s="4">
        <f t="shared" si="1"/>
        <v>323.49862104376399</v>
      </c>
      <c r="R45" s="4">
        <f t="shared" si="2"/>
        <v>2248.0898837405898</v>
      </c>
      <c r="S45" s="4">
        <f t="shared" si="3"/>
        <v>2571.588504784354</v>
      </c>
    </row>
    <row r="46" spans="1:19" x14ac:dyDescent="0.35">
      <c r="A46" t="s">
        <v>285</v>
      </c>
      <c r="B46" t="s">
        <v>201</v>
      </c>
      <c r="C46">
        <v>0.69877382826666667</v>
      </c>
      <c r="D46" t="s">
        <v>203</v>
      </c>
      <c r="E46">
        <v>1241.8125901559731</v>
      </c>
      <c r="F46">
        <v>3922.885972302719</v>
      </c>
      <c r="G46">
        <v>24.25144729519003</v>
      </c>
      <c r="H46">
        <v>1.8753456411715792E-2</v>
      </c>
      <c r="I46">
        <v>2.483625180311946E-2</v>
      </c>
      <c r="J46">
        <v>1527.429485891847</v>
      </c>
      <c r="K46">
        <v>1.4901751081871679</v>
      </c>
      <c r="L46">
        <v>3.0411736901778941E-2</v>
      </c>
      <c r="M46" t="s">
        <v>25</v>
      </c>
      <c r="N46" t="str">
        <f t="shared" si="0"/>
        <v>N</v>
      </c>
      <c r="O46">
        <f>ROUND(VLOOKUP(D46,'[1]Aircraft data'!A:D,3,FALSE)*C46,0)</f>
        <v>8</v>
      </c>
      <c r="P46">
        <f>ROUND(VLOOKUP(D46,'[1]Aircraft data'!A:D,4,FALSE)*C46,0)</f>
        <v>87</v>
      </c>
      <c r="Q46" s="4">
        <f t="shared" si="1"/>
        <v>82.58707310110988</v>
      </c>
      <c r="R46" s="4">
        <f t="shared" si="2"/>
        <v>835.48231724625236</v>
      </c>
      <c r="S46" s="4">
        <f t="shared" si="3"/>
        <v>918.06939034736229</v>
      </c>
    </row>
    <row r="47" spans="1:19" x14ac:dyDescent="0.35">
      <c r="A47" t="s">
        <v>286</v>
      </c>
      <c r="B47" t="s">
        <v>61</v>
      </c>
      <c r="C47">
        <v>0.62130760664516127</v>
      </c>
      <c r="D47" t="s">
        <v>91</v>
      </c>
      <c r="E47">
        <v>3154.3756941989041</v>
      </c>
      <c r="F47">
        <v>9964.672817974335</v>
      </c>
      <c r="G47">
        <v>86.713246794925439</v>
      </c>
      <c r="H47">
        <v>0.2401316066721233</v>
      </c>
      <c r="I47">
        <v>6.3087513883978055E-2</v>
      </c>
      <c r="J47">
        <v>3879.8821038646511</v>
      </c>
      <c r="K47">
        <v>3.7852508330386838</v>
      </c>
      <c r="L47">
        <v>7.725001700078947E-2</v>
      </c>
      <c r="M47" t="s">
        <v>25</v>
      </c>
      <c r="N47" t="str">
        <f t="shared" si="0"/>
        <v>N</v>
      </c>
      <c r="O47">
        <f>ROUND(VLOOKUP(D47,'[1]Aircraft data'!A:D,3,FALSE)*C47,0)</f>
        <v>20</v>
      </c>
      <c r="P47">
        <f>ROUND(VLOOKUP(D47,'[1]Aircraft data'!A:D,4,FALSE)*C47,0)</f>
        <v>104</v>
      </c>
      <c r="Q47" s="4">
        <f t="shared" si="1"/>
        <v>160.7205293221667</v>
      </c>
      <c r="R47" s="4">
        <f t="shared" si="2"/>
        <v>1323.1497107414052</v>
      </c>
      <c r="S47" s="4">
        <f t="shared" si="3"/>
        <v>1483.8702400635718</v>
      </c>
    </row>
    <row r="48" spans="1:19" x14ac:dyDescent="0.35">
      <c r="A48" t="s">
        <v>287</v>
      </c>
      <c r="B48" t="s">
        <v>27</v>
      </c>
      <c r="C48">
        <v>0.78966953699999998</v>
      </c>
      <c r="D48" t="s">
        <v>75</v>
      </c>
      <c r="E48">
        <v>6107.5942667164836</v>
      </c>
      <c r="F48">
        <v>19293.89028855737</v>
      </c>
      <c r="G48">
        <v>85.220303678677794</v>
      </c>
      <c r="H48">
        <v>0.64168242382483465</v>
      </c>
      <c r="I48">
        <v>0.1221518853343297</v>
      </c>
      <c r="J48">
        <v>7512.3409480612754</v>
      </c>
      <c r="K48">
        <v>7.3291131200597794</v>
      </c>
      <c r="L48">
        <v>0.1495737371440771</v>
      </c>
      <c r="M48" t="s">
        <v>25</v>
      </c>
      <c r="N48" t="str">
        <f t="shared" si="0"/>
        <v>N</v>
      </c>
      <c r="O48">
        <f>ROUND(VLOOKUP(D48,'[1]Aircraft data'!A:D,3,FALSE)*C48,0)</f>
        <v>18</v>
      </c>
      <c r="P48">
        <f>ROUND(VLOOKUP(D48,'[1]Aircraft data'!A:D,4,FALSE)*C48,0)</f>
        <v>103</v>
      </c>
      <c r="Q48" s="4">
        <f t="shared" si="1"/>
        <v>318.90727749681605</v>
      </c>
      <c r="R48" s="4">
        <f t="shared" si="2"/>
        <v>2200.5443892023623</v>
      </c>
      <c r="S48" s="4">
        <f t="shared" si="3"/>
        <v>2519.4516666991785</v>
      </c>
    </row>
    <row r="49" spans="1:19" x14ac:dyDescent="0.35">
      <c r="A49" t="s">
        <v>288</v>
      </c>
      <c r="B49" t="s">
        <v>135</v>
      </c>
      <c r="C49">
        <v>0.71541905587096777</v>
      </c>
      <c r="D49" t="s">
        <v>251</v>
      </c>
      <c r="E49">
        <v>1408.5612338179899</v>
      </c>
      <c r="F49">
        <v>4449.6449376310293</v>
      </c>
      <c r="G49">
        <v>19.979464476846761</v>
      </c>
      <c r="H49">
        <v>0.37507609641465978</v>
      </c>
      <c r="I49">
        <v>2.8171224676359789E-2</v>
      </c>
      <c r="J49">
        <v>1732.5303175961269</v>
      </c>
      <c r="K49">
        <v>1.6902734805815871</v>
      </c>
      <c r="L49">
        <v>3.4495377154726267E-2</v>
      </c>
      <c r="M49" t="s">
        <v>25</v>
      </c>
      <c r="N49" t="str">
        <f t="shared" si="0"/>
        <v>N</v>
      </c>
      <c r="O49">
        <f>ROUND(VLOOKUP(D49,'[1]Aircraft data'!A:D,3,FALSE)*C49,0)</f>
        <v>29</v>
      </c>
      <c r="P49">
        <f>ROUND(VLOOKUP(D49,'[1]Aircraft data'!A:D,4,FALSE)*C49,0)</f>
        <v>59</v>
      </c>
      <c r="Q49" s="4">
        <f t="shared" si="1"/>
        <v>101.12829403706884</v>
      </c>
      <c r="R49" s="4">
        <f t="shared" si="2"/>
        <v>444.35645506143049</v>
      </c>
      <c r="S49" s="4">
        <f t="shared" si="3"/>
        <v>545.48474909849938</v>
      </c>
    </row>
    <row r="50" spans="1:19" x14ac:dyDescent="0.35">
      <c r="A50" t="s">
        <v>289</v>
      </c>
      <c r="B50" t="s">
        <v>231</v>
      </c>
      <c r="C50">
        <v>0.60607934019999998</v>
      </c>
      <c r="D50" t="s">
        <v>242</v>
      </c>
      <c r="E50">
        <v>1203.1822575080539</v>
      </c>
      <c r="F50">
        <v>3800.8527514679408</v>
      </c>
      <c r="G50">
        <v>18.216179378671931</v>
      </c>
      <c r="H50">
        <v>0.62565477390418789</v>
      </c>
      <c r="I50">
        <v>2.4063645150161069E-2</v>
      </c>
      <c r="J50">
        <v>1479.9141767349061</v>
      </c>
      <c r="K50">
        <v>1.4438187090096639</v>
      </c>
      <c r="L50">
        <v>2.9465687938972741E-2</v>
      </c>
      <c r="M50" t="s">
        <v>25</v>
      </c>
      <c r="N50" t="str">
        <f t="shared" si="0"/>
        <v>N</v>
      </c>
      <c r="O50">
        <f>ROUND(VLOOKUP(D50,'[1]Aircraft data'!A:D,3,FALSE)*C50,0)</f>
        <v>0</v>
      </c>
      <c r="P50">
        <f>ROUND(VLOOKUP(D50,'[1]Aircraft data'!A:D,4,FALSE)*C50,0)</f>
        <v>44</v>
      </c>
      <c r="Q50" s="4">
        <f t="shared" si="1"/>
        <v>172.76603415763367</v>
      </c>
      <c r="R50" s="4">
        <f t="shared" si="2"/>
        <v>1595.2018329230527</v>
      </c>
      <c r="S50" s="4">
        <f t="shared" si="3"/>
        <v>1767.9678670806863</v>
      </c>
    </row>
    <row r="51" spans="1:19" x14ac:dyDescent="0.35">
      <c r="A51" t="s">
        <v>290</v>
      </c>
      <c r="B51" t="s">
        <v>273</v>
      </c>
      <c r="C51">
        <v>0.64594980483333342</v>
      </c>
      <c r="D51" t="s">
        <v>291</v>
      </c>
      <c r="E51">
        <v>10175.81376963906</v>
      </c>
      <c r="F51">
        <v>32145.395698289791</v>
      </c>
      <c r="G51">
        <v>107.0574510164775</v>
      </c>
      <c r="H51">
        <v>1.4316304634727619</v>
      </c>
      <c r="I51">
        <v>0.20351627539278119</v>
      </c>
      <c r="J51">
        <v>12516.250936656041</v>
      </c>
      <c r="K51">
        <v>12.21097652356687</v>
      </c>
      <c r="L51">
        <v>0.2492036025217729</v>
      </c>
      <c r="M51" t="s">
        <v>25</v>
      </c>
      <c r="N51" t="str">
        <f t="shared" si="0"/>
        <v>N</v>
      </c>
      <c r="O51">
        <f>ROUND(VLOOKUP(D51,'[1]Aircraft data'!A:D,3,FALSE)*C51,0)</f>
        <v>0</v>
      </c>
      <c r="P51">
        <f>ROUND(VLOOKUP(D51,'[1]Aircraft data'!A:D,4,FALSE)*C51,0)</f>
        <v>96</v>
      </c>
      <c r="Q51" s="4">
        <f t="shared" si="1"/>
        <v>669.69574371437068</v>
      </c>
      <c r="R51" s="4">
        <f t="shared" si="2"/>
        <v>2595.8160269418545</v>
      </c>
      <c r="S51" s="4">
        <f t="shared" si="3"/>
        <v>3265.5117706562251</v>
      </c>
    </row>
    <row r="52" spans="1:19" x14ac:dyDescent="0.35">
      <c r="A52" t="s">
        <v>292</v>
      </c>
      <c r="B52" t="s">
        <v>228</v>
      </c>
      <c r="C52">
        <v>0.78739383233333338</v>
      </c>
      <c r="D52" t="s">
        <v>54</v>
      </c>
      <c r="E52">
        <v>8134.2532665474846</v>
      </c>
      <c r="F52">
        <v>25696.106069023499</v>
      </c>
      <c r="G52">
        <v>131.66955533517211</v>
      </c>
      <c r="H52">
        <v>0.77932047818128125</v>
      </c>
      <c r="I52">
        <v>0.1626850653309497</v>
      </c>
      <c r="J52">
        <v>10005.13151785341</v>
      </c>
      <c r="K52">
        <v>9.761103919856982</v>
      </c>
      <c r="L52">
        <v>0.1992062024460608</v>
      </c>
      <c r="M52" t="s">
        <v>25</v>
      </c>
      <c r="N52" t="str">
        <f t="shared" si="0"/>
        <v>N</v>
      </c>
      <c r="O52">
        <f>ROUND(VLOOKUP(D52,'[1]Aircraft data'!A:D,3,FALSE)*C52,0)</f>
        <v>13</v>
      </c>
      <c r="P52">
        <f>ROUND(VLOOKUP(D52,'[1]Aircraft data'!A:D,4,FALSE)*C52,0)</f>
        <v>123</v>
      </c>
      <c r="Q52" s="4">
        <f t="shared" si="1"/>
        <v>377.88391277975734</v>
      </c>
      <c r="R52" s="4">
        <f t="shared" si="2"/>
        <v>2248.0898837405898</v>
      </c>
      <c r="S52" s="4">
        <f t="shared" si="3"/>
        <v>2625.9737965203472</v>
      </c>
    </row>
    <row r="53" spans="1:19" x14ac:dyDescent="0.35">
      <c r="A53" t="s">
        <v>293</v>
      </c>
      <c r="B53" t="s">
        <v>228</v>
      </c>
      <c r="C53">
        <v>0.78739383233333338</v>
      </c>
      <c r="D53" t="s">
        <v>42</v>
      </c>
      <c r="E53">
        <v>8861.7388680776876</v>
      </c>
      <c r="F53">
        <v>27994.233084257408</v>
      </c>
      <c r="G53">
        <v>103.2576680978673</v>
      </c>
      <c r="H53">
        <v>0.78090988487991697</v>
      </c>
      <c r="I53">
        <v>0.17723477736155371</v>
      </c>
      <c r="J53">
        <v>10899.938807735551</v>
      </c>
      <c r="K53">
        <v>10.634086641693219</v>
      </c>
      <c r="L53">
        <v>0.2170221763610862</v>
      </c>
      <c r="M53" t="s">
        <v>25</v>
      </c>
      <c r="N53" t="str">
        <f t="shared" si="0"/>
        <v>N</v>
      </c>
      <c r="O53">
        <f>ROUND(VLOOKUP(D53,'[1]Aircraft data'!A:D,3,FALSE)*C53,0)</f>
        <v>13</v>
      </c>
      <c r="P53">
        <f>ROUND(VLOOKUP(D53,'[1]Aircraft data'!A:D,4,FALSE)*C53,0)</f>
        <v>109</v>
      </c>
      <c r="Q53" s="4">
        <f t="shared" si="1"/>
        <v>458.92185384028539</v>
      </c>
      <c r="R53" s="4">
        <f t="shared" si="2"/>
        <v>2248.0898837405898</v>
      </c>
      <c r="S53" s="4">
        <f t="shared" si="3"/>
        <v>2707.011737580875</v>
      </c>
    </row>
    <row r="54" spans="1:19" x14ac:dyDescent="0.35">
      <c r="A54" t="s">
        <v>294</v>
      </c>
      <c r="B54" t="s">
        <v>228</v>
      </c>
      <c r="C54">
        <v>0.78853168466666668</v>
      </c>
      <c r="D54" t="s">
        <v>54</v>
      </c>
      <c r="E54">
        <v>6477.7683820859274</v>
      </c>
      <c r="F54">
        <v>20463.27031900944</v>
      </c>
      <c r="G54">
        <v>112.96598914996341</v>
      </c>
      <c r="H54">
        <v>0.66789730705844663</v>
      </c>
      <c r="I54">
        <v>0.12955536764171849</v>
      </c>
      <c r="J54">
        <v>7967.6551099656899</v>
      </c>
      <c r="K54">
        <v>7.773322058503112</v>
      </c>
      <c r="L54">
        <v>0.15863922568373701</v>
      </c>
      <c r="M54" t="s">
        <v>25</v>
      </c>
      <c r="N54" t="str">
        <f t="shared" si="0"/>
        <v>N</v>
      </c>
      <c r="O54">
        <f>ROUND(VLOOKUP(D54,'[1]Aircraft data'!A:D,3,FALSE)*C54,0)</f>
        <v>13</v>
      </c>
      <c r="P54">
        <f>ROUND(VLOOKUP(D54,'[1]Aircraft data'!A:D,4,FALSE)*C54,0)</f>
        <v>123</v>
      </c>
      <c r="Q54" s="4">
        <f t="shared" si="1"/>
        <v>300.93044586778586</v>
      </c>
      <c r="R54" s="4">
        <f t="shared" si="2"/>
        <v>2248.0898837405898</v>
      </c>
      <c r="S54" s="4">
        <f t="shared" si="3"/>
        <v>2549.0203296083755</v>
      </c>
    </row>
    <row r="55" spans="1:19" x14ac:dyDescent="0.35">
      <c r="A55" t="s">
        <v>295</v>
      </c>
      <c r="B55" t="s">
        <v>228</v>
      </c>
      <c r="C55">
        <v>0.78739383233333338</v>
      </c>
      <c r="D55" t="s">
        <v>296</v>
      </c>
      <c r="E55">
        <v>9939.7838272489371</v>
      </c>
      <c r="F55">
        <v>31399.777110279389</v>
      </c>
      <c r="G55">
        <v>103.43552795555109</v>
      </c>
      <c r="H55">
        <v>1.0459726276722729</v>
      </c>
      <c r="I55">
        <v>0.19879567654497871</v>
      </c>
      <c r="J55">
        <v>12225.93410751619</v>
      </c>
      <c r="K55">
        <v>11.927740592698729</v>
      </c>
      <c r="L55">
        <v>0.2434232774020148</v>
      </c>
      <c r="M55" t="s">
        <v>25</v>
      </c>
      <c r="N55" t="str">
        <f t="shared" si="0"/>
        <v>N</v>
      </c>
      <c r="O55">
        <f>ROUND(VLOOKUP(D55,'[1]Aircraft data'!A:D,3,FALSE)*C55,0)</f>
        <v>0</v>
      </c>
      <c r="P55">
        <f>ROUND(VLOOKUP(D55,'[1]Aircraft data'!A:D,4,FALSE)*C55,0)</f>
        <v>204</v>
      </c>
      <c r="Q55" s="4">
        <f t="shared" si="1"/>
        <v>307.84095206156263</v>
      </c>
      <c r="R55" s="4">
        <f t="shared" si="2"/>
        <v>2248.0898837405898</v>
      </c>
      <c r="S55" s="4">
        <f t="shared" si="3"/>
        <v>2555.9308358021526</v>
      </c>
    </row>
    <row r="56" spans="1:19" x14ac:dyDescent="0.35">
      <c r="A56" t="s">
        <v>61</v>
      </c>
      <c r="B56" t="s">
        <v>61</v>
      </c>
      <c r="C56">
        <v>0.60607934019999998</v>
      </c>
      <c r="D56" t="s">
        <v>29</v>
      </c>
      <c r="E56">
        <v>54031.754569687022</v>
      </c>
      <c r="F56">
        <v>170686.31268564129</v>
      </c>
      <c r="G56">
        <v>1138.533461392735</v>
      </c>
      <c r="H56">
        <v>6.0556217356498703</v>
      </c>
      <c r="I56">
        <v>1.0806350913937399</v>
      </c>
      <c r="J56">
        <v>66459.058120715039</v>
      </c>
      <c r="K56">
        <v>64.838105483624418</v>
      </c>
      <c r="L56">
        <v>1.3232266425229471</v>
      </c>
      <c r="M56" t="s">
        <v>25</v>
      </c>
      <c r="N56" t="str">
        <f t="shared" si="0"/>
        <v>Y</v>
      </c>
      <c r="O56">
        <f>ROUND(VLOOKUP(D56,'[1]Aircraft data'!A:D,3,FALSE)*C56,0)</f>
        <v>25</v>
      </c>
      <c r="P56">
        <f>ROUND(VLOOKUP(D56,'[1]Aircraft data'!A:D,4,FALSE)*C56,0)</f>
        <v>233</v>
      </c>
      <c r="Q56" s="4">
        <f t="shared" si="1"/>
        <v>1323.1497107414052</v>
      </c>
      <c r="R56" s="4">
        <f>IF(N56="N",VLOOKUP(B56,A:Q,17,FALSE),0)</f>
        <v>0</v>
      </c>
      <c r="S56" s="4">
        <f t="shared" si="3"/>
        <v>1323.1497107414052</v>
      </c>
    </row>
    <row r="57" spans="1:19" x14ac:dyDescent="0.35">
      <c r="A57" t="s">
        <v>61</v>
      </c>
      <c r="B57" t="s">
        <v>61</v>
      </c>
      <c r="C57">
        <v>0.60607934019999998</v>
      </c>
      <c r="D57" t="s">
        <v>29</v>
      </c>
      <c r="E57">
        <v>54031.754569687022</v>
      </c>
      <c r="F57">
        <v>170686.31268564129</v>
      </c>
      <c r="G57">
        <v>1138.533461392735</v>
      </c>
      <c r="H57">
        <v>6.0556217356498703</v>
      </c>
      <c r="I57">
        <v>1.0806350913937399</v>
      </c>
      <c r="J57">
        <v>66459.058120715039</v>
      </c>
      <c r="K57">
        <v>64.838105483624418</v>
      </c>
      <c r="L57">
        <v>1.3232266425229471</v>
      </c>
      <c r="M57" t="s">
        <v>25</v>
      </c>
      <c r="N57" t="str">
        <f t="shared" si="0"/>
        <v>Y</v>
      </c>
      <c r="O57">
        <f>ROUND(VLOOKUP(D57,'[1]Aircraft data'!A:D,3,FALSE)*C57,0)</f>
        <v>25</v>
      </c>
      <c r="P57">
        <f>ROUND(VLOOKUP(D57,'[1]Aircraft data'!A:D,4,FALSE)*C57,0)</f>
        <v>233</v>
      </c>
      <c r="Q57" s="4">
        <f t="shared" si="1"/>
        <v>1323.1497107414052</v>
      </c>
      <c r="R57" s="4">
        <f t="shared" si="2"/>
        <v>0</v>
      </c>
      <c r="S57" s="4">
        <f t="shared" si="3"/>
        <v>1323.1497107414052</v>
      </c>
    </row>
    <row r="58" spans="1:19" x14ac:dyDescent="0.35">
      <c r="A58" t="s">
        <v>61</v>
      </c>
      <c r="B58" t="s">
        <v>61</v>
      </c>
      <c r="C58">
        <v>0.60607934019999998</v>
      </c>
      <c r="D58" t="s">
        <v>29</v>
      </c>
      <c r="E58">
        <v>54031.754569687022</v>
      </c>
      <c r="F58">
        <v>170686.31268564129</v>
      </c>
      <c r="G58">
        <v>1138.533461392735</v>
      </c>
      <c r="H58">
        <v>6.0556217356498703</v>
      </c>
      <c r="I58">
        <v>1.0806350913937399</v>
      </c>
      <c r="J58">
        <v>66459.058120715039</v>
      </c>
      <c r="K58">
        <v>64.838105483624418</v>
      </c>
      <c r="L58">
        <v>1.3232266425229471</v>
      </c>
      <c r="M58" t="s">
        <v>25</v>
      </c>
      <c r="N58" t="str">
        <f t="shared" si="0"/>
        <v>Y</v>
      </c>
      <c r="O58">
        <f>ROUND(VLOOKUP(D58,'[1]Aircraft data'!A:D,3,FALSE)*C58,0)</f>
        <v>25</v>
      </c>
      <c r="P58">
        <f>ROUND(VLOOKUP(D58,'[1]Aircraft data'!A:D,4,FALSE)*C58,0)</f>
        <v>233</v>
      </c>
      <c r="Q58" s="4">
        <f t="shared" si="1"/>
        <v>1323.1497107414052</v>
      </c>
      <c r="R58" s="4">
        <f t="shared" si="2"/>
        <v>0</v>
      </c>
      <c r="S58" s="4">
        <f t="shared" si="3"/>
        <v>1323.1497107414052</v>
      </c>
    </row>
    <row r="59" spans="1:19" x14ac:dyDescent="0.35">
      <c r="A59" t="s">
        <v>61</v>
      </c>
      <c r="B59" t="s">
        <v>61</v>
      </c>
      <c r="C59">
        <v>0.60607934019999998</v>
      </c>
      <c r="D59" t="s">
        <v>29</v>
      </c>
      <c r="E59">
        <v>54031.754569687022</v>
      </c>
      <c r="F59">
        <v>170686.31268564129</v>
      </c>
      <c r="G59">
        <v>1138.533461392735</v>
      </c>
      <c r="H59">
        <v>6.0556217356498703</v>
      </c>
      <c r="I59">
        <v>1.0806350913937399</v>
      </c>
      <c r="J59">
        <v>66459.058120715039</v>
      </c>
      <c r="K59">
        <v>64.838105483624418</v>
      </c>
      <c r="L59">
        <v>1.3232266425229471</v>
      </c>
      <c r="M59" t="s">
        <v>25</v>
      </c>
      <c r="N59" t="str">
        <f t="shared" si="0"/>
        <v>Y</v>
      </c>
      <c r="O59">
        <f>ROUND(VLOOKUP(D59,'[1]Aircraft data'!A:D,3,FALSE)*C59,0)</f>
        <v>25</v>
      </c>
      <c r="P59">
        <f>ROUND(VLOOKUP(D59,'[1]Aircraft data'!A:D,4,FALSE)*C59,0)</f>
        <v>233</v>
      </c>
      <c r="Q59" s="4">
        <f t="shared" si="1"/>
        <v>1323.1497107414052</v>
      </c>
      <c r="R59" s="4">
        <f t="shared" si="2"/>
        <v>0</v>
      </c>
      <c r="S59" s="4">
        <f t="shared" si="3"/>
        <v>1323.1497107414052</v>
      </c>
    </row>
    <row r="60" spans="1:19" x14ac:dyDescent="0.35">
      <c r="A60" t="s">
        <v>61</v>
      </c>
      <c r="B60" t="s">
        <v>61</v>
      </c>
      <c r="C60">
        <v>0.60607934019999998</v>
      </c>
      <c r="D60" t="s">
        <v>29</v>
      </c>
      <c r="E60">
        <v>54031.754569687022</v>
      </c>
      <c r="F60">
        <v>170686.31268564129</v>
      </c>
      <c r="G60">
        <v>1138.533461392735</v>
      </c>
      <c r="H60">
        <v>6.0556217356498703</v>
      </c>
      <c r="I60">
        <v>1.0806350913937399</v>
      </c>
      <c r="J60">
        <v>66459.058120715039</v>
      </c>
      <c r="K60">
        <v>64.838105483624418</v>
      </c>
      <c r="L60">
        <v>1.3232266425229471</v>
      </c>
      <c r="M60" t="s">
        <v>25</v>
      </c>
      <c r="N60" t="str">
        <f t="shared" si="0"/>
        <v>Y</v>
      </c>
      <c r="O60">
        <f>ROUND(VLOOKUP(D60,'[1]Aircraft data'!A:D,3,FALSE)*C60,0)</f>
        <v>25</v>
      </c>
      <c r="P60">
        <f>ROUND(VLOOKUP(D60,'[1]Aircraft data'!A:D,4,FALSE)*C60,0)</f>
        <v>233</v>
      </c>
      <c r="Q60" s="4">
        <f t="shared" si="1"/>
        <v>1323.1497107414052</v>
      </c>
      <c r="R60" s="4">
        <f t="shared" si="2"/>
        <v>0</v>
      </c>
      <c r="S60" s="4">
        <f t="shared" si="3"/>
        <v>1323.1497107414052</v>
      </c>
    </row>
    <row r="61" spans="1:19" x14ac:dyDescent="0.35">
      <c r="A61" t="s">
        <v>61</v>
      </c>
      <c r="B61" t="s">
        <v>61</v>
      </c>
      <c r="C61">
        <v>0.60607934019999998</v>
      </c>
      <c r="D61" t="s">
        <v>29</v>
      </c>
      <c r="E61">
        <v>54031.754569687022</v>
      </c>
      <c r="F61">
        <v>170686.31268564129</v>
      </c>
      <c r="G61">
        <v>1138.533461392735</v>
      </c>
      <c r="H61">
        <v>6.0556217356498703</v>
      </c>
      <c r="I61">
        <v>1.0806350913937399</v>
      </c>
      <c r="J61">
        <v>66459.058120715039</v>
      </c>
      <c r="K61">
        <v>64.838105483624418</v>
      </c>
      <c r="L61">
        <v>1.3232266425229471</v>
      </c>
      <c r="M61" t="s">
        <v>25</v>
      </c>
      <c r="N61" t="str">
        <f t="shared" si="0"/>
        <v>Y</v>
      </c>
      <c r="O61">
        <f>ROUND(VLOOKUP(D61,'[1]Aircraft data'!A:D,3,FALSE)*C61,0)</f>
        <v>25</v>
      </c>
      <c r="P61">
        <f>ROUND(VLOOKUP(D61,'[1]Aircraft data'!A:D,4,FALSE)*C61,0)</f>
        <v>233</v>
      </c>
      <c r="Q61" s="4">
        <f t="shared" si="1"/>
        <v>1323.1497107414052</v>
      </c>
      <c r="R61" s="4">
        <f t="shared" si="2"/>
        <v>0</v>
      </c>
      <c r="S61" s="4">
        <f t="shared" si="3"/>
        <v>1323.1497107414052</v>
      </c>
    </row>
    <row r="62" spans="1:19" x14ac:dyDescent="0.35">
      <c r="A62" t="s">
        <v>224</v>
      </c>
      <c r="B62" t="s">
        <v>224</v>
      </c>
      <c r="C62">
        <v>0.75174210653333329</v>
      </c>
      <c r="D62" t="s">
        <v>297</v>
      </c>
      <c r="E62">
        <v>67492.099028240875</v>
      </c>
      <c r="F62">
        <v>213207.54083021291</v>
      </c>
      <c r="G62">
        <v>1064.1491702855251</v>
      </c>
      <c r="H62">
        <v>2.9564570689639131</v>
      </c>
      <c r="I62">
        <v>1.349841980564817</v>
      </c>
      <c r="J62">
        <v>83015.281804736267</v>
      </c>
      <c r="K62">
        <v>80.990518833889041</v>
      </c>
      <c r="L62">
        <v>1.652867731303858</v>
      </c>
      <c r="M62" t="s">
        <v>25</v>
      </c>
      <c r="N62" t="str">
        <f t="shared" si="0"/>
        <v>Y</v>
      </c>
      <c r="O62">
        <f>ROUND(VLOOKUP(D62,'[1]Aircraft data'!A:D,3,FALSE)*C62,0)</f>
        <v>38</v>
      </c>
      <c r="P62">
        <f>ROUND(VLOOKUP(D62,'[1]Aircraft data'!A:D,4,FALSE)*C62,0)</f>
        <v>125</v>
      </c>
      <c r="Q62" s="4">
        <f t="shared" si="1"/>
        <v>2616.0434457694837</v>
      </c>
      <c r="R62" s="4">
        <f t="shared" si="2"/>
        <v>0</v>
      </c>
      <c r="S62" s="4">
        <f t="shared" si="3"/>
        <v>2616.0434457694837</v>
      </c>
    </row>
    <row r="63" spans="1:19" x14ac:dyDescent="0.35">
      <c r="A63" t="s">
        <v>113</v>
      </c>
      <c r="B63" t="s">
        <v>113</v>
      </c>
      <c r="C63">
        <v>0.6078310146</v>
      </c>
      <c r="D63" t="s">
        <v>29</v>
      </c>
      <c r="E63">
        <v>55414.029057547872</v>
      </c>
      <c r="F63">
        <v>175052.91779279371</v>
      </c>
      <c r="G63">
        <v>1150.4929130881981</v>
      </c>
      <c r="H63">
        <v>6.8762036912274596</v>
      </c>
      <c r="I63">
        <v>1.1082805811509571</v>
      </c>
      <c r="J63">
        <v>68159.255740783876</v>
      </c>
      <c r="K63">
        <v>66.496834869057437</v>
      </c>
      <c r="L63">
        <v>1.3570782626338249</v>
      </c>
      <c r="M63" t="s">
        <v>25</v>
      </c>
      <c r="N63" t="str">
        <f t="shared" si="0"/>
        <v>Y</v>
      </c>
      <c r="O63">
        <f>ROUND(VLOOKUP(D63,'[1]Aircraft data'!A:D,3,FALSE)*C63,0)</f>
        <v>26</v>
      </c>
      <c r="P63">
        <f>ROUND(VLOOKUP(D63,'[1]Aircraft data'!A:D,4,FALSE)*C63,0)</f>
        <v>234</v>
      </c>
      <c r="Q63" s="4">
        <f t="shared" si="1"/>
        <v>1346.5609060984132</v>
      </c>
      <c r="R63" s="4">
        <f t="shared" si="2"/>
        <v>0</v>
      </c>
      <c r="S63" s="4">
        <f t="shared" si="3"/>
        <v>1346.5609060984132</v>
      </c>
    </row>
    <row r="64" spans="1:19" x14ac:dyDescent="0.35">
      <c r="A64" t="s">
        <v>113</v>
      </c>
      <c r="B64" t="s">
        <v>113</v>
      </c>
      <c r="C64">
        <v>0.6078310146</v>
      </c>
      <c r="D64" t="s">
        <v>29</v>
      </c>
      <c r="E64">
        <v>55414.029057547872</v>
      </c>
      <c r="F64">
        <v>175052.91779279371</v>
      </c>
      <c r="G64">
        <v>1150.4929130881981</v>
      </c>
      <c r="H64">
        <v>6.8762036912274596</v>
      </c>
      <c r="I64">
        <v>1.1082805811509571</v>
      </c>
      <c r="J64">
        <v>68159.255740783876</v>
      </c>
      <c r="K64">
        <v>66.496834869057437</v>
      </c>
      <c r="L64">
        <v>1.3570782626338249</v>
      </c>
      <c r="M64" t="s">
        <v>25</v>
      </c>
      <c r="N64" t="str">
        <f t="shared" si="0"/>
        <v>Y</v>
      </c>
      <c r="O64">
        <f>ROUND(VLOOKUP(D64,'[1]Aircraft data'!A:D,3,FALSE)*C64,0)</f>
        <v>26</v>
      </c>
      <c r="P64">
        <f>ROUND(VLOOKUP(D64,'[1]Aircraft data'!A:D,4,FALSE)*C64,0)</f>
        <v>234</v>
      </c>
      <c r="Q64" s="4">
        <f t="shared" si="1"/>
        <v>1346.5609060984132</v>
      </c>
      <c r="R64" s="4">
        <f t="shared" si="2"/>
        <v>0</v>
      </c>
      <c r="S64" s="4">
        <f t="shared" si="3"/>
        <v>1346.5609060984132</v>
      </c>
    </row>
    <row r="65" spans="1:19" x14ac:dyDescent="0.35">
      <c r="A65" t="s">
        <v>228</v>
      </c>
      <c r="B65" t="s">
        <v>228</v>
      </c>
      <c r="C65">
        <v>0.75174210653333329</v>
      </c>
      <c r="D65" t="s">
        <v>29</v>
      </c>
      <c r="E65">
        <v>114219.1916240471</v>
      </c>
      <c r="F65">
        <v>360818.42634036468</v>
      </c>
      <c r="G65">
        <v>2563.752966236701</v>
      </c>
      <c r="H65">
        <v>9.6495493579761469</v>
      </c>
      <c r="I65">
        <v>2.2843838324809411</v>
      </c>
      <c r="J65">
        <v>140489.60569757791</v>
      </c>
      <c r="K65">
        <v>137.0630299488565</v>
      </c>
      <c r="L65">
        <v>2.7972046928338048</v>
      </c>
      <c r="M65" t="s">
        <v>25</v>
      </c>
      <c r="N65" t="str">
        <f t="shared" si="0"/>
        <v>Y</v>
      </c>
      <c r="O65">
        <f>ROUND(VLOOKUP(D65,'[1]Aircraft data'!A:D,3,FALSE)*C65,0)</f>
        <v>32</v>
      </c>
      <c r="P65">
        <f>ROUND(VLOOKUP(D65,'[1]Aircraft data'!A:D,4,FALSE)*C65,0)</f>
        <v>289</v>
      </c>
      <c r="Q65" s="4">
        <f t="shared" si="1"/>
        <v>2248.0898837405898</v>
      </c>
      <c r="R65" s="4">
        <f t="shared" si="2"/>
        <v>0</v>
      </c>
      <c r="S65" s="4">
        <f t="shared" si="3"/>
        <v>2248.0898837405898</v>
      </c>
    </row>
    <row r="66" spans="1:19" x14ac:dyDescent="0.35">
      <c r="A66" t="s">
        <v>228</v>
      </c>
      <c r="B66" t="s">
        <v>228</v>
      </c>
      <c r="C66">
        <v>0.75174210653333329</v>
      </c>
      <c r="D66" t="s">
        <v>29</v>
      </c>
      <c r="E66">
        <v>114219.1916240471</v>
      </c>
      <c r="F66">
        <v>360818.42634036468</v>
      </c>
      <c r="G66">
        <v>2563.752966236701</v>
      </c>
      <c r="H66">
        <v>9.6495493579761469</v>
      </c>
      <c r="I66">
        <v>2.2843838324809411</v>
      </c>
      <c r="J66">
        <v>140489.60569757791</v>
      </c>
      <c r="K66">
        <v>137.0630299488565</v>
      </c>
      <c r="L66">
        <v>2.7972046928338048</v>
      </c>
      <c r="M66" t="s">
        <v>25</v>
      </c>
      <c r="N66" t="str">
        <f t="shared" si="0"/>
        <v>Y</v>
      </c>
      <c r="O66">
        <f>ROUND(VLOOKUP(D66,'[1]Aircraft data'!A:D,3,FALSE)*C66,0)</f>
        <v>32</v>
      </c>
      <c r="P66">
        <f>ROUND(VLOOKUP(D66,'[1]Aircraft data'!A:D,4,FALSE)*C66,0)</f>
        <v>289</v>
      </c>
      <c r="Q66" s="4">
        <f t="shared" ref="Q66:Q129" si="4">F66/(O66+P66)*2</f>
        <v>2248.0898837405898</v>
      </c>
      <c r="R66" s="4">
        <f t="shared" ref="R66:R129" si="5">IF(N66="N",VLOOKUP(B66,A:Q,17,FALSE),0)</f>
        <v>0</v>
      </c>
      <c r="S66" s="4">
        <f t="shared" si="3"/>
        <v>2248.0898837405898</v>
      </c>
    </row>
    <row r="67" spans="1:19" x14ac:dyDescent="0.35">
      <c r="A67" t="s">
        <v>228</v>
      </c>
      <c r="B67" t="s">
        <v>228</v>
      </c>
      <c r="C67">
        <v>0.75174210653333329</v>
      </c>
      <c r="D67" t="s">
        <v>29</v>
      </c>
      <c r="E67">
        <v>114219.1916240471</v>
      </c>
      <c r="F67">
        <v>360818.42634036468</v>
      </c>
      <c r="G67">
        <v>2563.752966236701</v>
      </c>
      <c r="H67">
        <v>9.6495493579761469</v>
      </c>
      <c r="I67">
        <v>2.2843838324809411</v>
      </c>
      <c r="J67">
        <v>140489.60569757791</v>
      </c>
      <c r="K67">
        <v>137.0630299488565</v>
      </c>
      <c r="L67">
        <v>2.7972046928338048</v>
      </c>
      <c r="M67" t="s">
        <v>25</v>
      </c>
      <c r="N67" t="str">
        <f t="shared" ref="N67:N130" si="6">IF(A67=B67,"Y","N")</f>
        <v>Y</v>
      </c>
      <c r="O67">
        <f>ROUND(VLOOKUP(D67,'[1]Aircraft data'!A:D,3,FALSE)*C67,0)</f>
        <v>32</v>
      </c>
      <c r="P67">
        <f>ROUND(VLOOKUP(D67,'[1]Aircraft data'!A:D,4,FALSE)*C67,0)</f>
        <v>289</v>
      </c>
      <c r="Q67" s="4">
        <f t="shared" si="4"/>
        <v>2248.0898837405898</v>
      </c>
      <c r="R67" s="4">
        <f t="shared" si="5"/>
        <v>0</v>
      </c>
      <c r="S67" s="4">
        <f t="shared" ref="S67:S130" si="7">Q67+R67</f>
        <v>2248.0898837405898</v>
      </c>
    </row>
    <row r="68" spans="1:19" x14ac:dyDescent="0.35">
      <c r="A68" t="s">
        <v>228</v>
      </c>
      <c r="B68" t="s">
        <v>228</v>
      </c>
      <c r="C68">
        <v>0.75174210653333329</v>
      </c>
      <c r="D68" t="s">
        <v>29</v>
      </c>
      <c r="E68">
        <v>114219.1916240471</v>
      </c>
      <c r="F68">
        <v>360818.42634036468</v>
      </c>
      <c r="G68">
        <v>2563.752966236701</v>
      </c>
      <c r="H68">
        <v>9.6495493579761469</v>
      </c>
      <c r="I68">
        <v>2.2843838324809411</v>
      </c>
      <c r="J68">
        <v>140489.60569757791</v>
      </c>
      <c r="K68">
        <v>137.0630299488565</v>
      </c>
      <c r="L68">
        <v>2.7972046928338048</v>
      </c>
      <c r="M68" t="s">
        <v>25</v>
      </c>
      <c r="N68" t="str">
        <f t="shared" si="6"/>
        <v>Y</v>
      </c>
      <c r="O68">
        <f>ROUND(VLOOKUP(D68,'[1]Aircraft data'!A:D,3,FALSE)*C68,0)</f>
        <v>32</v>
      </c>
      <c r="P68">
        <f>ROUND(VLOOKUP(D68,'[1]Aircraft data'!A:D,4,FALSE)*C68,0)</f>
        <v>289</v>
      </c>
      <c r="Q68" s="4">
        <f t="shared" si="4"/>
        <v>2248.0898837405898</v>
      </c>
      <c r="R68" s="4">
        <f t="shared" si="5"/>
        <v>0</v>
      </c>
      <c r="S68" s="4">
        <f t="shared" si="7"/>
        <v>2248.0898837405898</v>
      </c>
    </row>
    <row r="69" spans="1:19" x14ac:dyDescent="0.35">
      <c r="A69" t="s">
        <v>228</v>
      </c>
      <c r="B69" t="s">
        <v>228</v>
      </c>
      <c r="C69">
        <v>0.75174210653333329</v>
      </c>
      <c r="D69" t="s">
        <v>29</v>
      </c>
      <c r="E69">
        <v>114219.1916240471</v>
      </c>
      <c r="F69">
        <v>360818.42634036468</v>
      </c>
      <c r="G69">
        <v>2563.752966236701</v>
      </c>
      <c r="H69">
        <v>9.6495493579761469</v>
      </c>
      <c r="I69">
        <v>2.2843838324809411</v>
      </c>
      <c r="J69">
        <v>140489.60569757791</v>
      </c>
      <c r="K69">
        <v>137.0630299488565</v>
      </c>
      <c r="L69">
        <v>2.7972046928338048</v>
      </c>
      <c r="M69" t="s">
        <v>25</v>
      </c>
      <c r="N69" t="str">
        <f t="shared" si="6"/>
        <v>Y</v>
      </c>
      <c r="O69">
        <f>ROUND(VLOOKUP(D69,'[1]Aircraft data'!A:D,3,FALSE)*C69,0)</f>
        <v>32</v>
      </c>
      <c r="P69">
        <f>ROUND(VLOOKUP(D69,'[1]Aircraft data'!A:D,4,FALSE)*C69,0)</f>
        <v>289</v>
      </c>
      <c r="Q69" s="4">
        <f t="shared" si="4"/>
        <v>2248.0898837405898</v>
      </c>
      <c r="R69" s="4">
        <f t="shared" si="5"/>
        <v>0</v>
      </c>
      <c r="S69" s="4">
        <f t="shared" si="7"/>
        <v>2248.0898837405898</v>
      </c>
    </row>
    <row r="70" spans="1:19" x14ac:dyDescent="0.35">
      <c r="A70" t="s">
        <v>228</v>
      </c>
      <c r="B70" t="s">
        <v>228</v>
      </c>
      <c r="C70">
        <v>0.75174210653333329</v>
      </c>
      <c r="D70" t="s">
        <v>29</v>
      </c>
      <c r="E70">
        <v>114219.1916240471</v>
      </c>
      <c r="F70">
        <v>360818.42634036468</v>
      </c>
      <c r="G70">
        <v>2563.752966236701</v>
      </c>
      <c r="H70">
        <v>9.6495493579761469</v>
      </c>
      <c r="I70">
        <v>2.2843838324809411</v>
      </c>
      <c r="J70">
        <v>140489.60569757791</v>
      </c>
      <c r="K70">
        <v>137.0630299488565</v>
      </c>
      <c r="L70">
        <v>2.7972046928338048</v>
      </c>
      <c r="M70" t="s">
        <v>25</v>
      </c>
      <c r="N70" t="str">
        <f t="shared" si="6"/>
        <v>Y</v>
      </c>
      <c r="O70">
        <f>ROUND(VLOOKUP(D70,'[1]Aircraft data'!A:D,3,FALSE)*C70,0)</f>
        <v>32</v>
      </c>
      <c r="P70">
        <f>ROUND(VLOOKUP(D70,'[1]Aircraft data'!A:D,4,FALSE)*C70,0)</f>
        <v>289</v>
      </c>
      <c r="Q70" s="4">
        <f t="shared" si="4"/>
        <v>2248.0898837405898</v>
      </c>
      <c r="R70" s="4">
        <f t="shared" si="5"/>
        <v>0</v>
      </c>
      <c r="S70" s="4">
        <f t="shared" si="7"/>
        <v>2248.0898837405898</v>
      </c>
    </row>
    <row r="71" spans="1:19" x14ac:dyDescent="0.35">
      <c r="A71" t="s">
        <v>228</v>
      </c>
      <c r="B71" t="s">
        <v>228</v>
      </c>
      <c r="C71">
        <v>0.75174210653333329</v>
      </c>
      <c r="D71" t="s">
        <v>29</v>
      </c>
      <c r="E71">
        <v>114219.1916240471</v>
      </c>
      <c r="F71">
        <v>360818.42634036468</v>
      </c>
      <c r="G71">
        <v>2563.752966236701</v>
      </c>
      <c r="H71">
        <v>9.6495493579761469</v>
      </c>
      <c r="I71">
        <v>2.2843838324809411</v>
      </c>
      <c r="J71">
        <v>140489.60569757791</v>
      </c>
      <c r="K71">
        <v>137.0630299488565</v>
      </c>
      <c r="L71">
        <v>2.7972046928338048</v>
      </c>
      <c r="M71" t="s">
        <v>25</v>
      </c>
      <c r="N71" t="str">
        <f t="shared" si="6"/>
        <v>Y</v>
      </c>
      <c r="O71">
        <f>ROUND(VLOOKUP(D71,'[1]Aircraft data'!A:D,3,FALSE)*C71,0)</f>
        <v>32</v>
      </c>
      <c r="P71">
        <f>ROUND(VLOOKUP(D71,'[1]Aircraft data'!A:D,4,FALSE)*C71,0)</f>
        <v>289</v>
      </c>
      <c r="Q71" s="4">
        <f t="shared" si="4"/>
        <v>2248.0898837405898</v>
      </c>
      <c r="R71" s="4">
        <f t="shared" si="5"/>
        <v>0</v>
      </c>
      <c r="S71" s="4">
        <f t="shared" si="7"/>
        <v>2248.0898837405898</v>
      </c>
    </row>
    <row r="72" spans="1:19" x14ac:dyDescent="0.35">
      <c r="A72" t="s">
        <v>228</v>
      </c>
      <c r="B72" t="s">
        <v>228</v>
      </c>
      <c r="C72">
        <v>0.75174210653333329</v>
      </c>
      <c r="D72" t="s">
        <v>29</v>
      </c>
      <c r="E72">
        <v>114219.1916240471</v>
      </c>
      <c r="F72">
        <v>360818.42634036468</v>
      </c>
      <c r="G72">
        <v>2563.752966236701</v>
      </c>
      <c r="H72">
        <v>9.6495493579761469</v>
      </c>
      <c r="I72">
        <v>2.2843838324809411</v>
      </c>
      <c r="J72">
        <v>140489.60569757791</v>
      </c>
      <c r="K72">
        <v>137.0630299488565</v>
      </c>
      <c r="L72">
        <v>2.7972046928338048</v>
      </c>
      <c r="M72" t="s">
        <v>25</v>
      </c>
      <c r="N72" t="str">
        <f t="shared" si="6"/>
        <v>Y</v>
      </c>
      <c r="O72">
        <f>ROUND(VLOOKUP(D72,'[1]Aircraft data'!A:D,3,FALSE)*C72,0)</f>
        <v>32</v>
      </c>
      <c r="P72">
        <f>ROUND(VLOOKUP(D72,'[1]Aircraft data'!A:D,4,FALSE)*C72,0)</f>
        <v>289</v>
      </c>
      <c r="Q72" s="4">
        <f t="shared" si="4"/>
        <v>2248.0898837405898</v>
      </c>
      <c r="R72" s="4">
        <f t="shared" si="5"/>
        <v>0</v>
      </c>
      <c r="S72" s="4">
        <f t="shared" si="7"/>
        <v>2248.0898837405898</v>
      </c>
    </row>
    <row r="73" spans="1:19" x14ac:dyDescent="0.35">
      <c r="A73" t="s">
        <v>228</v>
      </c>
      <c r="B73" t="s">
        <v>228</v>
      </c>
      <c r="C73">
        <v>0.75174210653333329</v>
      </c>
      <c r="D73" t="s">
        <v>29</v>
      </c>
      <c r="E73">
        <v>114219.1916240471</v>
      </c>
      <c r="F73">
        <v>360818.42634036468</v>
      </c>
      <c r="G73">
        <v>2563.752966236701</v>
      </c>
      <c r="H73">
        <v>9.6495493579761469</v>
      </c>
      <c r="I73">
        <v>2.2843838324809411</v>
      </c>
      <c r="J73">
        <v>140489.60569757791</v>
      </c>
      <c r="K73">
        <v>137.0630299488565</v>
      </c>
      <c r="L73">
        <v>2.7972046928338048</v>
      </c>
      <c r="M73" t="s">
        <v>25</v>
      </c>
      <c r="N73" t="str">
        <f t="shared" si="6"/>
        <v>Y</v>
      </c>
      <c r="O73">
        <f>ROUND(VLOOKUP(D73,'[1]Aircraft data'!A:D,3,FALSE)*C73,0)</f>
        <v>32</v>
      </c>
      <c r="P73">
        <f>ROUND(VLOOKUP(D73,'[1]Aircraft data'!A:D,4,FALSE)*C73,0)</f>
        <v>289</v>
      </c>
      <c r="Q73" s="4">
        <f t="shared" si="4"/>
        <v>2248.0898837405898</v>
      </c>
      <c r="R73" s="4">
        <f t="shared" si="5"/>
        <v>0</v>
      </c>
      <c r="S73" s="4">
        <f t="shared" si="7"/>
        <v>2248.0898837405898</v>
      </c>
    </row>
    <row r="74" spans="1:19" x14ac:dyDescent="0.35">
      <c r="A74" t="s">
        <v>228</v>
      </c>
      <c r="B74" t="s">
        <v>228</v>
      </c>
      <c r="C74">
        <v>0.75174210653333329</v>
      </c>
      <c r="D74" t="s">
        <v>29</v>
      </c>
      <c r="E74">
        <v>114219.1916240471</v>
      </c>
      <c r="F74">
        <v>360818.42634036468</v>
      </c>
      <c r="G74">
        <v>2563.752966236701</v>
      </c>
      <c r="H74">
        <v>9.6495493579761469</v>
      </c>
      <c r="I74">
        <v>2.2843838324809411</v>
      </c>
      <c r="J74">
        <v>140489.60569757791</v>
      </c>
      <c r="K74">
        <v>137.0630299488565</v>
      </c>
      <c r="L74">
        <v>2.7972046928338048</v>
      </c>
      <c r="M74" t="s">
        <v>25</v>
      </c>
      <c r="N74" t="str">
        <f t="shared" si="6"/>
        <v>Y</v>
      </c>
      <c r="O74">
        <f>ROUND(VLOOKUP(D74,'[1]Aircraft data'!A:D,3,FALSE)*C74,0)</f>
        <v>32</v>
      </c>
      <c r="P74">
        <f>ROUND(VLOOKUP(D74,'[1]Aircraft data'!A:D,4,FALSE)*C74,0)</f>
        <v>289</v>
      </c>
      <c r="Q74" s="4">
        <f t="shared" si="4"/>
        <v>2248.0898837405898</v>
      </c>
      <c r="R74" s="4">
        <f t="shared" si="5"/>
        <v>0</v>
      </c>
      <c r="S74" s="4">
        <f t="shared" si="7"/>
        <v>2248.0898837405898</v>
      </c>
    </row>
    <row r="75" spans="1:19" x14ac:dyDescent="0.35">
      <c r="A75" t="s">
        <v>228</v>
      </c>
      <c r="B75" t="s">
        <v>228</v>
      </c>
      <c r="C75">
        <v>0.75174210653333329</v>
      </c>
      <c r="D75" t="s">
        <v>29</v>
      </c>
      <c r="E75">
        <v>114219.1916240471</v>
      </c>
      <c r="F75">
        <v>360818.42634036468</v>
      </c>
      <c r="G75">
        <v>2563.752966236701</v>
      </c>
      <c r="H75">
        <v>9.6495493579761469</v>
      </c>
      <c r="I75">
        <v>2.2843838324809411</v>
      </c>
      <c r="J75">
        <v>140489.60569757791</v>
      </c>
      <c r="K75">
        <v>137.0630299488565</v>
      </c>
      <c r="L75">
        <v>2.7972046928338048</v>
      </c>
      <c r="M75" t="s">
        <v>25</v>
      </c>
      <c r="N75" t="str">
        <f t="shared" si="6"/>
        <v>Y</v>
      </c>
      <c r="O75">
        <f>ROUND(VLOOKUP(D75,'[1]Aircraft data'!A:D,3,FALSE)*C75,0)</f>
        <v>32</v>
      </c>
      <c r="P75">
        <f>ROUND(VLOOKUP(D75,'[1]Aircraft data'!A:D,4,FALSE)*C75,0)</f>
        <v>289</v>
      </c>
      <c r="Q75" s="4">
        <f t="shared" si="4"/>
        <v>2248.0898837405898</v>
      </c>
      <c r="R75" s="4">
        <f t="shared" si="5"/>
        <v>0</v>
      </c>
      <c r="S75" s="4">
        <f t="shared" si="7"/>
        <v>2248.0898837405898</v>
      </c>
    </row>
    <row r="76" spans="1:19" x14ac:dyDescent="0.35">
      <c r="A76" t="s">
        <v>228</v>
      </c>
      <c r="B76" t="s">
        <v>228</v>
      </c>
      <c r="C76">
        <v>0.75174210653333329</v>
      </c>
      <c r="D76" t="s">
        <v>29</v>
      </c>
      <c r="E76">
        <v>114219.1916240471</v>
      </c>
      <c r="F76">
        <v>360818.42634036468</v>
      </c>
      <c r="G76">
        <v>2563.752966236701</v>
      </c>
      <c r="H76">
        <v>9.6495493579761469</v>
      </c>
      <c r="I76">
        <v>2.2843838324809411</v>
      </c>
      <c r="J76">
        <v>140489.60569757791</v>
      </c>
      <c r="K76">
        <v>137.0630299488565</v>
      </c>
      <c r="L76">
        <v>2.7972046928338048</v>
      </c>
      <c r="M76" t="s">
        <v>25</v>
      </c>
      <c r="N76" t="str">
        <f t="shared" si="6"/>
        <v>Y</v>
      </c>
      <c r="O76">
        <f>ROUND(VLOOKUP(D76,'[1]Aircraft data'!A:D,3,FALSE)*C76,0)</f>
        <v>32</v>
      </c>
      <c r="P76">
        <f>ROUND(VLOOKUP(D76,'[1]Aircraft data'!A:D,4,FALSE)*C76,0)</f>
        <v>289</v>
      </c>
      <c r="Q76" s="4">
        <f t="shared" si="4"/>
        <v>2248.0898837405898</v>
      </c>
      <c r="R76" s="4">
        <f t="shared" si="5"/>
        <v>0</v>
      </c>
      <c r="S76" s="4">
        <f t="shared" si="7"/>
        <v>2248.0898837405898</v>
      </c>
    </row>
    <row r="77" spans="1:19" x14ac:dyDescent="0.35">
      <c r="A77" t="s">
        <v>228</v>
      </c>
      <c r="B77" t="s">
        <v>228</v>
      </c>
      <c r="C77">
        <v>0.75174210653333329</v>
      </c>
      <c r="D77" t="s">
        <v>29</v>
      </c>
      <c r="E77">
        <v>114219.1916240471</v>
      </c>
      <c r="F77">
        <v>360818.42634036468</v>
      </c>
      <c r="G77">
        <v>2563.752966236701</v>
      </c>
      <c r="H77">
        <v>9.6495493579761469</v>
      </c>
      <c r="I77">
        <v>2.2843838324809411</v>
      </c>
      <c r="J77">
        <v>140489.60569757791</v>
      </c>
      <c r="K77">
        <v>137.0630299488565</v>
      </c>
      <c r="L77">
        <v>2.7972046928338048</v>
      </c>
      <c r="M77" t="s">
        <v>25</v>
      </c>
      <c r="N77" t="str">
        <f t="shared" si="6"/>
        <v>Y</v>
      </c>
      <c r="O77">
        <f>ROUND(VLOOKUP(D77,'[1]Aircraft data'!A:D,3,FALSE)*C77,0)</f>
        <v>32</v>
      </c>
      <c r="P77">
        <f>ROUND(VLOOKUP(D77,'[1]Aircraft data'!A:D,4,FALSE)*C77,0)</f>
        <v>289</v>
      </c>
      <c r="Q77" s="4">
        <f t="shared" si="4"/>
        <v>2248.0898837405898</v>
      </c>
      <c r="R77" s="4">
        <f t="shared" si="5"/>
        <v>0</v>
      </c>
      <c r="S77" s="4">
        <f t="shared" si="7"/>
        <v>2248.0898837405898</v>
      </c>
    </row>
    <row r="78" spans="1:19" x14ac:dyDescent="0.35">
      <c r="A78" t="s">
        <v>228</v>
      </c>
      <c r="B78" t="s">
        <v>228</v>
      </c>
      <c r="C78">
        <v>0.75174210653333329</v>
      </c>
      <c r="D78" t="s">
        <v>29</v>
      </c>
      <c r="E78">
        <v>114219.1916240471</v>
      </c>
      <c r="F78">
        <v>360818.42634036468</v>
      </c>
      <c r="G78">
        <v>2563.752966236701</v>
      </c>
      <c r="H78">
        <v>9.6495493579761469</v>
      </c>
      <c r="I78">
        <v>2.2843838324809411</v>
      </c>
      <c r="J78">
        <v>140489.60569757791</v>
      </c>
      <c r="K78">
        <v>137.0630299488565</v>
      </c>
      <c r="L78">
        <v>2.7972046928338048</v>
      </c>
      <c r="M78" t="s">
        <v>25</v>
      </c>
      <c r="N78" t="str">
        <f t="shared" si="6"/>
        <v>Y</v>
      </c>
      <c r="O78">
        <f>ROUND(VLOOKUP(D78,'[1]Aircraft data'!A:D,3,FALSE)*C78,0)</f>
        <v>32</v>
      </c>
      <c r="P78">
        <f>ROUND(VLOOKUP(D78,'[1]Aircraft data'!A:D,4,FALSE)*C78,0)</f>
        <v>289</v>
      </c>
      <c r="Q78" s="4">
        <f t="shared" si="4"/>
        <v>2248.0898837405898</v>
      </c>
      <c r="R78" s="4">
        <f t="shared" si="5"/>
        <v>0</v>
      </c>
      <c r="S78" s="4">
        <f t="shared" si="7"/>
        <v>2248.0898837405898</v>
      </c>
    </row>
    <row r="79" spans="1:19" x14ac:dyDescent="0.35">
      <c r="A79" t="s">
        <v>228</v>
      </c>
      <c r="B79" t="s">
        <v>228</v>
      </c>
      <c r="C79">
        <v>0.75174210653333329</v>
      </c>
      <c r="D79" t="s">
        <v>29</v>
      </c>
      <c r="E79">
        <v>114219.1916240471</v>
      </c>
      <c r="F79">
        <v>360818.42634036468</v>
      </c>
      <c r="G79">
        <v>2563.752966236701</v>
      </c>
      <c r="H79">
        <v>9.6495493579761469</v>
      </c>
      <c r="I79">
        <v>2.2843838324809411</v>
      </c>
      <c r="J79">
        <v>140489.60569757791</v>
      </c>
      <c r="K79">
        <v>137.0630299488565</v>
      </c>
      <c r="L79">
        <v>2.7972046928338048</v>
      </c>
      <c r="M79" t="s">
        <v>25</v>
      </c>
      <c r="N79" t="str">
        <f t="shared" si="6"/>
        <v>Y</v>
      </c>
      <c r="O79">
        <f>ROUND(VLOOKUP(D79,'[1]Aircraft data'!A:D,3,FALSE)*C79,0)</f>
        <v>32</v>
      </c>
      <c r="P79">
        <f>ROUND(VLOOKUP(D79,'[1]Aircraft data'!A:D,4,FALSE)*C79,0)</f>
        <v>289</v>
      </c>
      <c r="Q79" s="4">
        <f t="shared" si="4"/>
        <v>2248.0898837405898</v>
      </c>
      <c r="R79" s="4">
        <f t="shared" si="5"/>
        <v>0</v>
      </c>
      <c r="S79" s="4">
        <f t="shared" si="7"/>
        <v>2248.0898837405898</v>
      </c>
    </row>
    <row r="80" spans="1:19" x14ac:dyDescent="0.35">
      <c r="A80" t="s">
        <v>228</v>
      </c>
      <c r="B80" t="s">
        <v>228</v>
      </c>
      <c r="C80">
        <v>0.75174210653333329</v>
      </c>
      <c r="D80" t="s">
        <v>29</v>
      </c>
      <c r="E80">
        <v>114219.1916240471</v>
      </c>
      <c r="F80">
        <v>360818.42634036468</v>
      </c>
      <c r="G80">
        <v>2563.752966236701</v>
      </c>
      <c r="H80">
        <v>9.6495493579761469</v>
      </c>
      <c r="I80">
        <v>2.2843838324809411</v>
      </c>
      <c r="J80">
        <v>140489.60569757791</v>
      </c>
      <c r="K80">
        <v>137.0630299488565</v>
      </c>
      <c r="L80">
        <v>2.7972046928338048</v>
      </c>
      <c r="M80" t="s">
        <v>25</v>
      </c>
      <c r="N80" t="str">
        <f t="shared" si="6"/>
        <v>Y</v>
      </c>
      <c r="O80">
        <f>ROUND(VLOOKUP(D80,'[1]Aircraft data'!A:D,3,FALSE)*C80,0)</f>
        <v>32</v>
      </c>
      <c r="P80">
        <f>ROUND(VLOOKUP(D80,'[1]Aircraft data'!A:D,4,FALSE)*C80,0)</f>
        <v>289</v>
      </c>
      <c r="Q80" s="4">
        <f t="shared" si="4"/>
        <v>2248.0898837405898</v>
      </c>
      <c r="R80" s="4">
        <f t="shared" si="5"/>
        <v>0</v>
      </c>
      <c r="S80" s="4">
        <f t="shared" si="7"/>
        <v>2248.0898837405898</v>
      </c>
    </row>
    <row r="81" spans="1:19" x14ac:dyDescent="0.35">
      <c r="A81" t="s">
        <v>228</v>
      </c>
      <c r="B81" t="s">
        <v>228</v>
      </c>
      <c r="C81">
        <v>0.75174210653333329</v>
      </c>
      <c r="D81" t="s">
        <v>29</v>
      </c>
      <c r="E81">
        <v>114219.1916240471</v>
      </c>
      <c r="F81">
        <v>360818.42634036468</v>
      </c>
      <c r="G81">
        <v>2563.752966236701</v>
      </c>
      <c r="H81">
        <v>9.6495493579761469</v>
      </c>
      <c r="I81">
        <v>2.2843838324809411</v>
      </c>
      <c r="J81">
        <v>140489.60569757791</v>
      </c>
      <c r="K81">
        <v>137.0630299488565</v>
      </c>
      <c r="L81">
        <v>2.7972046928338048</v>
      </c>
      <c r="M81" t="s">
        <v>25</v>
      </c>
      <c r="N81" t="str">
        <f t="shared" si="6"/>
        <v>Y</v>
      </c>
      <c r="O81">
        <f>ROUND(VLOOKUP(D81,'[1]Aircraft data'!A:D,3,FALSE)*C81,0)</f>
        <v>32</v>
      </c>
      <c r="P81">
        <f>ROUND(VLOOKUP(D81,'[1]Aircraft data'!A:D,4,FALSE)*C81,0)</f>
        <v>289</v>
      </c>
      <c r="Q81" s="4">
        <f t="shared" si="4"/>
        <v>2248.0898837405898</v>
      </c>
      <c r="R81" s="4">
        <f t="shared" si="5"/>
        <v>0</v>
      </c>
      <c r="S81" s="4">
        <f t="shared" si="7"/>
        <v>2248.0898837405898</v>
      </c>
    </row>
    <row r="82" spans="1:19" x14ac:dyDescent="0.35">
      <c r="A82" t="s">
        <v>228</v>
      </c>
      <c r="B82" t="s">
        <v>228</v>
      </c>
      <c r="C82">
        <v>0.75174210653333329</v>
      </c>
      <c r="D82" t="s">
        <v>29</v>
      </c>
      <c r="E82">
        <v>114219.1916240471</v>
      </c>
      <c r="F82">
        <v>360818.42634036468</v>
      </c>
      <c r="G82">
        <v>2563.752966236701</v>
      </c>
      <c r="H82">
        <v>9.6495493579761469</v>
      </c>
      <c r="I82">
        <v>2.2843838324809411</v>
      </c>
      <c r="J82">
        <v>140489.60569757791</v>
      </c>
      <c r="K82">
        <v>137.0630299488565</v>
      </c>
      <c r="L82">
        <v>2.7972046928338048</v>
      </c>
      <c r="M82" t="s">
        <v>25</v>
      </c>
      <c r="N82" t="str">
        <f t="shared" si="6"/>
        <v>Y</v>
      </c>
      <c r="O82">
        <f>ROUND(VLOOKUP(D82,'[1]Aircraft data'!A:D,3,FALSE)*C82,0)</f>
        <v>32</v>
      </c>
      <c r="P82">
        <f>ROUND(VLOOKUP(D82,'[1]Aircraft data'!A:D,4,FALSE)*C82,0)</f>
        <v>289</v>
      </c>
      <c r="Q82" s="4">
        <f t="shared" si="4"/>
        <v>2248.0898837405898</v>
      </c>
      <c r="R82" s="4">
        <f t="shared" si="5"/>
        <v>0</v>
      </c>
      <c r="S82" s="4">
        <f t="shared" si="7"/>
        <v>2248.0898837405898</v>
      </c>
    </row>
    <row r="83" spans="1:19" x14ac:dyDescent="0.35">
      <c r="A83" t="s">
        <v>228</v>
      </c>
      <c r="B83" t="s">
        <v>228</v>
      </c>
      <c r="C83">
        <v>0.75174210653333329</v>
      </c>
      <c r="D83" t="s">
        <v>29</v>
      </c>
      <c r="E83">
        <v>114219.1916240471</v>
      </c>
      <c r="F83">
        <v>360818.42634036468</v>
      </c>
      <c r="G83">
        <v>2563.752966236701</v>
      </c>
      <c r="H83">
        <v>9.6495493579761469</v>
      </c>
      <c r="I83">
        <v>2.2843838324809411</v>
      </c>
      <c r="J83">
        <v>140489.60569757791</v>
      </c>
      <c r="K83">
        <v>137.0630299488565</v>
      </c>
      <c r="L83">
        <v>2.7972046928338048</v>
      </c>
      <c r="M83" t="s">
        <v>25</v>
      </c>
      <c r="N83" t="str">
        <f t="shared" si="6"/>
        <v>Y</v>
      </c>
      <c r="O83">
        <f>ROUND(VLOOKUP(D83,'[1]Aircraft data'!A:D,3,FALSE)*C83,0)</f>
        <v>32</v>
      </c>
      <c r="P83">
        <f>ROUND(VLOOKUP(D83,'[1]Aircraft data'!A:D,4,FALSE)*C83,0)</f>
        <v>289</v>
      </c>
      <c r="Q83" s="4">
        <f t="shared" si="4"/>
        <v>2248.0898837405898</v>
      </c>
      <c r="R83" s="4">
        <f t="shared" si="5"/>
        <v>0</v>
      </c>
      <c r="S83" s="4">
        <f t="shared" si="7"/>
        <v>2248.0898837405898</v>
      </c>
    </row>
    <row r="84" spans="1:19" x14ac:dyDescent="0.35">
      <c r="A84" t="s">
        <v>228</v>
      </c>
      <c r="B84" t="s">
        <v>228</v>
      </c>
      <c r="C84">
        <v>0.75174210653333329</v>
      </c>
      <c r="D84" t="s">
        <v>29</v>
      </c>
      <c r="E84">
        <v>114219.1916240471</v>
      </c>
      <c r="F84">
        <v>360818.42634036468</v>
      </c>
      <c r="G84">
        <v>2563.752966236701</v>
      </c>
      <c r="H84">
        <v>9.6495493579761469</v>
      </c>
      <c r="I84">
        <v>2.2843838324809411</v>
      </c>
      <c r="J84">
        <v>140489.60569757791</v>
      </c>
      <c r="K84">
        <v>137.0630299488565</v>
      </c>
      <c r="L84">
        <v>2.7972046928338048</v>
      </c>
      <c r="M84" t="s">
        <v>25</v>
      </c>
      <c r="N84" t="str">
        <f t="shared" si="6"/>
        <v>Y</v>
      </c>
      <c r="O84">
        <f>ROUND(VLOOKUP(D84,'[1]Aircraft data'!A:D,3,FALSE)*C84,0)</f>
        <v>32</v>
      </c>
      <c r="P84">
        <f>ROUND(VLOOKUP(D84,'[1]Aircraft data'!A:D,4,FALSE)*C84,0)</f>
        <v>289</v>
      </c>
      <c r="Q84" s="4">
        <f t="shared" si="4"/>
        <v>2248.0898837405898</v>
      </c>
      <c r="R84" s="4">
        <f t="shared" si="5"/>
        <v>0</v>
      </c>
      <c r="S84" s="4">
        <f t="shared" si="7"/>
        <v>2248.0898837405898</v>
      </c>
    </row>
    <row r="85" spans="1:19" x14ac:dyDescent="0.35">
      <c r="A85" t="s">
        <v>27</v>
      </c>
      <c r="B85" t="s">
        <v>27</v>
      </c>
      <c r="C85">
        <v>0.78739383233333338</v>
      </c>
      <c r="D85" t="s">
        <v>29</v>
      </c>
      <c r="E85">
        <v>117028.0017049689</v>
      </c>
      <c r="F85">
        <v>369691.45738599682</v>
      </c>
      <c r="G85">
        <v>2653.651549870538</v>
      </c>
      <c r="H85">
        <v>11.064843082519619</v>
      </c>
      <c r="I85">
        <v>2.340560034099378</v>
      </c>
      <c r="J85">
        <v>143944.44209711181</v>
      </c>
      <c r="K85">
        <v>140.43360204596269</v>
      </c>
      <c r="L85">
        <v>2.865991878489035</v>
      </c>
      <c r="M85" t="s">
        <v>25</v>
      </c>
      <c r="N85" t="str">
        <f t="shared" si="6"/>
        <v>Y</v>
      </c>
      <c r="O85">
        <f>ROUND(VLOOKUP(D85,'[1]Aircraft data'!A:D,3,FALSE)*C85,0)</f>
        <v>33</v>
      </c>
      <c r="P85">
        <f>ROUND(VLOOKUP(D85,'[1]Aircraft data'!A:D,4,FALSE)*C85,0)</f>
        <v>303</v>
      </c>
      <c r="Q85" s="4">
        <f t="shared" si="4"/>
        <v>2200.5443892023623</v>
      </c>
      <c r="R85" s="4">
        <f t="shared" si="5"/>
        <v>0</v>
      </c>
      <c r="S85" s="4">
        <f t="shared" si="7"/>
        <v>2200.5443892023623</v>
      </c>
    </row>
    <row r="86" spans="1:19" x14ac:dyDescent="0.35">
      <c r="A86" t="s">
        <v>27</v>
      </c>
      <c r="B86" t="s">
        <v>27</v>
      </c>
      <c r="C86">
        <v>0.78739383233333338</v>
      </c>
      <c r="D86" t="s">
        <v>29</v>
      </c>
      <c r="E86">
        <v>117028.0017049689</v>
      </c>
      <c r="F86">
        <v>369691.45738599682</v>
      </c>
      <c r="G86">
        <v>2653.651549870538</v>
      </c>
      <c r="H86">
        <v>11.064843082519619</v>
      </c>
      <c r="I86">
        <v>2.340560034099378</v>
      </c>
      <c r="J86">
        <v>143944.44209711181</v>
      </c>
      <c r="K86">
        <v>140.43360204596269</v>
      </c>
      <c r="L86">
        <v>2.865991878489035</v>
      </c>
      <c r="M86" t="s">
        <v>25</v>
      </c>
      <c r="N86" t="str">
        <f t="shared" si="6"/>
        <v>Y</v>
      </c>
      <c r="O86">
        <f>ROUND(VLOOKUP(D86,'[1]Aircraft data'!A:D,3,FALSE)*C86,0)</f>
        <v>33</v>
      </c>
      <c r="P86">
        <f>ROUND(VLOOKUP(D86,'[1]Aircraft data'!A:D,4,FALSE)*C86,0)</f>
        <v>303</v>
      </c>
      <c r="Q86" s="4">
        <f t="shared" si="4"/>
        <v>2200.5443892023623</v>
      </c>
      <c r="R86" s="4">
        <f t="shared" si="5"/>
        <v>0</v>
      </c>
      <c r="S86" s="4">
        <f t="shared" si="7"/>
        <v>2200.5443892023623</v>
      </c>
    </row>
    <row r="87" spans="1:19" x14ac:dyDescent="0.35">
      <c r="A87" t="s">
        <v>27</v>
      </c>
      <c r="B87" t="s">
        <v>27</v>
      </c>
      <c r="C87">
        <v>0.78739383233333338</v>
      </c>
      <c r="D87" t="s">
        <v>29</v>
      </c>
      <c r="E87">
        <v>117028.0017049689</v>
      </c>
      <c r="F87">
        <v>369691.45738599682</v>
      </c>
      <c r="G87">
        <v>2653.651549870538</v>
      </c>
      <c r="H87">
        <v>11.064843082519619</v>
      </c>
      <c r="I87">
        <v>2.340560034099378</v>
      </c>
      <c r="J87">
        <v>143944.44209711181</v>
      </c>
      <c r="K87">
        <v>140.43360204596269</v>
      </c>
      <c r="L87">
        <v>2.865991878489035</v>
      </c>
      <c r="M87" t="s">
        <v>25</v>
      </c>
      <c r="N87" t="str">
        <f t="shared" si="6"/>
        <v>Y</v>
      </c>
      <c r="O87">
        <f>ROUND(VLOOKUP(D87,'[1]Aircraft data'!A:D,3,FALSE)*C87,0)</f>
        <v>33</v>
      </c>
      <c r="P87">
        <f>ROUND(VLOOKUP(D87,'[1]Aircraft data'!A:D,4,FALSE)*C87,0)</f>
        <v>303</v>
      </c>
      <c r="Q87" s="4">
        <f t="shared" si="4"/>
        <v>2200.5443892023623</v>
      </c>
      <c r="R87" s="4">
        <f t="shared" si="5"/>
        <v>0</v>
      </c>
      <c r="S87" s="4">
        <f t="shared" si="7"/>
        <v>2200.5443892023623</v>
      </c>
    </row>
    <row r="88" spans="1:19" x14ac:dyDescent="0.35">
      <c r="A88" t="s">
        <v>27</v>
      </c>
      <c r="B88" t="s">
        <v>27</v>
      </c>
      <c r="C88">
        <v>0.78739383233333338</v>
      </c>
      <c r="D88" t="s">
        <v>29</v>
      </c>
      <c r="E88">
        <v>117028.0017049689</v>
      </c>
      <c r="F88">
        <v>369691.45738599682</v>
      </c>
      <c r="G88">
        <v>2653.651549870538</v>
      </c>
      <c r="H88">
        <v>11.064843082519619</v>
      </c>
      <c r="I88">
        <v>2.340560034099378</v>
      </c>
      <c r="J88">
        <v>143944.44209711181</v>
      </c>
      <c r="K88">
        <v>140.43360204596269</v>
      </c>
      <c r="L88">
        <v>2.865991878489035</v>
      </c>
      <c r="M88" t="s">
        <v>25</v>
      </c>
      <c r="N88" t="str">
        <f t="shared" si="6"/>
        <v>Y</v>
      </c>
      <c r="O88">
        <f>ROUND(VLOOKUP(D88,'[1]Aircraft data'!A:D,3,FALSE)*C88,0)</f>
        <v>33</v>
      </c>
      <c r="P88">
        <f>ROUND(VLOOKUP(D88,'[1]Aircraft data'!A:D,4,FALSE)*C88,0)</f>
        <v>303</v>
      </c>
      <c r="Q88" s="4">
        <f t="shared" si="4"/>
        <v>2200.5443892023623</v>
      </c>
      <c r="R88" s="4">
        <f t="shared" si="5"/>
        <v>0</v>
      </c>
      <c r="S88" s="4">
        <f t="shared" si="7"/>
        <v>2200.5443892023623</v>
      </c>
    </row>
    <row r="89" spans="1:19" x14ac:dyDescent="0.35">
      <c r="A89" t="s">
        <v>231</v>
      </c>
      <c r="B89" t="s">
        <v>231</v>
      </c>
      <c r="C89">
        <v>0.60607934019999998</v>
      </c>
      <c r="D89" t="s">
        <v>29</v>
      </c>
      <c r="E89">
        <v>65141.195456496927</v>
      </c>
      <c r="F89">
        <v>205781.0364470738</v>
      </c>
      <c r="G89">
        <v>1310.0052346494399</v>
      </c>
      <c r="H89">
        <v>6.8465265181043424</v>
      </c>
      <c r="I89">
        <v>1.302823909129939</v>
      </c>
      <c r="J89">
        <v>80123.670411491243</v>
      </c>
      <c r="K89">
        <v>78.169434547796328</v>
      </c>
      <c r="L89">
        <v>1.595294582608088</v>
      </c>
      <c r="M89" t="s">
        <v>25</v>
      </c>
      <c r="N89" t="str">
        <f t="shared" si="6"/>
        <v>Y</v>
      </c>
      <c r="O89">
        <f>ROUND(VLOOKUP(D89,'[1]Aircraft data'!A:D,3,FALSE)*C89,0)</f>
        <v>25</v>
      </c>
      <c r="P89">
        <f>ROUND(VLOOKUP(D89,'[1]Aircraft data'!A:D,4,FALSE)*C89,0)</f>
        <v>233</v>
      </c>
      <c r="Q89" s="4">
        <f t="shared" si="4"/>
        <v>1595.2018329230527</v>
      </c>
      <c r="R89" s="4">
        <f t="shared" si="5"/>
        <v>0</v>
      </c>
      <c r="S89" s="4">
        <f t="shared" si="7"/>
        <v>1595.2018329230527</v>
      </c>
    </row>
    <row r="90" spans="1:19" x14ac:dyDescent="0.35">
      <c r="A90" t="s">
        <v>231</v>
      </c>
      <c r="B90" t="s">
        <v>231</v>
      </c>
      <c r="C90">
        <v>0.60607934019999998</v>
      </c>
      <c r="D90" t="s">
        <v>29</v>
      </c>
      <c r="E90">
        <v>65141.195456496927</v>
      </c>
      <c r="F90">
        <v>205781.0364470738</v>
      </c>
      <c r="G90">
        <v>1310.0052346494399</v>
      </c>
      <c r="H90">
        <v>6.8465265181043424</v>
      </c>
      <c r="I90">
        <v>1.302823909129939</v>
      </c>
      <c r="J90">
        <v>80123.670411491243</v>
      </c>
      <c r="K90">
        <v>78.169434547796328</v>
      </c>
      <c r="L90">
        <v>1.595294582608088</v>
      </c>
      <c r="M90" t="s">
        <v>25</v>
      </c>
      <c r="N90" t="str">
        <f t="shared" si="6"/>
        <v>Y</v>
      </c>
      <c r="O90">
        <f>ROUND(VLOOKUP(D90,'[1]Aircraft data'!A:D,3,FALSE)*C90,0)</f>
        <v>25</v>
      </c>
      <c r="P90">
        <f>ROUND(VLOOKUP(D90,'[1]Aircraft data'!A:D,4,FALSE)*C90,0)</f>
        <v>233</v>
      </c>
      <c r="Q90" s="4">
        <f t="shared" si="4"/>
        <v>1595.2018329230527</v>
      </c>
      <c r="R90" s="4">
        <f t="shared" si="5"/>
        <v>0</v>
      </c>
      <c r="S90" s="4">
        <f t="shared" si="7"/>
        <v>1595.2018329230527</v>
      </c>
    </row>
    <row r="91" spans="1:19" x14ac:dyDescent="0.35">
      <c r="A91" t="s">
        <v>231</v>
      </c>
      <c r="B91" t="s">
        <v>231</v>
      </c>
      <c r="C91">
        <v>0.60607934019999998</v>
      </c>
      <c r="D91" t="s">
        <v>29</v>
      </c>
      <c r="E91">
        <v>65141.195456496927</v>
      </c>
      <c r="F91">
        <v>205781.0364470738</v>
      </c>
      <c r="G91">
        <v>1310.0052346494399</v>
      </c>
      <c r="H91">
        <v>6.8465265181043424</v>
      </c>
      <c r="I91">
        <v>1.302823909129939</v>
      </c>
      <c r="J91">
        <v>80123.670411491243</v>
      </c>
      <c r="K91">
        <v>78.169434547796328</v>
      </c>
      <c r="L91">
        <v>1.595294582608088</v>
      </c>
      <c r="M91" t="s">
        <v>25</v>
      </c>
      <c r="N91" t="str">
        <f t="shared" si="6"/>
        <v>Y</v>
      </c>
      <c r="O91">
        <f>ROUND(VLOOKUP(D91,'[1]Aircraft data'!A:D,3,FALSE)*C91,0)</f>
        <v>25</v>
      </c>
      <c r="P91">
        <f>ROUND(VLOOKUP(D91,'[1]Aircraft data'!A:D,4,FALSE)*C91,0)</f>
        <v>233</v>
      </c>
      <c r="Q91" s="4">
        <f t="shared" si="4"/>
        <v>1595.2018329230527</v>
      </c>
      <c r="R91" s="4">
        <f t="shared" si="5"/>
        <v>0</v>
      </c>
      <c r="S91" s="4">
        <f t="shared" si="7"/>
        <v>1595.2018329230527</v>
      </c>
    </row>
    <row r="92" spans="1:19" x14ac:dyDescent="0.35">
      <c r="A92" t="s">
        <v>231</v>
      </c>
      <c r="B92" t="s">
        <v>231</v>
      </c>
      <c r="C92">
        <v>0.60607934019999998</v>
      </c>
      <c r="D92" t="s">
        <v>29</v>
      </c>
      <c r="E92">
        <v>65141.195456496927</v>
      </c>
      <c r="F92">
        <v>205781.0364470738</v>
      </c>
      <c r="G92">
        <v>1310.0052346494399</v>
      </c>
      <c r="H92">
        <v>6.8465265181043424</v>
      </c>
      <c r="I92">
        <v>1.302823909129939</v>
      </c>
      <c r="J92">
        <v>80123.670411491243</v>
      </c>
      <c r="K92">
        <v>78.169434547796328</v>
      </c>
      <c r="L92">
        <v>1.595294582608088</v>
      </c>
      <c r="M92" t="s">
        <v>25</v>
      </c>
      <c r="N92" t="str">
        <f t="shared" si="6"/>
        <v>Y</v>
      </c>
      <c r="O92">
        <f>ROUND(VLOOKUP(D92,'[1]Aircraft data'!A:D,3,FALSE)*C92,0)</f>
        <v>25</v>
      </c>
      <c r="P92">
        <f>ROUND(VLOOKUP(D92,'[1]Aircraft data'!A:D,4,FALSE)*C92,0)</f>
        <v>233</v>
      </c>
      <c r="Q92" s="4">
        <f t="shared" si="4"/>
        <v>1595.2018329230527</v>
      </c>
      <c r="R92" s="4">
        <f t="shared" si="5"/>
        <v>0</v>
      </c>
      <c r="S92" s="4">
        <f t="shared" si="7"/>
        <v>1595.2018329230527</v>
      </c>
    </row>
    <row r="93" spans="1:19" x14ac:dyDescent="0.35">
      <c r="A93" t="s">
        <v>231</v>
      </c>
      <c r="B93" t="s">
        <v>231</v>
      </c>
      <c r="C93">
        <v>0.60607934019999998</v>
      </c>
      <c r="D93" t="s">
        <v>29</v>
      </c>
      <c r="E93">
        <v>65141.195456496927</v>
      </c>
      <c r="F93">
        <v>205781.0364470738</v>
      </c>
      <c r="G93">
        <v>1310.0052346494399</v>
      </c>
      <c r="H93">
        <v>6.8465265181043424</v>
      </c>
      <c r="I93">
        <v>1.302823909129939</v>
      </c>
      <c r="J93">
        <v>80123.670411491243</v>
      </c>
      <c r="K93">
        <v>78.169434547796328</v>
      </c>
      <c r="L93">
        <v>1.595294582608088</v>
      </c>
      <c r="M93" t="s">
        <v>25</v>
      </c>
      <c r="N93" t="str">
        <f t="shared" si="6"/>
        <v>Y</v>
      </c>
      <c r="O93">
        <f>ROUND(VLOOKUP(D93,'[1]Aircraft data'!A:D,3,FALSE)*C93,0)</f>
        <v>25</v>
      </c>
      <c r="P93">
        <f>ROUND(VLOOKUP(D93,'[1]Aircraft data'!A:D,4,FALSE)*C93,0)</f>
        <v>233</v>
      </c>
      <c r="Q93" s="4">
        <f t="shared" si="4"/>
        <v>1595.2018329230527</v>
      </c>
      <c r="R93" s="4">
        <f t="shared" si="5"/>
        <v>0</v>
      </c>
      <c r="S93" s="4">
        <f t="shared" si="7"/>
        <v>1595.2018329230527</v>
      </c>
    </row>
    <row r="94" spans="1:19" x14ac:dyDescent="0.35">
      <c r="A94" t="s">
        <v>231</v>
      </c>
      <c r="B94" t="s">
        <v>231</v>
      </c>
      <c r="C94">
        <v>0.60607934019999998</v>
      </c>
      <c r="D94" t="s">
        <v>29</v>
      </c>
      <c r="E94">
        <v>65141.195456496927</v>
      </c>
      <c r="F94">
        <v>205781.0364470738</v>
      </c>
      <c r="G94">
        <v>1310.0052346494399</v>
      </c>
      <c r="H94">
        <v>6.8465265181043424</v>
      </c>
      <c r="I94">
        <v>1.302823909129939</v>
      </c>
      <c r="J94">
        <v>80123.670411491243</v>
      </c>
      <c r="K94">
        <v>78.169434547796328</v>
      </c>
      <c r="L94">
        <v>1.595294582608088</v>
      </c>
      <c r="M94" t="s">
        <v>25</v>
      </c>
      <c r="N94" t="str">
        <f t="shared" si="6"/>
        <v>Y</v>
      </c>
      <c r="O94">
        <f>ROUND(VLOOKUP(D94,'[1]Aircraft data'!A:D,3,FALSE)*C94,0)</f>
        <v>25</v>
      </c>
      <c r="P94">
        <f>ROUND(VLOOKUP(D94,'[1]Aircraft data'!A:D,4,FALSE)*C94,0)</f>
        <v>233</v>
      </c>
      <c r="Q94" s="4">
        <f t="shared" si="4"/>
        <v>1595.2018329230527</v>
      </c>
      <c r="R94" s="4">
        <f t="shared" si="5"/>
        <v>0</v>
      </c>
      <c r="S94" s="4">
        <f t="shared" si="7"/>
        <v>1595.2018329230527</v>
      </c>
    </row>
    <row r="95" spans="1:19" x14ac:dyDescent="0.35">
      <c r="A95" t="s">
        <v>189</v>
      </c>
      <c r="B95" t="s">
        <v>189</v>
      </c>
      <c r="C95">
        <v>0.60607934019999998</v>
      </c>
      <c r="D95" t="s">
        <v>39</v>
      </c>
      <c r="E95">
        <v>67405.569335327018</v>
      </c>
      <c r="F95">
        <v>212934.1935302981</v>
      </c>
      <c r="G95">
        <v>1330.9005080397999</v>
      </c>
      <c r="H95">
        <v>8.9027693516416022</v>
      </c>
      <c r="I95">
        <v>1.34811138670654</v>
      </c>
      <c r="J95">
        <v>82908.850282452244</v>
      </c>
      <c r="K95">
        <v>80.886683202392433</v>
      </c>
      <c r="L95">
        <v>1.6507486367835189</v>
      </c>
      <c r="M95" t="s">
        <v>25</v>
      </c>
      <c r="N95" t="str">
        <f t="shared" si="6"/>
        <v>Y</v>
      </c>
      <c r="O95">
        <f>ROUND(VLOOKUP(D95,'[1]Aircraft data'!A:D,3,FALSE)*C95,0)</f>
        <v>35</v>
      </c>
      <c r="P95">
        <f>ROUND(VLOOKUP(D95,'[1]Aircraft data'!A:D,4,FALSE)*C95,0)</f>
        <v>338</v>
      </c>
      <c r="Q95" s="4">
        <f t="shared" si="4"/>
        <v>1141.738303111518</v>
      </c>
      <c r="R95" s="4">
        <f t="shared" si="5"/>
        <v>0</v>
      </c>
      <c r="S95" s="4">
        <f t="shared" si="7"/>
        <v>1141.738303111518</v>
      </c>
    </row>
    <row r="96" spans="1:19" x14ac:dyDescent="0.35">
      <c r="A96" t="s">
        <v>85</v>
      </c>
      <c r="B96" t="s">
        <v>85</v>
      </c>
      <c r="C96">
        <v>0.60607934019999998</v>
      </c>
      <c r="D96" t="s">
        <v>29</v>
      </c>
      <c r="E96">
        <v>55958.110856390449</v>
      </c>
      <c r="F96">
        <v>176771.67219533739</v>
      </c>
      <c r="G96">
        <v>1166.4116791806421</v>
      </c>
      <c r="H96">
        <v>6.2918496254745113</v>
      </c>
      <c r="I96">
        <v>1.1191622171278091</v>
      </c>
      <c r="J96">
        <v>68828.476353360253</v>
      </c>
      <c r="K96">
        <v>67.149733027668532</v>
      </c>
      <c r="L96">
        <v>1.3704027148503779</v>
      </c>
      <c r="M96" t="s">
        <v>25</v>
      </c>
      <c r="N96" t="str">
        <f t="shared" si="6"/>
        <v>Y</v>
      </c>
      <c r="O96">
        <f>ROUND(VLOOKUP(D96,'[1]Aircraft data'!A:D,3,FALSE)*C96,0)</f>
        <v>25</v>
      </c>
      <c r="P96">
        <f>ROUND(VLOOKUP(D96,'[1]Aircraft data'!A:D,4,FALSE)*C96,0)</f>
        <v>233</v>
      </c>
      <c r="Q96" s="4">
        <f t="shared" si="4"/>
        <v>1370.3230402739332</v>
      </c>
      <c r="R96" s="4">
        <f t="shared" si="5"/>
        <v>0</v>
      </c>
      <c r="S96" s="4">
        <f t="shared" si="7"/>
        <v>1370.3230402739332</v>
      </c>
    </row>
    <row r="97" spans="1:19" x14ac:dyDescent="0.35">
      <c r="A97" t="s">
        <v>142</v>
      </c>
      <c r="B97" t="s">
        <v>142</v>
      </c>
      <c r="C97">
        <v>0.60607934019999998</v>
      </c>
      <c r="D97" t="s">
        <v>29</v>
      </c>
      <c r="E97">
        <v>34848.322848415963</v>
      </c>
      <c r="F97">
        <v>110085.851878146</v>
      </c>
      <c r="G97">
        <v>700.74519885696623</v>
      </c>
      <c r="H97">
        <v>5.2837758755165423</v>
      </c>
      <c r="I97">
        <v>0.69696645696831894</v>
      </c>
      <c r="J97">
        <v>42863.437103551623</v>
      </c>
      <c r="K97">
        <v>41.817987418099143</v>
      </c>
      <c r="L97">
        <v>0.85342831465508473</v>
      </c>
      <c r="M97" t="s">
        <v>25</v>
      </c>
      <c r="N97" t="str">
        <f t="shared" si="6"/>
        <v>Y</v>
      </c>
      <c r="O97">
        <f>ROUND(VLOOKUP(D97,'[1]Aircraft data'!A:D,3,FALSE)*C97,0)</f>
        <v>25</v>
      </c>
      <c r="P97">
        <f>ROUND(VLOOKUP(D97,'[1]Aircraft data'!A:D,4,FALSE)*C97,0)</f>
        <v>233</v>
      </c>
      <c r="Q97" s="4">
        <f t="shared" si="4"/>
        <v>853.37869672981401</v>
      </c>
      <c r="R97" s="4">
        <f t="shared" si="5"/>
        <v>0</v>
      </c>
      <c r="S97" s="4">
        <f t="shared" si="7"/>
        <v>853.37869672981401</v>
      </c>
    </row>
    <row r="98" spans="1:19" x14ac:dyDescent="0.35">
      <c r="A98" t="s">
        <v>131</v>
      </c>
      <c r="B98" t="s">
        <v>131</v>
      </c>
      <c r="C98">
        <v>0.69978361703333336</v>
      </c>
      <c r="D98" t="s">
        <v>54</v>
      </c>
      <c r="E98">
        <v>11160.596414530681</v>
      </c>
      <c r="F98">
        <v>35256.324073502423</v>
      </c>
      <c r="G98">
        <v>161.3367417997575</v>
      </c>
      <c r="H98">
        <v>1.1487834180188889</v>
      </c>
      <c r="I98">
        <v>0.22321192829061359</v>
      </c>
      <c r="J98">
        <v>13727.533589872741</v>
      </c>
      <c r="K98">
        <v>13.39271569743682</v>
      </c>
      <c r="L98">
        <v>0.27332072851911871</v>
      </c>
      <c r="M98" t="s">
        <v>25</v>
      </c>
      <c r="N98" t="str">
        <f t="shared" si="6"/>
        <v>Y</v>
      </c>
      <c r="O98">
        <f>ROUND(VLOOKUP(D98,'[1]Aircraft data'!A:D,3,FALSE)*C98,0)</f>
        <v>11</v>
      </c>
      <c r="P98">
        <f>ROUND(VLOOKUP(D98,'[1]Aircraft data'!A:D,4,FALSE)*C98,0)</f>
        <v>109</v>
      </c>
      <c r="Q98" s="4">
        <f t="shared" si="4"/>
        <v>587.6054012250404</v>
      </c>
      <c r="R98" s="4">
        <f t="shared" si="5"/>
        <v>0</v>
      </c>
      <c r="S98" s="4">
        <f t="shared" si="7"/>
        <v>587.6054012250404</v>
      </c>
    </row>
    <row r="99" spans="1:19" x14ac:dyDescent="0.35">
      <c r="A99" t="s">
        <v>253</v>
      </c>
      <c r="B99" t="s">
        <v>253</v>
      </c>
      <c r="C99">
        <v>0.75174210653333329</v>
      </c>
      <c r="D99" t="s">
        <v>32</v>
      </c>
      <c r="E99">
        <v>106492.2647280735</v>
      </c>
      <c r="F99">
        <v>336409.0642759843</v>
      </c>
      <c r="G99">
        <v>2116.8475395784199</v>
      </c>
      <c r="H99">
        <v>8.5632436730312413</v>
      </c>
      <c r="I99">
        <v>2.1298452945614712</v>
      </c>
      <c r="J99">
        <v>130985.4856155305</v>
      </c>
      <c r="K99">
        <v>127.79071767368821</v>
      </c>
      <c r="L99">
        <v>2.6079738300752702</v>
      </c>
      <c r="M99" t="s">
        <v>25</v>
      </c>
      <c r="N99" t="str">
        <f t="shared" si="6"/>
        <v>Y</v>
      </c>
      <c r="O99">
        <f>ROUND(VLOOKUP(D99,'[1]Aircraft data'!A:D,3,FALSE)*C99,0)</f>
        <v>32</v>
      </c>
      <c r="P99">
        <f>ROUND(VLOOKUP(D99,'[1]Aircraft data'!A:D,4,FALSE)*C99,0)</f>
        <v>147</v>
      </c>
      <c r="Q99" s="4">
        <f t="shared" si="4"/>
        <v>3758.7604947037353</v>
      </c>
      <c r="R99" s="4">
        <f t="shared" si="5"/>
        <v>0</v>
      </c>
      <c r="S99" s="4">
        <f t="shared" si="7"/>
        <v>3758.7604947037353</v>
      </c>
    </row>
    <row r="100" spans="1:19" x14ac:dyDescent="0.35">
      <c r="A100" t="s">
        <v>87</v>
      </c>
      <c r="B100" t="s">
        <v>87</v>
      </c>
      <c r="C100">
        <v>0.63857805256666667</v>
      </c>
      <c r="D100" t="s">
        <v>29</v>
      </c>
      <c r="E100">
        <v>120788.2398253462</v>
      </c>
      <c r="F100">
        <v>381570.04960826848</v>
      </c>
      <c r="G100">
        <v>2741.51609845646</v>
      </c>
      <c r="H100">
        <v>7.8395371465650721</v>
      </c>
      <c r="I100">
        <v>2.4157647965069242</v>
      </c>
      <c r="J100">
        <v>148569.53498517579</v>
      </c>
      <c r="K100">
        <v>144.94588779041541</v>
      </c>
      <c r="L100">
        <v>2.9580793426615388</v>
      </c>
      <c r="M100" t="s">
        <v>25</v>
      </c>
      <c r="N100" t="str">
        <f t="shared" si="6"/>
        <v>Y</v>
      </c>
      <c r="O100">
        <f>ROUND(VLOOKUP(D100,'[1]Aircraft data'!A:D,3,FALSE)*C100,0)</f>
        <v>27</v>
      </c>
      <c r="P100">
        <f>ROUND(VLOOKUP(D100,'[1]Aircraft data'!A:D,4,FALSE)*C100,0)</f>
        <v>246</v>
      </c>
      <c r="Q100" s="4">
        <f t="shared" si="4"/>
        <v>2795.3849788151538</v>
      </c>
      <c r="R100" s="4">
        <f t="shared" si="5"/>
        <v>0</v>
      </c>
      <c r="S100" s="4">
        <f t="shared" si="7"/>
        <v>2795.3849788151538</v>
      </c>
    </row>
    <row r="101" spans="1:19" x14ac:dyDescent="0.35">
      <c r="A101" t="s">
        <v>161</v>
      </c>
      <c r="B101" t="s">
        <v>161</v>
      </c>
      <c r="C101">
        <v>0.69877382826666667</v>
      </c>
      <c r="D101" t="s">
        <v>29</v>
      </c>
      <c r="E101">
        <v>48847.553237030537</v>
      </c>
      <c r="F101">
        <v>154309.4206757794</v>
      </c>
      <c r="G101">
        <v>968.86658308020696</v>
      </c>
      <c r="H101">
        <v>6.763730971281797</v>
      </c>
      <c r="I101">
        <v>0.97695106474061055</v>
      </c>
      <c r="J101">
        <v>60082.49048154756</v>
      </c>
      <c r="K101">
        <v>58.617063884436639</v>
      </c>
      <c r="L101">
        <v>1.1962666098864621</v>
      </c>
      <c r="M101" t="s">
        <v>25</v>
      </c>
      <c r="N101" t="str">
        <f t="shared" si="6"/>
        <v>Y</v>
      </c>
      <c r="O101">
        <f>ROUND(VLOOKUP(D101,'[1]Aircraft data'!A:D,3,FALSE)*C101,0)</f>
        <v>29</v>
      </c>
      <c r="P101">
        <f>ROUND(VLOOKUP(D101,'[1]Aircraft data'!A:D,4,FALSE)*C101,0)</f>
        <v>269</v>
      </c>
      <c r="Q101" s="4">
        <f t="shared" si="4"/>
        <v>1035.6336958106001</v>
      </c>
      <c r="R101" s="4">
        <f t="shared" si="5"/>
        <v>0</v>
      </c>
      <c r="S101" s="4">
        <f t="shared" si="7"/>
        <v>1035.6336958106001</v>
      </c>
    </row>
    <row r="102" spans="1:19" x14ac:dyDescent="0.35">
      <c r="A102" t="s">
        <v>264</v>
      </c>
      <c r="B102" t="s">
        <v>264</v>
      </c>
      <c r="C102">
        <v>0.63765658353333332</v>
      </c>
      <c r="D102" t="s">
        <v>29</v>
      </c>
      <c r="E102">
        <v>49295.24071289711</v>
      </c>
      <c r="F102">
        <v>155723.665412042</v>
      </c>
      <c r="G102">
        <v>1046.9650133038431</v>
      </c>
      <c r="H102">
        <v>6.3536900328093049</v>
      </c>
      <c r="I102">
        <v>0.98590481425794207</v>
      </c>
      <c r="J102">
        <v>60633.146076863457</v>
      </c>
      <c r="K102">
        <v>59.154288855476523</v>
      </c>
      <c r="L102">
        <v>1.207230384805644</v>
      </c>
      <c r="M102" t="s">
        <v>25</v>
      </c>
      <c r="N102" t="str">
        <f t="shared" si="6"/>
        <v>Y</v>
      </c>
      <c r="O102">
        <f>ROUND(VLOOKUP(D102,'[1]Aircraft data'!A:D,3,FALSE)*C102,0)</f>
        <v>27</v>
      </c>
      <c r="P102">
        <f>ROUND(VLOOKUP(D102,'[1]Aircraft data'!A:D,4,FALSE)*C102,0)</f>
        <v>245</v>
      </c>
      <c r="Q102" s="4">
        <f t="shared" si="4"/>
        <v>1145.0269515591324</v>
      </c>
      <c r="R102" s="4">
        <f t="shared" si="5"/>
        <v>0</v>
      </c>
      <c r="S102" s="4">
        <f t="shared" si="7"/>
        <v>1145.0269515591324</v>
      </c>
    </row>
    <row r="103" spans="1:19" x14ac:dyDescent="0.35">
      <c r="A103" t="s">
        <v>269</v>
      </c>
      <c r="B103" t="s">
        <v>269</v>
      </c>
      <c r="C103">
        <v>0.65326210780645155</v>
      </c>
      <c r="D103" t="s">
        <v>141</v>
      </c>
      <c r="E103">
        <v>58951.096158751483</v>
      </c>
      <c r="F103">
        <v>186226.51276549589</v>
      </c>
      <c r="G103">
        <v>852.20382866081604</v>
      </c>
      <c r="H103">
        <v>2.9273044889330642</v>
      </c>
      <c r="I103">
        <v>1.179021923175029</v>
      </c>
      <c r="J103">
        <v>72509.848275264318</v>
      </c>
      <c r="K103">
        <v>70.741315390501768</v>
      </c>
      <c r="L103">
        <v>1.4437003140918729</v>
      </c>
      <c r="M103" t="s">
        <v>25</v>
      </c>
      <c r="N103" t="str">
        <f t="shared" si="6"/>
        <v>Y</v>
      </c>
      <c r="O103">
        <f>ROUND(VLOOKUP(D103,'[1]Aircraft data'!A:D,3,FALSE)*C103,0)</f>
        <v>12</v>
      </c>
      <c r="P103">
        <f>ROUND(VLOOKUP(D103,'[1]Aircraft data'!A:D,4,FALSE)*C103,0)</f>
        <v>176</v>
      </c>
      <c r="Q103" s="4">
        <f t="shared" si="4"/>
        <v>1981.1331145265519</v>
      </c>
      <c r="R103" s="4">
        <f t="shared" si="5"/>
        <v>0</v>
      </c>
      <c r="S103" s="4">
        <f t="shared" si="7"/>
        <v>1981.1331145265519</v>
      </c>
    </row>
    <row r="104" spans="1:19" x14ac:dyDescent="0.35">
      <c r="A104" t="s">
        <v>273</v>
      </c>
      <c r="B104" t="s">
        <v>273</v>
      </c>
      <c r="C104">
        <v>0.63765658353333332</v>
      </c>
      <c r="D104" t="s">
        <v>29</v>
      </c>
      <c r="E104">
        <v>111754.0296499184</v>
      </c>
      <c r="F104">
        <v>353030.97966409218</v>
      </c>
      <c r="G104">
        <v>2513.793028524879</v>
      </c>
      <c r="H104">
        <v>9.5758296901810152</v>
      </c>
      <c r="I104">
        <v>2.2350805929983681</v>
      </c>
      <c r="J104">
        <v>137457.45646939959</v>
      </c>
      <c r="K104">
        <v>134.10483557990199</v>
      </c>
      <c r="L104">
        <v>2.7368333791816748</v>
      </c>
      <c r="M104" t="s">
        <v>25</v>
      </c>
      <c r="N104" t="str">
        <f t="shared" si="6"/>
        <v>Y</v>
      </c>
      <c r="O104">
        <f>ROUND(VLOOKUP(D104,'[1]Aircraft data'!A:D,3,FALSE)*C104,0)</f>
        <v>27</v>
      </c>
      <c r="P104">
        <f>ROUND(VLOOKUP(D104,'[1]Aircraft data'!A:D,4,FALSE)*C104,0)</f>
        <v>245</v>
      </c>
      <c r="Q104" s="4">
        <f t="shared" si="4"/>
        <v>2595.8160269418545</v>
      </c>
      <c r="R104" s="4">
        <f t="shared" si="5"/>
        <v>0</v>
      </c>
      <c r="S104" s="4">
        <f t="shared" si="7"/>
        <v>2595.8160269418545</v>
      </c>
    </row>
    <row r="105" spans="1:19" x14ac:dyDescent="0.35">
      <c r="A105" t="s">
        <v>273</v>
      </c>
      <c r="B105" t="s">
        <v>273</v>
      </c>
      <c r="C105">
        <v>0.63765658353333332</v>
      </c>
      <c r="D105" t="s">
        <v>29</v>
      </c>
      <c r="E105">
        <v>111754.0296499184</v>
      </c>
      <c r="F105">
        <v>353030.97966409218</v>
      </c>
      <c r="G105">
        <v>2513.793028524879</v>
      </c>
      <c r="H105">
        <v>9.5758296901810152</v>
      </c>
      <c r="I105">
        <v>2.2350805929983681</v>
      </c>
      <c r="J105">
        <v>137457.45646939959</v>
      </c>
      <c r="K105">
        <v>134.10483557990199</v>
      </c>
      <c r="L105">
        <v>2.7368333791816748</v>
      </c>
      <c r="M105" t="s">
        <v>25</v>
      </c>
      <c r="N105" t="str">
        <f t="shared" si="6"/>
        <v>Y</v>
      </c>
      <c r="O105">
        <f>ROUND(VLOOKUP(D105,'[1]Aircraft data'!A:D,3,FALSE)*C105,0)</f>
        <v>27</v>
      </c>
      <c r="P105">
        <f>ROUND(VLOOKUP(D105,'[1]Aircraft data'!A:D,4,FALSE)*C105,0)</f>
        <v>245</v>
      </c>
      <c r="Q105" s="4">
        <f t="shared" si="4"/>
        <v>2595.8160269418545</v>
      </c>
      <c r="R105" s="4">
        <f t="shared" si="5"/>
        <v>0</v>
      </c>
      <c r="S105" s="4">
        <f t="shared" si="7"/>
        <v>2595.8160269418545</v>
      </c>
    </row>
    <row r="106" spans="1:19" x14ac:dyDescent="0.35">
      <c r="A106" t="s">
        <v>276</v>
      </c>
      <c r="B106" t="s">
        <v>276</v>
      </c>
      <c r="C106">
        <v>0.70685213839999994</v>
      </c>
      <c r="D106" t="s">
        <v>91</v>
      </c>
      <c r="E106">
        <v>11652.84922805194</v>
      </c>
      <c r="F106">
        <v>36811.350711416067</v>
      </c>
      <c r="G106">
        <v>161.55718007953351</v>
      </c>
      <c r="H106">
        <v>0.72830321825512756</v>
      </c>
      <c r="I106">
        <v>0.23305698456103879</v>
      </c>
      <c r="J106">
        <v>14333.004550503891</v>
      </c>
      <c r="K106">
        <v>13.983419073662329</v>
      </c>
      <c r="L106">
        <v>0.28537589946249647</v>
      </c>
      <c r="M106" t="s">
        <v>25</v>
      </c>
      <c r="N106" t="str">
        <f t="shared" si="6"/>
        <v>Y</v>
      </c>
      <c r="O106">
        <f>ROUND(VLOOKUP(D106,'[1]Aircraft data'!A:D,3,FALSE)*C106,0)</f>
        <v>23</v>
      </c>
      <c r="P106">
        <f>ROUND(VLOOKUP(D106,'[1]Aircraft data'!A:D,4,FALSE)*C106,0)</f>
        <v>118</v>
      </c>
      <c r="Q106" s="4">
        <f t="shared" si="4"/>
        <v>522.14681860164637</v>
      </c>
      <c r="R106" s="4">
        <f t="shared" si="5"/>
        <v>0</v>
      </c>
      <c r="S106" s="4">
        <f t="shared" si="7"/>
        <v>522.14681860164637</v>
      </c>
    </row>
    <row r="107" spans="1:19" x14ac:dyDescent="0.35">
      <c r="A107" t="s">
        <v>282</v>
      </c>
      <c r="B107" t="s">
        <v>282</v>
      </c>
      <c r="C107">
        <v>0.65326210780645155</v>
      </c>
      <c r="D107" t="s">
        <v>107</v>
      </c>
      <c r="E107">
        <v>15801.508718843639</v>
      </c>
      <c r="F107">
        <v>49916.966042827058</v>
      </c>
      <c r="G107">
        <v>188.85729396064261</v>
      </c>
      <c r="H107">
        <v>1.1608196487543261</v>
      </c>
      <c r="I107">
        <v>0.31603017437687281</v>
      </c>
      <c r="J107">
        <v>19435.85572417768</v>
      </c>
      <c r="K107">
        <v>18.96181046261237</v>
      </c>
      <c r="L107">
        <v>0.38697572372678302</v>
      </c>
      <c r="M107" t="s">
        <v>25</v>
      </c>
      <c r="N107" t="str">
        <f t="shared" si="6"/>
        <v>Y</v>
      </c>
      <c r="O107">
        <f>ROUND(VLOOKUP(D107,'[1]Aircraft data'!A:D,3,FALSE)*C107,0)</f>
        <v>8</v>
      </c>
      <c r="P107">
        <f>ROUND(VLOOKUP(D107,'[1]Aircraft data'!A:D,4,FALSE)*C107,0)</f>
        <v>90</v>
      </c>
      <c r="Q107" s="4">
        <f t="shared" si="4"/>
        <v>1018.7135927107563</v>
      </c>
      <c r="R107" s="4">
        <f t="shared" si="5"/>
        <v>0</v>
      </c>
      <c r="S107" s="4">
        <f t="shared" si="7"/>
        <v>1018.7135927107563</v>
      </c>
    </row>
    <row r="108" spans="1:19" x14ac:dyDescent="0.35">
      <c r="A108" t="s">
        <v>201</v>
      </c>
      <c r="B108" t="s">
        <v>201</v>
      </c>
      <c r="C108">
        <v>0.69877382826666667</v>
      </c>
      <c r="D108" t="s">
        <v>203</v>
      </c>
      <c r="E108">
        <v>12562.64959455429</v>
      </c>
      <c r="F108">
        <v>39685.410069196987</v>
      </c>
      <c r="G108">
        <v>186.39035974309201</v>
      </c>
      <c r="H108">
        <v>4.7850459695856107E-2</v>
      </c>
      <c r="I108">
        <v>0.25125299189108569</v>
      </c>
      <c r="J108">
        <v>15452.05900130177</v>
      </c>
      <c r="K108">
        <v>15.075179513465139</v>
      </c>
      <c r="L108">
        <v>0.30765672476459482</v>
      </c>
      <c r="M108" t="s">
        <v>25</v>
      </c>
      <c r="N108" t="str">
        <f t="shared" si="6"/>
        <v>Y</v>
      </c>
      <c r="O108">
        <f>ROUND(VLOOKUP(D108,'[1]Aircraft data'!A:D,3,FALSE)*C108,0)</f>
        <v>8</v>
      </c>
      <c r="P108">
        <f>ROUND(VLOOKUP(D108,'[1]Aircraft data'!A:D,4,FALSE)*C108,0)</f>
        <v>87</v>
      </c>
      <c r="Q108" s="4">
        <f t="shared" si="4"/>
        <v>835.48231724625236</v>
      </c>
      <c r="R108" s="4">
        <f t="shared" si="5"/>
        <v>0</v>
      </c>
      <c r="S108" s="4">
        <f t="shared" si="7"/>
        <v>835.48231724625236</v>
      </c>
    </row>
    <row r="109" spans="1:19" x14ac:dyDescent="0.35">
      <c r="A109" t="s">
        <v>135</v>
      </c>
      <c r="B109" t="s">
        <v>135</v>
      </c>
      <c r="C109">
        <v>0.69877382826666667</v>
      </c>
      <c r="D109" t="s">
        <v>54</v>
      </c>
      <c r="E109">
        <v>8439.8187096188158</v>
      </c>
      <c r="F109">
        <v>26661.387303685831</v>
      </c>
      <c r="G109">
        <v>121.9031667200459</v>
      </c>
      <c r="H109">
        <v>0.90140483999409526</v>
      </c>
      <c r="I109">
        <v>0.16879637419237631</v>
      </c>
      <c r="J109">
        <v>10380.977012831139</v>
      </c>
      <c r="K109">
        <v>10.127782451542579</v>
      </c>
      <c r="L109">
        <v>0.20668943778658319</v>
      </c>
      <c r="M109" t="s">
        <v>25</v>
      </c>
      <c r="N109" t="str">
        <f t="shared" si="6"/>
        <v>Y</v>
      </c>
      <c r="O109">
        <f>ROUND(VLOOKUP(D109,'[1]Aircraft data'!A:D,3,FALSE)*C109,0)</f>
        <v>11</v>
      </c>
      <c r="P109">
        <f>ROUND(VLOOKUP(D109,'[1]Aircraft data'!A:D,4,FALSE)*C109,0)</f>
        <v>109</v>
      </c>
      <c r="Q109" s="4">
        <f t="shared" si="4"/>
        <v>444.35645506143049</v>
      </c>
      <c r="R109" s="4">
        <f t="shared" si="5"/>
        <v>0</v>
      </c>
      <c r="S109" s="4">
        <f t="shared" si="7"/>
        <v>444.35645506143049</v>
      </c>
    </row>
    <row r="110" spans="1:19" x14ac:dyDescent="0.35">
      <c r="A110" t="s">
        <v>298</v>
      </c>
      <c r="B110" t="s">
        <v>85</v>
      </c>
      <c r="C110">
        <v>0.62593165066666667</v>
      </c>
      <c r="D110" t="s">
        <v>216</v>
      </c>
      <c r="E110">
        <v>2297.9463218356432</v>
      </c>
      <c r="F110">
        <v>7259.2124306787937</v>
      </c>
      <c r="G110">
        <v>24.013001737549281</v>
      </c>
      <c r="H110">
        <v>0.71431088164083989</v>
      </c>
      <c r="I110">
        <v>4.5958926436712851E-2</v>
      </c>
      <c r="J110">
        <v>2826.4739758578398</v>
      </c>
      <c r="K110">
        <v>2.7575355862027702</v>
      </c>
      <c r="L110">
        <v>5.6276236453117773E-2</v>
      </c>
      <c r="M110" t="s">
        <v>25</v>
      </c>
      <c r="N110" t="str">
        <f t="shared" si="6"/>
        <v>N</v>
      </c>
      <c r="O110">
        <f>ROUND(VLOOKUP(D110,'[1]Aircraft data'!A:D,3,FALSE)*C110,0)</f>
        <v>5</v>
      </c>
      <c r="P110">
        <f>ROUND(VLOOKUP(D110,'[1]Aircraft data'!A:D,4,FALSE)*C110,0)</f>
        <v>55</v>
      </c>
      <c r="Q110" s="4">
        <f t="shared" si="4"/>
        <v>241.97374768929313</v>
      </c>
      <c r="R110" s="4">
        <f t="shared" si="5"/>
        <v>1370.3230402739332</v>
      </c>
      <c r="S110" s="4">
        <f t="shared" si="7"/>
        <v>1612.2967879632263</v>
      </c>
    </row>
    <row r="111" spans="1:19" x14ac:dyDescent="0.35">
      <c r="A111" t="s">
        <v>229</v>
      </c>
      <c r="B111" t="s">
        <v>228</v>
      </c>
      <c r="C111">
        <v>0.78739383233333338</v>
      </c>
      <c r="D111" t="s">
        <v>49</v>
      </c>
      <c r="E111">
        <v>38531.028624423852</v>
      </c>
      <c r="F111">
        <v>121719.51942455491</v>
      </c>
      <c r="G111">
        <v>548.10094957241267</v>
      </c>
      <c r="H111">
        <v>1.7886929042720561</v>
      </c>
      <c r="I111">
        <v>0.77062057248847693</v>
      </c>
      <c r="J111">
        <v>47393.165208041333</v>
      </c>
      <c r="K111">
        <v>46.237234349308608</v>
      </c>
      <c r="L111">
        <v>0.94361702753691046</v>
      </c>
      <c r="M111" t="s">
        <v>25</v>
      </c>
      <c r="N111" t="str">
        <f t="shared" si="6"/>
        <v>N</v>
      </c>
      <c r="O111">
        <f>ROUND(VLOOKUP(D111,'[1]Aircraft data'!A:D,3,FALSE)*C111,0)</f>
        <v>33</v>
      </c>
      <c r="P111">
        <f>ROUND(VLOOKUP(D111,'[1]Aircraft data'!A:D,4,FALSE)*C111,0)</f>
        <v>156</v>
      </c>
      <c r="Q111" s="4">
        <f t="shared" si="4"/>
        <v>1288.0372425878827</v>
      </c>
      <c r="R111" s="4">
        <f t="shared" si="5"/>
        <v>2248.0898837405898</v>
      </c>
      <c r="S111" s="4">
        <f t="shared" si="7"/>
        <v>3536.1271263284725</v>
      </c>
    </row>
    <row r="112" spans="1:19" x14ac:dyDescent="0.35">
      <c r="A112" t="s">
        <v>299</v>
      </c>
      <c r="B112" t="s">
        <v>300</v>
      </c>
      <c r="C112">
        <v>0.65700743399999995</v>
      </c>
      <c r="D112" t="s">
        <v>42</v>
      </c>
      <c r="E112">
        <v>1721.639039382894</v>
      </c>
      <c r="F112">
        <v>5438.6577254105632</v>
      </c>
      <c r="G112">
        <v>25.297381370174278</v>
      </c>
      <c r="H112">
        <v>0.42246844355213342</v>
      </c>
      <c r="I112">
        <v>3.443278078765788E-2</v>
      </c>
      <c r="J112">
        <v>2117.61601844096</v>
      </c>
      <c r="K112">
        <v>2.0659668472594732</v>
      </c>
      <c r="L112">
        <v>4.2162588719581083E-2</v>
      </c>
      <c r="M112" t="s">
        <v>25</v>
      </c>
      <c r="N112" t="str">
        <f t="shared" si="6"/>
        <v>N</v>
      </c>
      <c r="O112">
        <f>ROUND(VLOOKUP(D112,'[1]Aircraft data'!A:D,3,FALSE)*C112,0)</f>
        <v>11</v>
      </c>
      <c r="P112">
        <f>ROUND(VLOOKUP(D112,'[1]Aircraft data'!A:D,4,FALSE)*C112,0)</f>
        <v>91</v>
      </c>
      <c r="Q112" s="4">
        <f t="shared" si="4"/>
        <v>106.64034755706987</v>
      </c>
      <c r="R112" s="4">
        <f t="shared" si="5"/>
        <v>606.05536698465062</v>
      </c>
      <c r="S112" s="4">
        <f t="shared" si="7"/>
        <v>712.69571454172046</v>
      </c>
    </row>
    <row r="113" spans="1:19" x14ac:dyDescent="0.35">
      <c r="A113" t="s">
        <v>301</v>
      </c>
      <c r="B113" t="s">
        <v>85</v>
      </c>
      <c r="C113">
        <v>0.60607934019999998</v>
      </c>
      <c r="D113" t="s">
        <v>302</v>
      </c>
      <c r="E113">
        <v>971.30181747625306</v>
      </c>
      <c r="F113">
        <v>3068.342441407483</v>
      </c>
      <c r="G113">
        <v>10.50657922841989</v>
      </c>
      <c r="H113">
        <v>7.0479078418426946E-2</v>
      </c>
      <c r="I113">
        <v>1.9426036349525059E-2</v>
      </c>
      <c r="J113">
        <v>1194.701235495791</v>
      </c>
      <c r="K113">
        <v>1.165562180971504</v>
      </c>
      <c r="L113">
        <v>2.3786983285132731E-2</v>
      </c>
      <c r="M113" t="s">
        <v>25</v>
      </c>
      <c r="N113" t="str">
        <f t="shared" si="6"/>
        <v>N</v>
      </c>
      <c r="O113">
        <f>ROUND(VLOOKUP(D113,'[1]Aircraft data'!A:D,3,FALSE)*C113,0)</f>
        <v>0</v>
      </c>
      <c r="P113">
        <f>ROUND(VLOOKUP(D113,'[1]Aircraft data'!A:D,4,FALSE)*C113,0)</f>
        <v>30</v>
      </c>
      <c r="Q113" s="4">
        <f t="shared" si="4"/>
        <v>204.55616276049886</v>
      </c>
      <c r="R113" s="4">
        <f t="shared" si="5"/>
        <v>1370.3230402739332</v>
      </c>
      <c r="S113" s="4">
        <f t="shared" si="7"/>
        <v>1574.8792030344321</v>
      </c>
    </row>
    <row r="114" spans="1:19" x14ac:dyDescent="0.35">
      <c r="A114" t="s">
        <v>303</v>
      </c>
      <c r="B114" t="s">
        <v>273</v>
      </c>
      <c r="C114">
        <v>0.63765658353333332</v>
      </c>
      <c r="D114" t="s">
        <v>110</v>
      </c>
      <c r="E114">
        <v>11828.23318816575</v>
      </c>
      <c r="F114">
        <v>37365.388641415608</v>
      </c>
      <c r="G114">
        <v>168.61571426041391</v>
      </c>
      <c r="H114">
        <v>1.9101999257091691</v>
      </c>
      <c r="I114">
        <v>0.236564663763315</v>
      </c>
      <c r="J114">
        <v>14548.726821443881</v>
      </c>
      <c r="K114">
        <v>14.1938798257989</v>
      </c>
      <c r="L114">
        <v>0.28967101685303881</v>
      </c>
      <c r="M114" t="s">
        <v>25</v>
      </c>
      <c r="N114" t="str">
        <f t="shared" si="6"/>
        <v>N</v>
      </c>
      <c r="O114">
        <f>ROUND(VLOOKUP(D114,'[1]Aircraft data'!A:D,3,FALSE)*C114,0)</f>
        <v>22</v>
      </c>
      <c r="P114">
        <f>ROUND(VLOOKUP(D114,'[1]Aircraft data'!A:D,4,FALSE)*C114,0)</f>
        <v>106</v>
      </c>
      <c r="Q114" s="4">
        <f t="shared" si="4"/>
        <v>583.83419752211887</v>
      </c>
      <c r="R114" s="4">
        <f t="shared" si="5"/>
        <v>2595.8160269418545</v>
      </c>
      <c r="S114" s="4">
        <f t="shared" si="7"/>
        <v>3179.6502244639732</v>
      </c>
    </row>
    <row r="115" spans="1:19" x14ac:dyDescent="0.35">
      <c r="A115" t="s">
        <v>260</v>
      </c>
      <c r="B115" t="s">
        <v>253</v>
      </c>
      <c r="C115">
        <v>0.78739383233333338</v>
      </c>
      <c r="D115" t="s">
        <v>42</v>
      </c>
      <c r="E115">
        <v>5601.5695571366723</v>
      </c>
      <c r="F115">
        <v>17695.358230994749</v>
      </c>
      <c r="G115">
        <v>64.589335810770706</v>
      </c>
      <c r="H115">
        <v>0.70869601923236536</v>
      </c>
      <c r="I115">
        <v>0.1120313911427334</v>
      </c>
      <c r="J115">
        <v>6889.9305552781061</v>
      </c>
      <c r="K115">
        <v>6.7218834685640054</v>
      </c>
      <c r="L115">
        <v>0.13718129527681641</v>
      </c>
      <c r="M115" t="s">
        <v>25</v>
      </c>
      <c r="N115" t="str">
        <f t="shared" si="6"/>
        <v>N</v>
      </c>
      <c r="O115">
        <f>ROUND(VLOOKUP(D115,'[1]Aircraft data'!A:D,3,FALSE)*C115,0)</f>
        <v>13</v>
      </c>
      <c r="P115">
        <f>ROUND(VLOOKUP(D115,'[1]Aircraft data'!A:D,4,FALSE)*C115,0)</f>
        <v>109</v>
      </c>
      <c r="Q115" s="4">
        <f t="shared" si="4"/>
        <v>290.08783985237295</v>
      </c>
      <c r="R115" s="4">
        <f t="shared" si="5"/>
        <v>3758.7604947037353</v>
      </c>
      <c r="S115" s="4">
        <f t="shared" si="7"/>
        <v>4048.8483345561081</v>
      </c>
    </row>
    <row r="116" spans="1:19" x14ac:dyDescent="0.35">
      <c r="A116" t="s">
        <v>304</v>
      </c>
      <c r="B116" t="s">
        <v>228</v>
      </c>
      <c r="C116">
        <v>0.78739383233333338</v>
      </c>
      <c r="D116" t="s">
        <v>251</v>
      </c>
      <c r="E116">
        <v>10346.754325767781</v>
      </c>
      <c r="F116">
        <v>32685.396915100409</v>
      </c>
      <c r="G116">
        <v>116.1451180066508</v>
      </c>
      <c r="H116">
        <v>0.85203082852781031</v>
      </c>
      <c r="I116">
        <v>0.2069350865153555</v>
      </c>
      <c r="J116">
        <v>12726.507820694371</v>
      </c>
      <c r="K116">
        <v>12.41610519092133</v>
      </c>
      <c r="L116">
        <v>0.25338990185553728</v>
      </c>
      <c r="M116" t="s">
        <v>25</v>
      </c>
      <c r="N116" t="str">
        <f t="shared" si="6"/>
        <v>N</v>
      </c>
      <c r="O116">
        <f>ROUND(VLOOKUP(D116,'[1]Aircraft data'!A:D,3,FALSE)*C116,0)</f>
        <v>31</v>
      </c>
      <c r="P116">
        <f>ROUND(VLOOKUP(D116,'[1]Aircraft data'!A:D,4,FALSE)*C116,0)</f>
        <v>65</v>
      </c>
      <c r="Q116" s="4">
        <f t="shared" si="4"/>
        <v>680.9457690645919</v>
      </c>
      <c r="R116" s="4">
        <f t="shared" si="5"/>
        <v>2248.0898837405898</v>
      </c>
      <c r="S116" s="4">
        <f t="shared" si="7"/>
        <v>2929.0356528051816</v>
      </c>
    </row>
    <row r="117" spans="1:19" x14ac:dyDescent="0.35">
      <c r="A117" t="s">
        <v>305</v>
      </c>
      <c r="B117" t="s">
        <v>173</v>
      </c>
      <c r="C117">
        <v>0.69877382826666667</v>
      </c>
      <c r="D117" t="s">
        <v>242</v>
      </c>
      <c r="E117">
        <v>607.36086807691379</v>
      </c>
      <c r="F117">
        <v>1918.652982254971</v>
      </c>
      <c r="G117">
        <v>9.1954435426844761</v>
      </c>
      <c r="H117">
        <v>0.31582765139999519</v>
      </c>
      <c r="I117">
        <v>1.214721736153828E-2</v>
      </c>
      <c r="J117">
        <v>747.05386773460395</v>
      </c>
      <c r="K117">
        <v>0.72883304169229657</v>
      </c>
      <c r="L117">
        <v>1.4874143708006051E-2</v>
      </c>
      <c r="M117" t="s">
        <v>25</v>
      </c>
      <c r="N117" t="str">
        <f t="shared" si="6"/>
        <v>N</v>
      </c>
      <c r="O117">
        <f>ROUND(VLOOKUP(D117,'[1]Aircraft data'!A:D,3,FALSE)*C117,0)</f>
        <v>0</v>
      </c>
      <c r="P117">
        <f>ROUND(VLOOKUP(D117,'[1]Aircraft data'!A:D,4,FALSE)*C117,0)</f>
        <v>50</v>
      </c>
      <c r="Q117" s="4">
        <f t="shared" si="4"/>
        <v>76.746119290198834</v>
      </c>
      <c r="R117" s="4">
        <f t="shared" si="5"/>
        <v>428.95834679358501</v>
      </c>
      <c r="S117" s="4">
        <f t="shared" si="7"/>
        <v>505.70446608378381</v>
      </c>
    </row>
    <row r="118" spans="1:19" x14ac:dyDescent="0.35">
      <c r="A118" t="s">
        <v>85</v>
      </c>
      <c r="B118" t="s">
        <v>85</v>
      </c>
      <c r="C118">
        <v>0.60607934019999998</v>
      </c>
      <c r="D118" t="s">
        <v>29</v>
      </c>
      <c r="E118">
        <v>55958.110856390449</v>
      </c>
      <c r="F118">
        <v>176771.67219533739</v>
      </c>
      <c r="G118">
        <v>1166.4116791806421</v>
      </c>
      <c r="H118">
        <v>6.2918496254745113</v>
      </c>
      <c r="I118">
        <v>1.1191622171278091</v>
      </c>
      <c r="J118">
        <v>68828.476353360253</v>
      </c>
      <c r="K118">
        <v>67.149733027668532</v>
      </c>
      <c r="L118">
        <v>1.3704027148503779</v>
      </c>
      <c r="M118" t="s">
        <v>25</v>
      </c>
      <c r="N118" t="str">
        <f t="shared" si="6"/>
        <v>Y</v>
      </c>
      <c r="O118">
        <f>ROUND(VLOOKUP(D118,'[1]Aircraft data'!A:D,3,FALSE)*C118,0)</f>
        <v>25</v>
      </c>
      <c r="P118">
        <f>ROUND(VLOOKUP(D118,'[1]Aircraft data'!A:D,4,FALSE)*C118,0)</f>
        <v>233</v>
      </c>
      <c r="Q118" s="4">
        <f t="shared" si="4"/>
        <v>1370.3230402739332</v>
      </c>
      <c r="R118" s="4">
        <f t="shared" si="5"/>
        <v>0</v>
      </c>
      <c r="S118" s="4">
        <f t="shared" si="7"/>
        <v>1370.3230402739332</v>
      </c>
    </row>
    <row r="119" spans="1:19" x14ac:dyDescent="0.35">
      <c r="A119" t="s">
        <v>85</v>
      </c>
      <c r="B119" t="s">
        <v>85</v>
      </c>
      <c r="C119">
        <v>0.60607934019999998</v>
      </c>
      <c r="D119" t="s">
        <v>29</v>
      </c>
      <c r="E119">
        <v>55958.110856390449</v>
      </c>
      <c r="F119">
        <v>176771.67219533739</v>
      </c>
      <c r="G119">
        <v>1166.4116791806421</v>
      </c>
      <c r="H119">
        <v>6.2918496254745113</v>
      </c>
      <c r="I119">
        <v>1.1191622171278091</v>
      </c>
      <c r="J119">
        <v>68828.476353360253</v>
      </c>
      <c r="K119">
        <v>67.149733027668532</v>
      </c>
      <c r="L119">
        <v>1.3704027148503779</v>
      </c>
      <c r="M119" t="s">
        <v>25</v>
      </c>
      <c r="N119" t="str">
        <f t="shared" si="6"/>
        <v>Y</v>
      </c>
      <c r="O119">
        <f>ROUND(VLOOKUP(D119,'[1]Aircraft data'!A:D,3,FALSE)*C119,0)</f>
        <v>25</v>
      </c>
      <c r="P119">
        <f>ROUND(VLOOKUP(D119,'[1]Aircraft data'!A:D,4,FALSE)*C119,0)</f>
        <v>233</v>
      </c>
      <c r="Q119" s="4">
        <f t="shared" si="4"/>
        <v>1370.3230402739332</v>
      </c>
      <c r="R119" s="4">
        <f t="shared" si="5"/>
        <v>0</v>
      </c>
      <c r="S119" s="4">
        <f t="shared" si="7"/>
        <v>1370.3230402739332</v>
      </c>
    </row>
    <row r="120" spans="1:19" x14ac:dyDescent="0.35">
      <c r="A120" t="s">
        <v>228</v>
      </c>
      <c r="B120" t="s">
        <v>228</v>
      </c>
      <c r="C120">
        <v>0.75174210653333329</v>
      </c>
      <c r="D120" t="s">
        <v>29</v>
      </c>
      <c r="E120">
        <v>114219.1916240471</v>
      </c>
      <c r="F120">
        <v>360818.42634036468</v>
      </c>
      <c r="G120">
        <v>2563.752966236701</v>
      </c>
      <c r="H120">
        <v>9.6495493579761469</v>
      </c>
      <c r="I120">
        <v>2.2843838324809411</v>
      </c>
      <c r="J120">
        <v>140489.60569757791</v>
      </c>
      <c r="K120">
        <v>137.0630299488565</v>
      </c>
      <c r="L120">
        <v>2.7972046928338048</v>
      </c>
      <c r="M120" t="s">
        <v>25</v>
      </c>
      <c r="N120" t="str">
        <f t="shared" si="6"/>
        <v>Y</v>
      </c>
      <c r="O120">
        <f>ROUND(VLOOKUP(D120,'[1]Aircraft data'!A:D,3,FALSE)*C120,0)</f>
        <v>32</v>
      </c>
      <c r="P120">
        <f>ROUND(VLOOKUP(D120,'[1]Aircraft data'!A:D,4,FALSE)*C120,0)</f>
        <v>289</v>
      </c>
      <c r="Q120" s="4">
        <f t="shared" si="4"/>
        <v>2248.0898837405898</v>
      </c>
      <c r="R120" s="4">
        <f t="shared" si="5"/>
        <v>0</v>
      </c>
      <c r="S120" s="4">
        <f t="shared" si="7"/>
        <v>2248.0898837405898</v>
      </c>
    </row>
    <row r="121" spans="1:19" x14ac:dyDescent="0.35">
      <c r="A121" t="s">
        <v>228</v>
      </c>
      <c r="B121" t="s">
        <v>228</v>
      </c>
      <c r="C121">
        <v>0.75174210653333329</v>
      </c>
      <c r="D121" t="s">
        <v>29</v>
      </c>
      <c r="E121">
        <v>114219.1916240471</v>
      </c>
      <c r="F121">
        <v>360818.42634036468</v>
      </c>
      <c r="G121">
        <v>2563.752966236701</v>
      </c>
      <c r="H121">
        <v>9.6495493579761469</v>
      </c>
      <c r="I121">
        <v>2.2843838324809411</v>
      </c>
      <c r="J121">
        <v>140489.60569757791</v>
      </c>
      <c r="K121">
        <v>137.0630299488565</v>
      </c>
      <c r="L121">
        <v>2.7972046928338048</v>
      </c>
      <c r="M121" t="s">
        <v>25</v>
      </c>
      <c r="N121" t="str">
        <f t="shared" si="6"/>
        <v>Y</v>
      </c>
      <c r="O121">
        <f>ROUND(VLOOKUP(D121,'[1]Aircraft data'!A:D,3,FALSE)*C121,0)</f>
        <v>32</v>
      </c>
      <c r="P121">
        <f>ROUND(VLOOKUP(D121,'[1]Aircraft data'!A:D,4,FALSE)*C121,0)</f>
        <v>289</v>
      </c>
      <c r="Q121" s="4">
        <f t="shared" si="4"/>
        <v>2248.0898837405898</v>
      </c>
      <c r="R121" s="4">
        <f t="shared" si="5"/>
        <v>0</v>
      </c>
      <c r="S121" s="4">
        <f t="shared" si="7"/>
        <v>2248.0898837405898</v>
      </c>
    </row>
    <row r="122" spans="1:19" x14ac:dyDescent="0.35">
      <c r="A122" t="s">
        <v>300</v>
      </c>
      <c r="B122" t="s">
        <v>300</v>
      </c>
      <c r="C122">
        <v>0.63857805256666667</v>
      </c>
      <c r="D122" t="s">
        <v>42</v>
      </c>
      <c r="E122">
        <v>9400.6688769382326</v>
      </c>
      <c r="F122">
        <v>29696.712982247878</v>
      </c>
      <c r="G122">
        <v>104.1096280575871</v>
      </c>
      <c r="H122">
        <v>0.83825167821513769</v>
      </c>
      <c r="I122">
        <v>0.1880133775387646</v>
      </c>
      <c r="J122">
        <v>11562.82271863403</v>
      </c>
      <c r="K122">
        <v>11.28080265232588</v>
      </c>
      <c r="L122">
        <v>0.2302204622923649</v>
      </c>
      <c r="M122" t="s">
        <v>25</v>
      </c>
      <c r="N122" t="str">
        <f t="shared" si="6"/>
        <v>Y</v>
      </c>
      <c r="O122">
        <f>ROUND(VLOOKUP(D122,'[1]Aircraft data'!A:D,3,FALSE)*C122,0)</f>
        <v>10</v>
      </c>
      <c r="P122">
        <f>ROUND(VLOOKUP(D122,'[1]Aircraft data'!A:D,4,FALSE)*C122,0)</f>
        <v>88</v>
      </c>
      <c r="Q122" s="4">
        <f t="shared" si="4"/>
        <v>606.05536698465062</v>
      </c>
      <c r="R122" s="4">
        <f t="shared" si="5"/>
        <v>0</v>
      </c>
      <c r="S122" s="4">
        <f t="shared" si="7"/>
        <v>606.05536698465062</v>
      </c>
    </row>
    <row r="123" spans="1:19" x14ac:dyDescent="0.35">
      <c r="A123" t="s">
        <v>273</v>
      </c>
      <c r="B123" t="s">
        <v>273</v>
      </c>
      <c r="C123">
        <v>0.63765658353333332</v>
      </c>
      <c r="D123" t="s">
        <v>29</v>
      </c>
      <c r="E123">
        <v>111754.0296499184</v>
      </c>
      <c r="F123">
        <v>353030.97966409218</v>
      </c>
      <c r="G123">
        <v>2513.793028524879</v>
      </c>
      <c r="H123">
        <v>9.5758296901810152</v>
      </c>
      <c r="I123">
        <v>2.2350805929983681</v>
      </c>
      <c r="J123">
        <v>137457.45646939959</v>
      </c>
      <c r="K123">
        <v>134.10483557990199</v>
      </c>
      <c r="L123">
        <v>2.7368333791816748</v>
      </c>
      <c r="M123" t="s">
        <v>25</v>
      </c>
      <c r="N123" t="str">
        <f t="shared" si="6"/>
        <v>Y</v>
      </c>
      <c r="O123">
        <f>ROUND(VLOOKUP(D123,'[1]Aircraft data'!A:D,3,FALSE)*C123,0)</f>
        <v>27</v>
      </c>
      <c r="P123">
        <f>ROUND(VLOOKUP(D123,'[1]Aircraft data'!A:D,4,FALSE)*C123,0)</f>
        <v>245</v>
      </c>
      <c r="Q123" s="4">
        <f t="shared" si="4"/>
        <v>2595.8160269418545</v>
      </c>
      <c r="R123" s="4">
        <f t="shared" si="5"/>
        <v>0</v>
      </c>
      <c r="S123" s="4">
        <f t="shared" si="7"/>
        <v>2595.8160269418545</v>
      </c>
    </row>
    <row r="124" spans="1:19" x14ac:dyDescent="0.35">
      <c r="A124" t="s">
        <v>253</v>
      </c>
      <c r="B124" t="s">
        <v>253</v>
      </c>
      <c r="C124">
        <v>0.75174210653333329</v>
      </c>
      <c r="D124" t="s">
        <v>32</v>
      </c>
      <c r="E124">
        <v>106492.2647280735</v>
      </c>
      <c r="F124">
        <v>336409.0642759843</v>
      </c>
      <c r="G124">
        <v>2116.8475395784199</v>
      </c>
      <c r="H124">
        <v>8.5632436730312413</v>
      </c>
      <c r="I124">
        <v>2.1298452945614712</v>
      </c>
      <c r="J124">
        <v>130985.4856155305</v>
      </c>
      <c r="K124">
        <v>127.79071767368821</v>
      </c>
      <c r="L124">
        <v>2.6079738300752702</v>
      </c>
      <c r="M124" t="s">
        <v>25</v>
      </c>
      <c r="N124" t="str">
        <f t="shared" si="6"/>
        <v>Y</v>
      </c>
      <c r="O124">
        <f>ROUND(VLOOKUP(D124,'[1]Aircraft data'!A:D,3,FALSE)*C124,0)</f>
        <v>32</v>
      </c>
      <c r="P124">
        <f>ROUND(VLOOKUP(D124,'[1]Aircraft data'!A:D,4,FALSE)*C124,0)</f>
        <v>147</v>
      </c>
      <c r="Q124" s="4">
        <f t="shared" si="4"/>
        <v>3758.7604947037353</v>
      </c>
      <c r="R124" s="4">
        <f t="shared" si="5"/>
        <v>0</v>
      </c>
      <c r="S124" s="4">
        <f t="shared" si="7"/>
        <v>3758.7604947037353</v>
      </c>
    </row>
    <row r="125" spans="1:19" x14ac:dyDescent="0.35">
      <c r="A125" t="s">
        <v>173</v>
      </c>
      <c r="B125" t="s">
        <v>173</v>
      </c>
      <c r="C125">
        <v>0.69877382826666667</v>
      </c>
      <c r="D125" t="s">
        <v>54</v>
      </c>
      <c r="E125">
        <v>8147.3570141231721</v>
      </c>
      <c r="F125">
        <v>25737.500807615099</v>
      </c>
      <c r="G125">
        <v>120.04247006993801</v>
      </c>
      <c r="H125">
        <v>0.86329573069021026</v>
      </c>
      <c r="I125">
        <v>0.1629471402824634</v>
      </c>
      <c r="J125">
        <v>10021.2491273715</v>
      </c>
      <c r="K125">
        <v>9.7768284169478044</v>
      </c>
      <c r="L125">
        <v>0.19952711054995531</v>
      </c>
      <c r="M125" t="s">
        <v>25</v>
      </c>
      <c r="N125" t="str">
        <f t="shared" si="6"/>
        <v>Y</v>
      </c>
      <c r="O125">
        <f>ROUND(VLOOKUP(D125,'[1]Aircraft data'!A:D,3,FALSE)*C125,0)</f>
        <v>11</v>
      </c>
      <c r="P125">
        <f>ROUND(VLOOKUP(D125,'[1]Aircraft data'!A:D,4,FALSE)*C125,0)</f>
        <v>109</v>
      </c>
      <c r="Q125" s="4">
        <f t="shared" si="4"/>
        <v>428.95834679358501</v>
      </c>
      <c r="R125" s="4">
        <f t="shared" si="5"/>
        <v>0</v>
      </c>
      <c r="S125" s="4">
        <f t="shared" si="7"/>
        <v>428.95834679358501</v>
      </c>
    </row>
    <row r="126" spans="1:19" x14ac:dyDescent="0.35">
      <c r="A126" t="s">
        <v>306</v>
      </c>
      <c r="B126" t="s">
        <v>231</v>
      </c>
      <c r="C126">
        <v>0.6078310146</v>
      </c>
      <c r="D126" t="s">
        <v>75</v>
      </c>
      <c r="E126">
        <v>8686.3989140263384</v>
      </c>
      <c r="F126">
        <v>27440.334169409201</v>
      </c>
      <c r="G126">
        <v>124.80093699550559</v>
      </c>
      <c r="H126">
        <v>0.78548303315109602</v>
      </c>
      <c r="I126">
        <v>0.17372797828052669</v>
      </c>
      <c r="J126">
        <v>10684.270664252401</v>
      </c>
      <c r="K126">
        <v>10.423678696831599</v>
      </c>
      <c r="L126">
        <v>0.21272813667003279</v>
      </c>
      <c r="M126" t="s">
        <v>25</v>
      </c>
      <c r="N126" t="str">
        <f t="shared" si="6"/>
        <v>N</v>
      </c>
      <c r="O126">
        <f>ROUND(VLOOKUP(D126,'[1]Aircraft data'!A:D,3,FALSE)*C126,0)</f>
        <v>14</v>
      </c>
      <c r="P126">
        <f>ROUND(VLOOKUP(D126,'[1]Aircraft data'!A:D,4,FALSE)*C126,0)</f>
        <v>80</v>
      </c>
      <c r="Q126" s="4">
        <f t="shared" si="4"/>
        <v>583.83689722147233</v>
      </c>
      <c r="R126" s="4">
        <f t="shared" si="5"/>
        <v>1595.2018329230527</v>
      </c>
      <c r="S126" s="4">
        <f t="shared" si="7"/>
        <v>2179.0387301445253</v>
      </c>
    </row>
    <row r="127" spans="1:19" x14ac:dyDescent="0.35">
      <c r="A127" t="s">
        <v>236</v>
      </c>
      <c r="B127" t="s">
        <v>214</v>
      </c>
      <c r="C127">
        <v>0.60607934019999998</v>
      </c>
      <c r="D127" t="s">
        <v>42</v>
      </c>
      <c r="E127">
        <v>8150.4790988939376</v>
      </c>
      <c r="F127">
        <v>25747.363473405949</v>
      </c>
      <c r="G127">
        <v>92.449075544453692</v>
      </c>
      <c r="H127">
        <v>0.78832225105597353</v>
      </c>
      <c r="I127">
        <v>0.16300958197787879</v>
      </c>
      <c r="J127">
        <v>10025.08929163955</v>
      </c>
      <c r="K127">
        <v>9.7805749186727251</v>
      </c>
      <c r="L127">
        <v>0.19960356976883109</v>
      </c>
      <c r="M127" t="s">
        <v>25</v>
      </c>
      <c r="N127" t="str">
        <f t="shared" si="6"/>
        <v>N</v>
      </c>
      <c r="O127">
        <f>ROUND(VLOOKUP(D127,'[1]Aircraft data'!A:D,3,FALSE)*C127,0)</f>
        <v>10</v>
      </c>
      <c r="P127">
        <f>ROUND(VLOOKUP(D127,'[1]Aircraft data'!A:D,4,FALSE)*C127,0)</f>
        <v>84</v>
      </c>
      <c r="Q127" s="4">
        <f t="shared" si="4"/>
        <v>547.81624411502014</v>
      </c>
      <c r="R127" s="4">
        <f t="shared" si="5"/>
        <v>1214.9231898605217</v>
      </c>
      <c r="S127" s="4">
        <f t="shared" si="7"/>
        <v>1762.7394339755419</v>
      </c>
    </row>
    <row r="128" spans="1:19" x14ac:dyDescent="0.35">
      <c r="A128" t="s">
        <v>243</v>
      </c>
      <c r="B128" t="s">
        <v>139</v>
      </c>
      <c r="C128">
        <v>0.61483771219999994</v>
      </c>
      <c r="D128" t="s">
        <v>195</v>
      </c>
      <c r="E128">
        <v>16113.64964432811</v>
      </c>
      <c r="F128">
        <v>50903.019226432487</v>
      </c>
      <c r="G128">
        <v>254.86549927336469</v>
      </c>
      <c r="H128">
        <v>1.0661792343006939</v>
      </c>
      <c r="I128">
        <v>0.32227299288656219</v>
      </c>
      <c r="J128">
        <v>19819.78906252357</v>
      </c>
      <c r="K128">
        <v>19.336379573193732</v>
      </c>
      <c r="L128">
        <v>0.39461999128966802</v>
      </c>
      <c r="M128" t="s">
        <v>25</v>
      </c>
      <c r="N128" t="str">
        <f t="shared" si="6"/>
        <v>N</v>
      </c>
      <c r="O128">
        <f>ROUND(VLOOKUP(D128,'[1]Aircraft data'!A:D,3,FALSE)*C128,0)</f>
        <v>12</v>
      </c>
      <c r="P128">
        <f>ROUND(VLOOKUP(D128,'[1]Aircraft data'!A:D,4,FALSE)*C128,0)</f>
        <v>116</v>
      </c>
      <c r="Q128" s="4">
        <f t="shared" si="4"/>
        <v>795.35967541300761</v>
      </c>
      <c r="R128" s="4">
        <f t="shared" si="5"/>
        <v>966.71259123388484</v>
      </c>
      <c r="S128" s="4">
        <f t="shared" si="7"/>
        <v>1762.0722666468923</v>
      </c>
    </row>
    <row r="129" spans="1:19" x14ac:dyDescent="0.35">
      <c r="A129" t="s">
        <v>307</v>
      </c>
      <c r="B129" t="s">
        <v>47</v>
      </c>
      <c r="C129">
        <v>0.61308603779999993</v>
      </c>
      <c r="D129" t="s">
        <v>216</v>
      </c>
      <c r="E129">
        <v>2026.084722656642</v>
      </c>
      <c r="F129">
        <v>6400.401638872333</v>
      </c>
      <c r="G129">
        <v>22.549276692336111</v>
      </c>
      <c r="H129">
        <v>0.7139707245949517</v>
      </c>
      <c r="I129">
        <v>4.0521694453132848E-2</v>
      </c>
      <c r="J129">
        <v>2492.08420886767</v>
      </c>
      <c r="K129">
        <v>2.431301667187971</v>
      </c>
      <c r="L129">
        <v>4.9618401371183077E-2</v>
      </c>
      <c r="M129" t="s">
        <v>25</v>
      </c>
      <c r="N129" t="str">
        <f t="shared" si="6"/>
        <v>N</v>
      </c>
      <c r="O129">
        <f>ROUND(VLOOKUP(D129,'[1]Aircraft data'!A:D,3,FALSE)*C129,0)</f>
        <v>5</v>
      </c>
      <c r="P129">
        <f>ROUND(VLOOKUP(D129,'[1]Aircraft data'!A:D,4,FALSE)*C129,0)</f>
        <v>54</v>
      </c>
      <c r="Q129" s="4">
        <f t="shared" si="4"/>
        <v>216.96276741940113</v>
      </c>
      <c r="R129" s="4">
        <f t="shared" si="5"/>
        <v>891.76769213957357</v>
      </c>
      <c r="S129" s="4">
        <f t="shared" si="7"/>
        <v>1108.7304595589746</v>
      </c>
    </row>
    <row r="130" spans="1:19" x14ac:dyDescent="0.35">
      <c r="A130" t="s">
        <v>250</v>
      </c>
      <c r="B130" t="s">
        <v>253</v>
      </c>
      <c r="C130">
        <v>0.78739383233333338</v>
      </c>
      <c r="D130" t="s">
        <v>234</v>
      </c>
      <c r="E130">
        <v>6515.6860448749758</v>
      </c>
      <c r="F130">
        <v>20583.05221576005</v>
      </c>
      <c r="G130">
        <v>68.338250351472979</v>
      </c>
      <c r="H130">
        <v>1.0066641948817769</v>
      </c>
      <c r="I130">
        <v>0.13031372089749951</v>
      </c>
      <c r="J130">
        <v>8014.2938351962193</v>
      </c>
      <c r="K130">
        <v>7.8188232538499696</v>
      </c>
      <c r="L130">
        <v>0.15956782150714219</v>
      </c>
      <c r="M130" t="s">
        <v>25</v>
      </c>
      <c r="N130" t="str">
        <f t="shared" si="6"/>
        <v>N</v>
      </c>
      <c r="O130">
        <f>ROUND(VLOOKUP(D130,'[1]Aircraft data'!A:D,3,FALSE)*C130,0)</f>
        <v>0</v>
      </c>
      <c r="P130">
        <f>ROUND(VLOOKUP(D130,'[1]Aircraft data'!A:D,4,FALSE)*C130,0)</f>
        <v>149</v>
      </c>
      <c r="Q130" s="4">
        <f t="shared" ref="Q130:Q191" si="8">F130/(O130+P130)*2</f>
        <v>276.28258007731608</v>
      </c>
      <c r="R130" s="4">
        <f t="shared" ref="R130:R191" si="9">IF(N130="N",VLOOKUP(B130,A:Q,17,FALSE),0)</f>
        <v>3758.7604947037353</v>
      </c>
      <c r="S130" s="4">
        <f t="shared" si="7"/>
        <v>4035.0430747810515</v>
      </c>
    </row>
    <row r="131" spans="1:19" x14ac:dyDescent="0.35">
      <c r="A131" t="s">
        <v>308</v>
      </c>
      <c r="B131" t="s">
        <v>214</v>
      </c>
      <c r="C131">
        <v>0.6078310146</v>
      </c>
      <c r="D131" t="s">
        <v>42</v>
      </c>
      <c r="E131">
        <v>7427.1262620473599</v>
      </c>
      <c r="F131">
        <v>23462.2918618076</v>
      </c>
      <c r="G131">
        <v>84.149932445309503</v>
      </c>
      <c r="H131">
        <v>0.69667850606845161</v>
      </c>
      <c r="I131">
        <v>0.14854252524094719</v>
      </c>
      <c r="J131">
        <v>9135.3653023182524</v>
      </c>
      <c r="K131">
        <v>8.9125515144568297</v>
      </c>
      <c r="L131">
        <v>0.18188880641748631</v>
      </c>
      <c r="M131" t="s">
        <v>25</v>
      </c>
      <c r="N131" t="str">
        <f t="shared" ref="N131:N191" si="10">IF(A131=B131,"Y","N")</f>
        <v>N</v>
      </c>
      <c r="O131">
        <f>ROUND(VLOOKUP(D131,'[1]Aircraft data'!A:D,3,FALSE)*C131,0)</f>
        <v>10</v>
      </c>
      <c r="P131">
        <f>ROUND(VLOOKUP(D131,'[1]Aircraft data'!A:D,4,FALSE)*C131,0)</f>
        <v>84</v>
      </c>
      <c r="Q131" s="4">
        <f t="shared" si="8"/>
        <v>499.19769918739576</v>
      </c>
      <c r="R131" s="4">
        <f t="shared" si="9"/>
        <v>1214.9231898605217</v>
      </c>
      <c r="S131" s="4">
        <f t="shared" ref="S131:S191" si="11">Q131+R131</f>
        <v>1714.1208890479174</v>
      </c>
    </row>
    <row r="132" spans="1:19" x14ac:dyDescent="0.35">
      <c r="A132" t="s">
        <v>309</v>
      </c>
      <c r="B132" t="s">
        <v>310</v>
      </c>
      <c r="C132">
        <v>0.64410686676666673</v>
      </c>
      <c r="D132" t="s">
        <v>251</v>
      </c>
      <c r="E132">
        <v>1966.62536627345</v>
      </c>
      <c r="F132">
        <v>6212.5695320578261</v>
      </c>
      <c r="G132">
        <v>23.131738262198638</v>
      </c>
      <c r="H132">
        <v>0.54425056511610648</v>
      </c>
      <c r="I132">
        <v>3.9332507325468981E-2</v>
      </c>
      <c r="J132">
        <v>2418.949200516342</v>
      </c>
      <c r="K132">
        <v>2.3599504395281392</v>
      </c>
      <c r="L132">
        <v>4.8162253867921202E-2</v>
      </c>
      <c r="M132" t="s">
        <v>25</v>
      </c>
      <c r="N132" t="str">
        <f t="shared" si="10"/>
        <v>N</v>
      </c>
      <c r="O132">
        <f>ROUND(VLOOKUP(D132,'[1]Aircraft data'!A:D,3,FALSE)*C132,0)</f>
        <v>26</v>
      </c>
      <c r="P132">
        <f>ROUND(VLOOKUP(D132,'[1]Aircraft data'!A:D,4,FALSE)*C132,0)</f>
        <v>53</v>
      </c>
      <c r="Q132" s="4">
        <f t="shared" si="8"/>
        <v>157.28024131791966</v>
      </c>
      <c r="R132" s="4">
        <f t="shared" si="9"/>
        <v>699.83476723132571</v>
      </c>
      <c r="S132" s="4">
        <f t="shared" si="11"/>
        <v>857.11500854924543</v>
      </c>
    </row>
    <row r="133" spans="1:19" x14ac:dyDescent="0.35">
      <c r="A133" t="s">
        <v>311</v>
      </c>
      <c r="B133" t="s">
        <v>71</v>
      </c>
      <c r="C133">
        <v>0.69877382826666667</v>
      </c>
      <c r="D133" t="s">
        <v>312</v>
      </c>
      <c r="E133">
        <v>162.6064309985131</v>
      </c>
      <c r="F133">
        <v>513.67371552430279</v>
      </c>
      <c r="G133">
        <v>2.461861365317489</v>
      </c>
      <c r="H133">
        <v>8.4555344119226841E-2</v>
      </c>
      <c r="I133">
        <v>3.252128619970263E-3</v>
      </c>
      <c r="J133">
        <v>200.00591012817111</v>
      </c>
      <c r="K133">
        <v>0.19512771719821581</v>
      </c>
      <c r="L133">
        <v>3.9821983101676678E-3</v>
      </c>
      <c r="M133" t="s">
        <v>25</v>
      </c>
      <c r="N133" t="str">
        <f t="shared" si="10"/>
        <v>N</v>
      </c>
      <c r="O133">
        <f>ROUND(VLOOKUP(D133,'[1]Aircraft data'!A:D,3,FALSE)*C133,0)</f>
        <v>0</v>
      </c>
      <c r="P133">
        <f>ROUND(VLOOKUP(D133,'[1]Aircraft data'!A:D,4,FALSE)*C133,0)</f>
        <v>13</v>
      </c>
      <c r="Q133" s="4">
        <f t="shared" si="8"/>
        <v>79.026725465277352</v>
      </c>
      <c r="R133" s="4">
        <f t="shared" si="9"/>
        <v>749.97645470395844</v>
      </c>
      <c r="S133" s="4">
        <f t="shared" si="11"/>
        <v>829.00318016923575</v>
      </c>
    </row>
    <row r="134" spans="1:19" x14ac:dyDescent="0.35">
      <c r="A134" t="s">
        <v>313</v>
      </c>
      <c r="B134" t="s">
        <v>314</v>
      </c>
      <c r="C134">
        <v>0.69877382826666667</v>
      </c>
      <c r="D134" t="s">
        <v>75</v>
      </c>
      <c r="E134">
        <v>1783.802363970648</v>
      </c>
      <c r="F134">
        <v>5635.031667783277</v>
      </c>
      <c r="G134">
        <v>32.586962279411537</v>
      </c>
      <c r="H134">
        <v>8.0897742929290542E-2</v>
      </c>
      <c r="I134">
        <v>3.567604727941296E-2</v>
      </c>
      <c r="J134">
        <v>2194.0769076838969</v>
      </c>
      <c r="K134">
        <v>2.140562836764778</v>
      </c>
      <c r="L134">
        <v>4.3684955852342403E-2</v>
      </c>
      <c r="M134" t="s">
        <v>25</v>
      </c>
      <c r="N134" t="str">
        <f t="shared" si="10"/>
        <v>N</v>
      </c>
      <c r="O134">
        <f>ROUND(VLOOKUP(D134,'[1]Aircraft data'!A:D,3,FALSE)*C134,0)</f>
        <v>16</v>
      </c>
      <c r="P134">
        <f>ROUND(VLOOKUP(D134,'[1]Aircraft data'!A:D,4,FALSE)*C134,0)</f>
        <v>92</v>
      </c>
      <c r="Q134" s="4">
        <f t="shared" si="8"/>
        <v>104.35243829228291</v>
      </c>
      <c r="R134" s="4">
        <f t="shared" si="9"/>
        <v>424.40516870772359</v>
      </c>
      <c r="S134" s="4">
        <f t="shared" si="11"/>
        <v>528.75760700000649</v>
      </c>
    </row>
    <row r="135" spans="1:19" x14ac:dyDescent="0.35">
      <c r="A135" t="s">
        <v>315</v>
      </c>
      <c r="B135" t="s">
        <v>204</v>
      </c>
      <c r="C135">
        <v>0.69877382826666667</v>
      </c>
      <c r="D135" t="s">
        <v>316</v>
      </c>
      <c r="E135">
        <v>519.35280336875735</v>
      </c>
      <c r="F135">
        <v>1640.635505841904</v>
      </c>
      <c r="G135">
        <v>7.8630014430029851</v>
      </c>
      <c r="H135">
        <v>0.27006345775175378</v>
      </c>
      <c r="I135">
        <v>1.0387056067375141E-2</v>
      </c>
      <c r="J135">
        <v>638.80394814357157</v>
      </c>
      <c r="K135">
        <v>0.62322336404250878</v>
      </c>
      <c r="L135">
        <v>1.2718844164132831E-2</v>
      </c>
      <c r="M135" t="s">
        <v>25</v>
      </c>
      <c r="N135" t="str">
        <f t="shared" si="10"/>
        <v>N</v>
      </c>
      <c r="O135">
        <f>ROUND(VLOOKUP(D135,'[1]Aircraft data'!A:D,3,FALSE)*C135,0)</f>
        <v>0</v>
      </c>
      <c r="P135">
        <f>ROUND(VLOOKUP(D135,'[1]Aircraft data'!A:D,4,FALSE)*C135,0)</f>
        <v>46</v>
      </c>
      <c r="Q135" s="4">
        <f t="shared" si="8"/>
        <v>71.331978514865384</v>
      </c>
      <c r="R135" s="4">
        <f t="shared" si="9"/>
        <v>643.65264215624529</v>
      </c>
      <c r="S135" s="4">
        <f t="shared" si="11"/>
        <v>714.98462067111063</v>
      </c>
    </row>
    <row r="136" spans="1:19" x14ac:dyDescent="0.35">
      <c r="A136" t="s">
        <v>231</v>
      </c>
      <c r="B136" t="s">
        <v>231</v>
      </c>
      <c r="C136">
        <v>0.60607934019999998</v>
      </c>
      <c r="D136" t="s">
        <v>29</v>
      </c>
      <c r="E136">
        <v>65141.195456496927</v>
      </c>
      <c r="F136">
        <v>205781.0364470738</v>
      </c>
      <c r="G136">
        <v>1310.0052346494399</v>
      </c>
      <c r="H136">
        <v>6.8465265181043424</v>
      </c>
      <c r="I136">
        <v>1.302823909129939</v>
      </c>
      <c r="J136">
        <v>80123.670411491243</v>
      </c>
      <c r="K136">
        <v>78.169434547796328</v>
      </c>
      <c r="L136">
        <v>1.595294582608088</v>
      </c>
      <c r="M136" t="s">
        <v>25</v>
      </c>
      <c r="N136" t="str">
        <f t="shared" si="10"/>
        <v>Y</v>
      </c>
      <c r="O136">
        <f>ROUND(VLOOKUP(D136,'[1]Aircraft data'!A:D,3,FALSE)*C136,0)</f>
        <v>25</v>
      </c>
      <c r="P136">
        <f>ROUND(VLOOKUP(D136,'[1]Aircraft data'!A:D,4,FALSE)*C136,0)</f>
        <v>233</v>
      </c>
      <c r="Q136" s="4">
        <f t="shared" si="8"/>
        <v>1595.2018329230527</v>
      </c>
      <c r="R136" s="4">
        <f t="shared" si="9"/>
        <v>0</v>
      </c>
      <c r="S136" s="4">
        <f t="shared" si="11"/>
        <v>1595.2018329230527</v>
      </c>
    </row>
    <row r="137" spans="1:19" x14ac:dyDescent="0.35">
      <c r="A137" t="s">
        <v>214</v>
      </c>
      <c r="B137" t="s">
        <v>214</v>
      </c>
      <c r="C137">
        <v>0.60607934019999998</v>
      </c>
      <c r="D137" t="s">
        <v>29</v>
      </c>
      <c r="E137">
        <v>49612.248018995662</v>
      </c>
      <c r="F137">
        <v>156725.09149200731</v>
      </c>
      <c r="G137">
        <v>1012.500926715771</v>
      </c>
      <c r="H137">
        <v>6.5664807021024387</v>
      </c>
      <c r="I137">
        <v>0.99224496037991328</v>
      </c>
      <c r="J137">
        <v>61023.065063364673</v>
      </c>
      <c r="K137">
        <v>59.534697622794788</v>
      </c>
      <c r="L137">
        <v>1.214993829036628</v>
      </c>
      <c r="M137" t="s">
        <v>25</v>
      </c>
      <c r="N137" t="str">
        <f t="shared" si="10"/>
        <v>Y</v>
      </c>
      <c r="O137">
        <f>ROUND(VLOOKUP(D137,'[1]Aircraft data'!A:D,3,FALSE)*C137,0)</f>
        <v>25</v>
      </c>
      <c r="P137">
        <f>ROUND(VLOOKUP(D137,'[1]Aircraft data'!A:D,4,FALSE)*C137,0)</f>
        <v>233</v>
      </c>
      <c r="Q137" s="4">
        <f t="shared" si="8"/>
        <v>1214.9231898605217</v>
      </c>
      <c r="R137" s="4">
        <f t="shared" si="9"/>
        <v>0</v>
      </c>
      <c r="S137" s="4">
        <f t="shared" si="11"/>
        <v>1214.9231898605217</v>
      </c>
    </row>
    <row r="138" spans="1:19" x14ac:dyDescent="0.35">
      <c r="A138" t="s">
        <v>214</v>
      </c>
      <c r="B138" t="s">
        <v>214</v>
      </c>
      <c r="C138">
        <v>0.60607934019999998</v>
      </c>
      <c r="D138" t="s">
        <v>29</v>
      </c>
      <c r="E138">
        <v>49612.248018995662</v>
      </c>
      <c r="F138">
        <v>156725.09149200731</v>
      </c>
      <c r="G138">
        <v>1012.500926715771</v>
      </c>
      <c r="H138">
        <v>6.5664807021024387</v>
      </c>
      <c r="I138">
        <v>0.99224496037991328</v>
      </c>
      <c r="J138">
        <v>61023.065063364673</v>
      </c>
      <c r="K138">
        <v>59.534697622794788</v>
      </c>
      <c r="L138">
        <v>1.214993829036628</v>
      </c>
      <c r="M138" t="s">
        <v>25</v>
      </c>
      <c r="N138" t="str">
        <f t="shared" si="10"/>
        <v>Y</v>
      </c>
      <c r="O138">
        <f>ROUND(VLOOKUP(D138,'[1]Aircraft data'!A:D,3,FALSE)*C138,0)</f>
        <v>25</v>
      </c>
      <c r="P138">
        <f>ROUND(VLOOKUP(D138,'[1]Aircraft data'!A:D,4,FALSE)*C138,0)</f>
        <v>233</v>
      </c>
      <c r="Q138" s="4">
        <f t="shared" si="8"/>
        <v>1214.9231898605217</v>
      </c>
      <c r="R138" s="4">
        <f t="shared" si="9"/>
        <v>0</v>
      </c>
      <c r="S138" s="4">
        <f t="shared" si="11"/>
        <v>1214.9231898605217</v>
      </c>
    </row>
    <row r="139" spans="1:19" x14ac:dyDescent="0.35">
      <c r="A139" t="s">
        <v>139</v>
      </c>
      <c r="B139" t="s">
        <v>139</v>
      </c>
      <c r="C139">
        <v>0.60607934019999998</v>
      </c>
      <c r="D139" t="s">
        <v>141</v>
      </c>
      <c r="E139">
        <v>26776.62289742479</v>
      </c>
      <c r="F139">
        <v>84587.351732964918</v>
      </c>
      <c r="G139">
        <v>374.1524896696622</v>
      </c>
      <c r="H139">
        <v>2.3586915489331912</v>
      </c>
      <c r="I139">
        <v>0.53553245794849569</v>
      </c>
      <c r="J139">
        <v>32935.246163832497</v>
      </c>
      <c r="K139">
        <v>32.131947476909751</v>
      </c>
      <c r="L139">
        <v>0.6557540301410153</v>
      </c>
      <c r="M139" t="s">
        <v>25</v>
      </c>
      <c r="N139" t="str">
        <f t="shared" si="10"/>
        <v>Y</v>
      </c>
      <c r="O139">
        <f>ROUND(VLOOKUP(D139,'[1]Aircraft data'!A:D,3,FALSE)*C139,0)</f>
        <v>12</v>
      </c>
      <c r="P139">
        <f>ROUND(VLOOKUP(D139,'[1]Aircraft data'!A:D,4,FALSE)*C139,0)</f>
        <v>163</v>
      </c>
      <c r="Q139" s="4">
        <f t="shared" si="8"/>
        <v>966.71259123388484</v>
      </c>
      <c r="R139" s="4">
        <f t="shared" si="9"/>
        <v>0</v>
      </c>
      <c r="S139" s="4">
        <f t="shared" si="11"/>
        <v>966.71259123388484</v>
      </c>
    </row>
    <row r="140" spans="1:19" x14ac:dyDescent="0.35">
      <c r="A140" t="s">
        <v>47</v>
      </c>
      <c r="B140" t="s">
        <v>47</v>
      </c>
      <c r="C140">
        <v>0.60607934019999998</v>
      </c>
      <c r="D140" t="s">
        <v>49</v>
      </c>
      <c r="E140">
        <v>20466.33671418775</v>
      </c>
      <c r="F140">
        <v>64653.157680119082</v>
      </c>
      <c r="G140">
        <v>292.75331603475303</v>
      </c>
      <c r="H140">
        <v>1.0940931645813341</v>
      </c>
      <c r="I140">
        <v>0.40932673428375488</v>
      </c>
      <c r="J140">
        <v>25173.594158450931</v>
      </c>
      <c r="K140">
        <v>24.55960405702529</v>
      </c>
      <c r="L140">
        <v>0.50121640932704681</v>
      </c>
      <c r="M140" t="s">
        <v>25</v>
      </c>
      <c r="N140" t="str">
        <f t="shared" si="10"/>
        <v>Y</v>
      </c>
      <c r="O140">
        <f>ROUND(VLOOKUP(D140,'[1]Aircraft data'!A:D,3,FALSE)*C140,0)</f>
        <v>25</v>
      </c>
      <c r="P140">
        <f>ROUND(VLOOKUP(D140,'[1]Aircraft data'!A:D,4,FALSE)*C140,0)</f>
        <v>120</v>
      </c>
      <c r="Q140" s="4">
        <f t="shared" si="8"/>
        <v>891.76769213957357</v>
      </c>
      <c r="R140" s="4">
        <f t="shared" si="9"/>
        <v>0</v>
      </c>
      <c r="S140" s="4">
        <f t="shared" si="11"/>
        <v>891.76769213957357</v>
      </c>
    </row>
    <row r="141" spans="1:19" x14ac:dyDescent="0.35">
      <c r="A141" t="s">
        <v>253</v>
      </c>
      <c r="B141" t="s">
        <v>253</v>
      </c>
      <c r="C141">
        <v>0.75174210653333329</v>
      </c>
      <c r="D141" t="s">
        <v>32</v>
      </c>
      <c r="E141">
        <v>106492.2647280735</v>
      </c>
      <c r="F141">
        <v>336409.0642759843</v>
      </c>
      <c r="G141">
        <v>2116.8475395784199</v>
      </c>
      <c r="H141">
        <v>8.5632436730312413</v>
      </c>
      <c r="I141">
        <v>2.1298452945614712</v>
      </c>
      <c r="J141">
        <v>130985.4856155305</v>
      </c>
      <c r="K141">
        <v>127.79071767368821</v>
      </c>
      <c r="L141">
        <v>2.6079738300752702</v>
      </c>
      <c r="M141" t="s">
        <v>25</v>
      </c>
      <c r="N141" t="str">
        <f t="shared" si="10"/>
        <v>Y</v>
      </c>
      <c r="O141">
        <f>ROUND(VLOOKUP(D141,'[1]Aircraft data'!A:D,3,FALSE)*C141,0)</f>
        <v>32</v>
      </c>
      <c r="P141">
        <f>ROUND(VLOOKUP(D141,'[1]Aircraft data'!A:D,4,FALSE)*C141,0)</f>
        <v>147</v>
      </c>
      <c r="Q141" s="4">
        <f t="shared" si="8"/>
        <v>3758.7604947037353</v>
      </c>
      <c r="R141" s="4">
        <f t="shared" si="9"/>
        <v>0</v>
      </c>
      <c r="S141" s="4">
        <f t="shared" si="11"/>
        <v>3758.7604947037353</v>
      </c>
    </row>
    <row r="142" spans="1:19" x14ac:dyDescent="0.35">
      <c r="A142" t="s">
        <v>310</v>
      </c>
      <c r="B142" t="s">
        <v>310</v>
      </c>
      <c r="C142">
        <v>0.63765658353333332</v>
      </c>
      <c r="D142" t="s">
        <v>29</v>
      </c>
      <c r="E142">
        <v>30129.005490174201</v>
      </c>
      <c r="F142">
        <v>95177.528343460304</v>
      </c>
      <c r="G142">
        <v>622.80682031464642</v>
      </c>
      <c r="H142">
        <v>4.7174778240164077</v>
      </c>
      <c r="I142">
        <v>0.60258010980348409</v>
      </c>
      <c r="J142">
        <v>37058.676752914267</v>
      </c>
      <c r="K142">
        <v>36.154806588209041</v>
      </c>
      <c r="L142">
        <v>0.73785319567773555</v>
      </c>
      <c r="M142" t="s">
        <v>25</v>
      </c>
      <c r="N142" t="str">
        <f t="shared" si="10"/>
        <v>Y</v>
      </c>
      <c r="O142">
        <f>ROUND(VLOOKUP(D142,'[1]Aircraft data'!A:D,3,FALSE)*C142,0)</f>
        <v>27</v>
      </c>
      <c r="P142">
        <f>ROUND(VLOOKUP(D142,'[1]Aircraft data'!A:D,4,FALSE)*C142,0)</f>
        <v>245</v>
      </c>
      <c r="Q142" s="4">
        <f t="shared" si="8"/>
        <v>699.83476723132571</v>
      </c>
      <c r="R142" s="4">
        <f t="shared" si="9"/>
        <v>0</v>
      </c>
      <c r="S142" s="4">
        <f t="shared" si="11"/>
        <v>699.83476723132571</v>
      </c>
    </row>
    <row r="143" spans="1:19" x14ac:dyDescent="0.35">
      <c r="A143" t="s">
        <v>71</v>
      </c>
      <c r="B143" t="s">
        <v>71</v>
      </c>
      <c r="C143">
        <v>0.69877382826666667</v>
      </c>
      <c r="D143" t="s">
        <v>29</v>
      </c>
      <c r="E143">
        <v>35374.008151595393</v>
      </c>
      <c r="F143">
        <v>111746.49175088981</v>
      </c>
      <c r="G143">
        <v>735.01274344129115</v>
      </c>
      <c r="H143">
        <v>5.7162518148291026</v>
      </c>
      <c r="I143">
        <v>0.70748016303190764</v>
      </c>
      <c r="J143">
        <v>43510.030026462337</v>
      </c>
      <c r="K143">
        <v>42.44880978191447</v>
      </c>
      <c r="L143">
        <v>0.86630224044723425</v>
      </c>
      <c r="M143" t="s">
        <v>25</v>
      </c>
      <c r="N143" t="str">
        <f t="shared" si="10"/>
        <v>Y</v>
      </c>
      <c r="O143">
        <f>ROUND(VLOOKUP(D143,'[1]Aircraft data'!A:D,3,FALSE)*C143,0)</f>
        <v>29</v>
      </c>
      <c r="P143">
        <f>ROUND(VLOOKUP(D143,'[1]Aircraft data'!A:D,4,FALSE)*C143,0)</f>
        <v>269</v>
      </c>
      <c r="Q143" s="4">
        <f t="shared" si="8"/>
        <v>749.97645470395844</v>
      </c>
      <c r="R143" s="4">
        <f t="shared" si="9"/>
        <v>0</v>
      </c>
      <c r="S143" s="4">
        <f t="shared" si="11"/>
        <v>749.97645470395844</v>
      </c>
    </row>
    <row r="144" spans="1:19" x14ac:dyDescent="0.35">
      <c r="A144" t="s">
        <v>314</v>
      </c>
      <c r="B144" t="s">
        <v>314</v>
      </c>
      <c r="C144">
        <v>0.71929534158064523</v>
      </c>
      <c r="D144" t="s">
        <v>42</v>
      </c>
      <c r="E144">
        <v>7456.3111311423418</v>
      </c>
      <c r="F144">
        <v>23554.48686327866</v>
      </c>
      <c r="G144">
        <v>79.329963850067571</v>
      </c>
      <c r="H144">
        <v>0.98530544217508109</v>
      </c>
      <c r="I144">
        <v>0.14912622262284689</v>
      </c>
      <c r="J144">
        <v>9171.2626913050808</v>
      </c>
      <c r="K144">
        <v>8.9475733573708105</v>
      </c>
      <c r="L144">
        <v>0.18260353790552669</v>
      </c>
      <c r="M144" t="s">
        <v>25</v>
      </c>
      <c r="N144" t="str">
        <f t="shared" si="10"/>
        <v>Y</v>
      </c>
      <c r="O144">
        <f>ROUND(VLOOKUP(D144,'[1]Aircraft data'!A:D,3,FALSE)*C144,0)</f>
        <v>12</v>
      </c>
      <c r="P144">
        <f>ROUND(VLOOKUP(D144,'[1]Aircraft data'!A:D,4,FALSE)*C144,0)</f>
        <v>99</v>
      </c>
      <c r="Q144" s="4">
        <f t="shared" si="8"/>
        <v>424.40516870772359</v>
      </c>
      <c r="R144" s="4">
        <f t="shared" si="9"/>
        <v>0</v>
      </c>
      <c r="S144" s="4">
        <f t="shared" si="11"/>
        <v>424.40516870772359</v>
      </c>
    </row>
    <row r="145" spans="1:19" x14ac:dyDescent="0.35">
      <c r="A145" t="s">
        <v>204</v>
      </c>
      <c r="B145" t="s">
        <v>204</v>
      </c>
      <c r="C145">
        <v>0.69877382826666667</v>
      </c>
      <c r="D145" t="s">
        <v>42</v>
      </c>
      <c r="E145">
        <v>10900.733255890829</v>
      </c>
      <c r="F145">
        <v>34435.416355359121</v>
      </c>
      <c r="G145">
        <v>121.11445117305099</v>
      </c>
      <c r="H145">
        <v>1.0237417341576751</v>
      </c>
      <c r="I145">
        <v>0.2180146651178165</v>
      </c>
      <c r="J145">
        <v>13407.90190474572</v>
      </c>
      <c r="K145">
        <v>13.08087990706899</v>
      </c>
      <c r="L145">
        <v>0.26695673279732629</v>
      </c>
      <c r="M145" t="s">
        <v>25</v>
      </c>
      <c r="N145" t="str">
        <f t="shared" si="10"/>
        <v>Y</v>
      </c>
      <c r="O145">
        <f>ROUND(VLOOKUP(D145,'[1]Aircraft data'!A:D,3,FALSE)*C145,0)</f>
        <v>11</v>
      </c>
      <c r="P145">
        <f>ROUND(VLOOKUP(D145,'[1]Aircraft data'!A:D,4,FALSE)*C145,0)</f>
        <v>96</v>
      </c>
      <c r="Q145" s="4">
        <f t="shared" si="8"/>
        <v>643.65264215624529</v>
      </c>
      <c r="R145" s="4">
        <f t="shared" si="9"/>
        <v>0</v>
      </c>
      <c r="S145" s="4">
        <f t="shared" si="11"/>
        <v>643.65264215624529</v>
      </c>
    </row>
    <row r="146" spans="1:19" x14ac:dyDescent="0.35">
      <c r="A146" t="s">
        <v>317</v>
      </c>
      <c r="B146" t="s">
        <v>47</v>
      </c>
      <c r="C146">
        <v>0.60607934019999998</v>
      </c>
      <c r="D146" t="s">
        <v>216</v>
      </c>
      <c r="E146">
        <v>3198.583429773164</v>
      </c>
      <c r="F146">
        <v>10104.32505465342</v>
      </c>
      <c r="G146">
        <v>35.724434132835142</v>
      </c>
      <c r="H146">
        <v>0.59021871459070874</v>
      </c>
      <c r="I146">
        <v>6.3971668595463271E-2</v>
      </c>
      <c r="J146">
        <v>3934.2576186209922</v>
      </c>
      <c r="K146">
        <v>3.8383001157277969</v>
      </c>
      <c r="L146">
        <v>7.8332655423016248E-2</v>
      </c>
      <c r="M146" t="s">
        <v>25</v>
      </c>
      <c r="N146" t="str">
        <f t="shared" si="10"/>
        <v>N</v>
      </c>
      <c r="O146">
        <f>ROUND(VLOOKUP(D146,'[1]Aircraft data'!A:D,3,FALSE)*C146,0)</f>
        <v>5</v>
      </c>
      <c r="P146">
        <f>ROUND(VLOOKUP(D146,'[1]Aircraft data'!A:D,4,FALSE)*C146,0)</f>
        <v>53</v>
      </c>
      <c r="Q146" s="4">
        <f t="shared" si="8"/>
        <v>348.4250018846007</v>
      </c>
      <c r="R146" s="4">
        <f t="shared" si="9"/>
        <v>891.76769213957357</v>
      </c>
      <c r="S146" s="4">
        <f t="shared" si="11"/>
        <v>1240.1926940241742</v>
      </c>
    </row>
    <row r="147" spans="1:19" x14ac:dyDescent="0.35">
      <c r="A147" t="s">
        <v>274</v>
      </c>
      <c r="B147" t="s">
        <v>45</v>
      </c>
      <c r="C147">
        <v>0.81318515250000001</v>
      </c>
      <c r="D147" t="s">
        <v>42</v>
      </c>
      <c r="E147">
        <v>9645.7293692857747</v>
      </c>
      <c r="F147">
        <v>30470.859077573761</v>
      </c>
      <c r="G147">
        <v>111.33970107864459</v>
      </c>
      <c r="H147">
        <v>0.80996538016017072</v>
      </c>
      <c r="I147">
        <v>0.19291458738571551</v>
      </c>
      <c r="J147">
        <v>11864.2471242215</v>
      </c>
      <c r="K147">
        <v>11.57487524314293</v>
      </c>
      <c r="L147">
        <v>0.2362219437376108</v>
      </c>
      <c r="M147" t="s">
        <v>25</v>
      </c>
      <c r="N147" t="str">
        <f t="shared" si="10"/>
        <v>N</v>
      </c>
      <c r="O147">
        <f>ROUND(VLOOKUP(D147,'[1]Aircraft data'!A:D,3,FALSE)*C147,0)</f>
        <v>13</v>
      </c>
      <c r="P147">
        <f>ROUND(VLOOKUP(D147,'[1]Aircraft data'!A:D,4,FALSE)*C147,0)</f>
        <v>112</v>
      </c>
      <c r="Q147" s="4">
        <f t="shared" si="8"/>
        <v>487.53374524118016</v>
      </c>
      <c r="R147" s="4">
        <f t="shared" si="9"/>
        <v>1980.7159535921435</v>
      </c>
      <c r="S147" s="4">
        <f t="shared" si="11"/>
        <v>2468.2496988333237</v>
      </c>
    </row>
    <row r="148" spans="1:19" x14ac:dyDescent="0.35">
      <c r="A148" t="s">
        <v>47</v>
      </c>
      <c r="B148" t="s">
        <v>47</v>
      </c>
      <c r="C148">
        <v>0.60607934019999998</v>
      </c>
      <c r="D148" t="s">
        <v>49</v>
      </c>
      <c r="E148">
        <v>20466.33671418775</v>
      </c>
      <c r="F148">
        <v>64653.157680119082</v>
      </c>
      <c r="G148">
        <v>292.75331603475303</v>
      </c>
      <c r="H148">
        <v>1.0940931645813341</v>
      </c>
      <c r="I148">
        <v>0.40932673428375488</v>
      </c>
      <c r="J148">
        <v>25173.594158450931</v>
      </c>
      <c r="K148">
        <v>24.55960405702529</v>
      </c>
      <c r="L148">
        <v>0.50121640932704681</v>
      </c>
      <c r="M148" t="s">
        <v>25</v>
      </c>
      <c r="N148" t="str">
        <f t="shared" si="10"/>
        <v>Y</v>
      </c>
      <c r="O148">
        <f>ROUND(VLOOKUP(D148,'[1]Aircraft data'!A:D,3,FALSE)*C148,0)</f>
        <v>25</v>
      </c>
      <c r="P148">
        <f>ROUND(VLOOKUP(D148,'[1]Aircraft data'!A:D,4,FALSE)*C148,0)</f>
        <v>120</v>
      </c>
      <c r="Q148" s="4">
        <f t="shared" si="8"/>
        <v>891.76769213957357</v>
      </c>
      <c r="R148" s="4">
        <f t="shared" si="9"/>
        <v>0</v>
      </c>
      <c r="S148" s="4">
        <f t="shared" si="11"/>
        <v>891.76769213957357</v>
      </c>
    </row>
    <row r="149" spans="1:19" x14ac:dyDescent="0.35">
      <c r="A149" t="s">
        <v>45</v>
      </c>
      <c r="B149" t="s">
        <v>45</v>
      </c>
      <c r="C149">
        <v>0.75174210653333329</v>
      </c>
      <c r="D149" t="s">
        <v>39</v>
      </c>
      <c r="E149">
        <v>145152.18210084879</v>
      </c>
      <c r="F149">
        <v>458535.74325658119</v>
      </c>
      <c r="G149">
        <v>2871.4521899726351</v>
      </c>
      <c r="H149">
        <v>18.037676425320591</v>
      </c>
      <c r="I149">
        <v>2.903043642016975</v>
      </c>
      <c r="J149">
        <v>178537.18398404401</v>
      </c>
      <c r="K149">
        <v>174.1826185210185</v>
      </c>
      <c r="L149">
        <v>3.5547473167554791</v>
      </c>
      <c r="M149" t="s">
        <v>25</v>
      </c>
      <c r="N149" t="str">
        <f t="shared" si="10"/>
        <v>Y</v>
      </c>
      <c r="O149">
        <f>ROUND(VLOOKUP(D149,'[1]Aircraft data'!A:D,3,FALSE)*C149,0)</f>
        <v>44</v>
      </c>
      <c r="P149">
        <f>ROUND(VLOOKUP(D149,'[1]Aircraft data'!A:D,4,FALSE)*C149,0)</f>
        <v>419</v>
      </c>
      <c r="Q149" s="4">
        <f t="shared" si="8"/>
        <v>1980.7159535921435</v>
      </c>
      <c r="R149" s="4">
        <f t="shared" si="9"/>
        <v>0</v>
      </c>
      <c r="S149" s="4">
        <f t="shared" si="11"/>
        <v>1980.7159535921435</v>
      </c>
    </row>
    <row r="150" spans="1:19" x14ac:dyDescent="0.35">
      <c r="A150" t="s">
        <v>318</v>
      </c>
      <c r="B150" t="s">
        <v>47</v>
      </c>
      <c r="C150">
        <v>0.60607934019999998</v>
      </c>
      <c r="D150" t="s">
        <v>42</v>
      </c>
      <c r="E150">
        <v>4094.6651125027402</v>
      </c>
      <c r="F150">
        <v>12935.04709039616</v>
      </c>
      <c r="G150">
        <v>47.544340881419707</v>
      </c>
      <c r="H150">
        <v>0.5820121121570897</v>
      </c>
      <c r="I150">
        <v>8.1893302250054797E-2</v>
      </c>
      <c r="J150">
        <v>5036.4380883783706</v>
      </c>
      <c r="K150">
        <v>4.913598135003288</v>
      </c>
      <c r="L150">
        <v>0.1002775129592508</v>
      </c>
      <c r="M150" t="s">
        <v>25</v>
      </c>
      <c r="N150" t="str">
        <f t="shared" si="10"/>
        <v>N</v>
      </c>
      <c r="O150">
        <f>ROUND(VLOOKUP(D150,'[1]Aircraft data'!A:D,3,FALSE)*C150,0)</f>
        <v>10</v>
      </c>
      <c r="P150">
        <f>ROUND(VLOOKUP(D150,'[1]Aircraft data'!A:D,4,FALSE)*C150,0)</f>
        <v>84</v>
      </c>
      <c r="Q150" s="4">
        <f t="shared" si="8"/>
        <v>275.21376788076935</v>
      </c>
      <c r="R150" s="4">
        <f t="shared" si="9"/>
        <v>891.76769213957357</v>
      </c>
      <c r="S150" s="4">
        <f t="shared" si="11"/>
        <v>1166.9814600203429</v>
      </c>
    </row>
    <row r="151" spans="1:19" x14ac:dyDescent="0.35">
      <c r="A151" t="s">
        <v>319</v>
      </c>
      <c r="B151" t="s">
        <v>320</v>
      </c>
      <c r="C151">
        <v>0.63857805256666667</v>
      </c>
      <c r="D151" t="s">
        <v>42</v>
      </c>
      <c r="E151">
        <v>6848.2344733600476</v>
      </c>
      <c r="F151">
        <v>21633.57270134439</v>
      </c>
      <c r="G151">
        <v>76.228979986761814</v>
      </c>
      <c r="H151">
        <v>0.55463288147882484</v>
      </c>
      <c r="I151">
        <v>0.13696468946720089</v>
      </c>
      <c r="J151">
        <v>8423.3284022328589</v>
      </c>
      <c r="K151">
        <v>8.2178813680320566</v>
      </c>
      <c r="L151">
        <v>0.16771186465371549</v>
      </c>
      <c r="M151" t="s">
        <v>25</v>
      </c>
      <c r="N151" t="str">
        <f t="shared" si="10"/>
        <v>N</v>
      </c>
      <c r="O151">
        <f>ROUND(VLOOKUP(D151,'[1]Aircraft data'!A:D,3,FALSE)*C151,0)</f>
        <v>10</v>
      </c>
      <c r="P151">
        <f>ROUND(VLOOKUP(D151,'[1]Aircraft data'!A:D,4,FALSE)*C151,0)</f>
        <v>88</v>
      </c>
      <c r="Q151" s="4">
        <f t="shared" si="8"/>
        <v>441.50148370090591</v>
      </c>
      <c r="R151" s="4">
        <f t="shared" si="9"/>
        <v>2364.5793206995886</v>
      </c>
      <c r="S151" s="4">
        <f t="shared" si="11"/>
        <v>2806.0808044004943</v>
      </c>
    </row>
    <row r="152" spans="1:19" x14ac:dyDescent="0.35">
      <c r="A152" t="s">
        <v>278</v>
      </c>
      <c r="B152" t="s">
        <v>45</v>
      </c>
      <c r="C152">
        <v>0.78739383233333338</v>
      </c>
      <c r="D152" t="s">
        <v>75</v>
      </c>
      <c r="E152">
        <v>9454.0619249884185</v>
      </c>
      <c r="F152">
        <v>29865.381621038421</v>
      </c>
      <c r="G152">
        <v>146.64737704381909</v>
      </c>
      <c r="H152">
        <v>0.31175001119401091</v>
      </c>
      <c r="I152">
        <v>0.18908123849976841</v>
      </c>
      <c r="J152">
        <v>11628.496167735761</v>
      </c>
      <c r="K152">
        <v>11.3448743099861</v>
      </c>
      <c r="L152">
        <v>0.2315280471425735</v>
      </c>
      <c r="M152" t="s">
        <v>25</v>
      </c>
      <c r="N152" t="str">
        <f t="shared" si="10"/>
        <v>N</v>
      </c>
      <c r="O152">
        <f>ROUND(VLOOKUP(D152,'[1]Aircraft data'!A:D,3,FALSE)*C152,0)</f>
        <v>18</v>
      </c>
      <c r="P152">
        <f>ROUND(VLOOKUP(D152,'[1]Aircraft data'!A:D,4,FALSE)*C152,0)</f>
        <v>103</v>
      </c>
      <c r="Q152" s="4">
        <f t="shared" si="8"/>
        <v>493.64267142212265</v>
      </c>
      <c r="R152" s="4">
        <f t="shared" si="9"/>
        <v>1980.7159535921435</v>
      </c>
      <c r="S152" s="4">
        <f t="shared" si="11"/>
        <v>2474.3586250142662</v>
      </c>
    </row>
    <row r="153" spans="1:19" x14ac:dyDescent="0.35">
      <c r="A153" t="s">
        <v>47</v>
      </c>
      <c r="B153" t="s">
        <v>47</v>
      </c>
      <c r="C153">
        <v>0.60607934019999998</v>
      </c>
      <c r="D153" t="s">
        <v>49</v>
      </c>
      <c r="E153">
        <v>20466.33671418775</v>
      </c>
      <c r="F153">
        <v>64653.157680119082</v>
      </c>
      <c r="G153">
        <v>292.75331603475303</v>
      </c>
      <c r="H153">
        <v>1.0940931645813341</v>
      </c>
      <c r="I153">
        <v>0.40932673428375488</v>
      </c>
      <c r="J153">
        <v>25173.594158450931</v>
      </c>
      <c r="K153">
        <v>24.55960405702529</v>
      </c>
      <c r="L153">
        <v>0.50121640932704681</v>
      </c>
      <c r="M153" t="s">
        <v>25</v>
      </c>
      <c r="N153" t="str">
        <f t="shared" si="10"/>
        <v>Y</v>
      </c>
      <c r="O153">
        <f>ROUND(VLOOKUP(D153,'[1]Aircraft data'!A:D,3,FALSE)*C153,0)</f>
        <v>25</v>
      </c>
      <c r="P153">
        <f>ROUND(VLOOKUP(D153,'[1]Aircraft data'!A:D,4,FALSE)*C153,0)</f>
        <v>120</v>
      </c>
      <c r="Q153" s="4">
        <f t="shared" si="8"/>
        <v>891.76769213957357</v>
      </c>
      <c r="R153" s="4">
        <f t="shared" si="9"/>
        <v>0</v>
      </c>
      <c r="S153" s="4">
        <f t="shared" si="11"/>
        <v>891.76769213957357</v>
      </c>
    </row>
    <row r="154" spans="1:19" x14ac:dyDescent="0.35">
      <c r="A154" t="s">
        <v>320</v>
      </c>
      <c r="B154" t="s">
        <v>320</v>
      </c>
      <c r="C154">
        <v>0.63765658353333332</v>
      </c>
      <c r="D154" t="s">
        <v>321</v>
      </c>
      <c r="E154">
        <v>86828.490408721831</v>
      </c>
      <c r="F154">
        <v>274291.20120115229</v>
      </c>
      <c r="G154">
        <v>1314.633026537286</v>
      </c>
      <c r="H154">
        <v>3.793712871365774</v>
      </c>
      <c r="I154">
        <v>1.736569808174437</v>
      </c>
      <c r="J154">
        <v>106799.0432027278</v>
      </c>
      <c r="K154">
        <v>104.1941884904662</v>
      </c>
      <c r="L154">
        <v>2.1264120100095139</v>
      </c>
      <c r="M154" t="s">
        <v>25</v>
      </c>
      <c r="N154" t="str">
        <f t="shared" si="10"/>
        <v>Y</v>
      </c>
      <c r="O154">
        <f>ROUND(VLOOKUP(D154,'[1]Aircraft data'!A:D,3,FALSE)*C154,0)</f>
        <v>56</v>
      </c>
      <c r="P154">
        <f>ROUND(VLOOKUP(D154,'[1]Aircraft data'!A:D,4,FALSE)*C154,0)</f>
        <v>176</v>
      </c>
      <c r="Q154" s="4">
        <f t="shared" si="8"/>
        <v>2364.5793206995886</v>
      </c>
      <c r="R154" s="4">
        <f t="shared" si="9"/>
        <v>0</v>
      </c>
      <c r="S154" s="4">
        <f t="shared" si="11"/>
        <v>2364.5793206995886</v>
      </c>
    </row>
    <row r="155" spans="1:19" x14ac:dyDescent="0.35">
      <c r="A155" t="s">
        <v>45</v>
      </c>
      <c r="B155" t="s">
        <v>45</v>
      </c>
      <c r="C155">
        <v>0.75174210653333329</v>
      </c>
      <c r="D155" t="s">
        <v>39</v>
      </c>
      <c r="E155">
        <v>145152.18210084879</v>
      </c>
      <c r="F155">
        <v>458535.74325658119</v>
      </c>
      <c r="G155">
        <v>2871.4521899726351</v>
      </c>
      <c r="H155">
        <v>18.037676425320591</v>
      </c>
      <c r="I155">
        <v>2.903043642016975</v>
      </c>
      <c r="J155">
        <v>178537.18398404401</v>
      </c>
      <c r="K155">
        <v>174.1826185210185</v>
      </c>
      <c r="L155">
        <v>3.5547473167554791</v>
      </c>
      <c r="M155" t="s">
        <v>25</v>
      </c>
      <c r="N155" t="str">
        <f t="shared" si="10"/>
        <v>Y</v>
      </c>
      <c r="O155">
        <f>ROUND(VLOOKUP(D155,'[1]Aircraft data'!A:D,3,FALSE)*C155,0)</f>
        <v>44</v>
      </c>
      <c r="P155">
        <f>ROUND(VLOOKUP(D155,'[1]Aircraft data'!A:D,4,FALSE)*C155,0)</f>
        <v>419</v>
      </c>
      <c r="Q155" s="4">
        <f t="shared" si="8"/>
        <v>1980.7159535921435</v>
      </c>
      <c r="R155" s="4">
        <f t="shared" si="9"/>
        <v>0</v>
      </c>
      <c r="S155" s="4">
        <f t="shared" si="11"/>
        <v>1980.7159535921435</v>
      </c>
    </row>
    <row r="156" spans="1:19" x14ac:dyDescent="0.35">
      <c r="A156" t="s">
        <v>322</v>
      </c>
      <c r="B156" t="s">
        <v>47</v>
      </c>
      <c r="C156">
        <v>0.61045852619999996</v>
      </c>
      <c r="D156" t="s">
        <v>216</v>
      </c>
      <c r="E156">
        <v>4921.6249320578418</v>
      </c>
      <c r="F156">
        <v>15547.413160370719</v>
      </c>
      <c r="G156">
        <v>51.578770781575187</v>
      </c>
      <c r="H156">
        <v>1.0236998058271141</v>
      </c>
      <c r="I156">
        <v>9.8432498641156857E-2</v>
      </c>
      <c r="J156">
        <v>6053.5986664311467</v>
      </c>
      <c r="K156">
        <v>5.9059499184694104</v>
      </c>
      <c r="L156">
        <v>0.12052959017284511</v>
      </c>
      <c r="M156" t="s">
        <v>25</v>
      </c>
      <c r="N156" t="str">
        <f t="shared" si="10"/>
        <v>N</v>
      </c>
      <c r="O156">
        <f>ROUND(VLOOKUP(D156,'[1]Aircraft data'!A:D,3,FALSE)*C156,0)</f>
        <v>5</v>
      </c>
      <c r="P156">
        <f>ROUND(VLOOKUP(D156,'[1]Aircraft data'!A:D,4,FALSE)*C156,0)</f>
        <v>54</v>
      </c>
      <c r="Q156" s="4">
        <f t="shared" si="8"/>
        <v>527.03095458883797</v>
      </c>
      <c r="R156" s="4">
        <f t="shared" si="9"/>
        <v>891.76769213957357</v>
      </c>
      <c r="S156" s="4">
        <f t="shared" si="11"/>
        <v>1418.7986467284115</v>
      </c>
    </row>
    <row r="157" spans="1:19" x14ac:dyDescent="0.35">
      <c r="A157" t="s">
        <v>47</v>
      </c>
      <c r="B157" t="s">
        <v>47</v>
      </c>
      <c r="C157">
        <v>0.60607934019999998</v>
      </c>
      <c r="D157" t="s">
        <v>49</v>
      </c>
      <c r="E157">
        <v>20466.33671418775</v>
      </c>
      <c r="F157">
        <v>64653.157680119082</v>
      </c>
      <c r="G157">
        <v>292.75331603475303</v>
      </c>
      <c r="H157">
        <v>1.0940931645813341</v>
      </c>
      <c r="I157">
        <v>0.40932673428375488</v>
      </c>
      <c r="J157">
        <v>25173.594158450931</v>
      </c>
      <c r="K157">
        <v>24.55960405702529</v>
      </c>
      <c r="L157">
        <v>0.50121640932704681</v>
      </c>
      <c r="M157" t="s">
        <v>25</v>
      </c>
      <c r="N157" t="str">
        <f t="shared" si="10"/>
        <v>Y</v>
      </c>
      <c r="O157">
        <f>ROUND(VLOOKUP(D157,'[1]Aircraft data'!A:D,3,FALSE)*C157,0)</f>
        <v>25</v>
      </c>
      <c r="P157">
        <f>ROUND(VLOOKUP(D157,'[1]Aircraft data'!A:D,4,FALSE)*C157,0)</f>
        <v>120</v>
      </c>
      <c r="Q157" s="4">
        <f t="shared" si="8"/>
        <v>891.76769213957357</v>
      </c>
      <c r="R157" s="4">
        <f t="shared" si="9"/>
        <v>0</v>
      </c>
      <c r="S157" s="4">
        <f t="shared" si="11"/>
        <v>891.76769213957357</v>
      </c>
    </row>
    <row r="158" spans="1:19" x14ac:dyDescent="0.35">
      <c r="A158" t="s">
        <v>323</v>
      </c>
      <c r="B158" t="s">
        <v>119</v>
      </c>
      <c r="C158">
        <v>0.60607934019999998</v>
      </c>
      <c r="D158" t="s">
        <v>42</v>
      </c>
      <c r="E158">
        <v>7395.4573621959189</v>
      </c>
      <c r="F158">
        <v>23362.249807176911</v>
      </c>
      <c r="G158">
        <v>84.826906994744377</v>
      </c>
      <c r="H158">
        <v>0.6903361436993305</v>
      </c>
      <c r="I158">
        <v>0.1479091472439184</v>
      </c>
      <c r="J158">
        <v>9096.4125555009796</v>
      </c>
      <c r="K158">
        <v>8.8745488346351031</v>
      </c>
      <c r="L158">
        <v>0.18111324152316541</v>
      </c>
      <c r="M158" t="s">
        <v>25</v>
      </c>
      <c r="N158" t="str">
        <f t="shared" si="10"/>
        <v>N</v>
      </c>
      <c r="O158">
        <f>ROUND(VLOOKUP(D158,'[1]Aircraft data'!A:D,3,FALSE)*C158,0)</f>
        <v>10</v>
      </c>
      <c r="P158">
        <f>ROUND(VLOOKUP(D158,'[1]Aircraft data'!A:D,4,FALSE)*C158,0)</f>
        <v>84</v>
      </c>
      <c r="Q158" s="4">
        <f t="shared" si="8"/>
        <v>497.06914483355132</v>
      </c>
      <c r="R158" s="4">
        <f t="shared" si="9"/>
        <v>589.15369090205854</v>
      </c>
      <c r="S158" s="4">
        <f t="shared" si="11"/>
        <v>1086.2228357356098</v>
      </c>
    </row>
    <row r="159" spans="1:19" x14ac:dyDescent="0.35">
      <c r="A159" t="s">
        <v>324</v>
      </c>
      <c r="B159" t="s">
        <v>47</v>
      </c>
      <c r="C159">
        <v>0.61221020059999998</v>
      </c>
      <c r="D159" t="s">
        <v>325</v>
      </c>
      <c r="E159">
        <v>27340.01065406952</v>
      </c>
      <c r="F159">
        <v>86367.093656205616</v>
      </c>
      <c r="G159">
        <v>360.65260795358989</v>
      </c>
      <c r="H159">
        <v>4.4784098559518224</v>
      </c>
      <c r="I159">
        <v>0.54680021308139026</v>
      </c>
      <c r="J159">
        <v>33628.213104505507</v>
      </c>
      <c r="K159">
        <v>32.808012784883417</v>
      </c>
      <c r="L159">
        <v>0.66955128132415154</v>
      </c>
      <c r="M159" t="s">
        <v>25</v>
      </c>
      <c r="N159" t="str">
        <f t="shared" si="10"/>
        <v>N</v>
      </c>
      <c r="O159">
        <f>ROUND(VLOOKUP(D159,'[1]Aircraft data'!A:D,3,FALSE)*C159,0)</f>
        <v>40</v>
      </c>
      <c r="P159">
        <f>ROUND(VLOOKUP(D159,'[1]Aircraft data'!A:D,4,FALSE)*C159,0)</f>
        <v>171</v>
      </c>
      <c r="Q159" s="4">
        <f t="shared" si="8"/>
        <v>818.64543749957932</v>
      </c>
      <c r="R159" s="4">
        <f t="shared" si="9"/>
        <v>891.76769213957357</v>
      </c>
      <c r="S159" s="4">
        <f t="shared" si="11"/>
        <v>1710.4131296391529</v>
      </c>
    </row>
    <row r="160" spans="1:19" x14ac:dyDescent="0.35">
      <c r="A160" t="s">
        <v>119</v>
      </c>
      <c r="B160" t="s">
        <v>119</v>
      </c>
      <c r="C160">
        <v>0.60607934019999998</v>
      </c>
      <c r="D160" t="s">
        <v>29</v>
      </c>
      <c r="E160">
        <v>24058.50779562063</v>
      </c>
      <c r="F160">
        <v>76000.826126365559</v>
      </c>
      <c r="G160">
        <v>497.05751732137992</v>
      </c>
      <c r="H160">
        <v>4.0412422023319596</v>
      </c>
      <c r="I160">
        <v>0.48117015591241252</v>
      </c>
      <c r="J160">
        <v>29591.964588613369</v>
      </c>
      <c r="K160">
        <v>28.870209354744759</v>
      </c>
      <c r="L160">
        <v>0.58918794601519897</v>
      </c>
      <c r="M160" t="s">
        <v>25</v>
      </c>
      <c r="N160" t="str">
        <f t="shared" si="10"/>
        <v>Y</v>
      </c>
      <c r="O160">
        <f>ROUND(VLOOKUP(D160,'[1]Aircraft data'!A:D,3,FALSE)*C160,0)</f>
        <v>25</v>
      </c>
      <c r="P160">
        <f>ROUND(VLOOKUP(D160,'[1]Aircraft data'!A:D,4,FALSE)*C160,0)</f>
        <v>233</v>
      </c>
      <c r="Q160" s="4">
        <f t="shared" si="8"/>
        <v>589.15369090205854</v>
      </c>
      <c r="R160" s="4">
        <f t="shared" si="9"/>
        <v>0</v>
      </c>
      <c r="S160" s="4">
        <f t="shared" si="11"/>
        <v>589.15369090205854</v>
      </c>
    </row>
    <row r="161" spans="1:19" x14ac:dyDescent="0.35">
      <c r="A161" t="s">
        <v>47</v>
      </c>
      <c r="B161" t="s">
        <v>47</v>
      </c>
      <c r="C161">
        <v>0.60607934019999998</v>
      </c>
      <c r="D161" t="s">
        <v>49</v>
      </c>
      <c r="E161">
        <v>20466.33671418775</v>
      </c>
      <c r="F161">
        <v>64653.157680119082</v>
      </c>
      <c r="G161">
        <v>292.75331603475303</v>
      </c>
      <c r="H161">
        <v>1.0940931645813341</v>
      </c>
      <c r="I161">
        <v>0.40932673428375488</v>
      </c>
      <c r="J161">
        <v>25173.594158450931</v>
      </c>
      <c r="K161">
        <v>24.55960405702529</v>
      </c>
      <c r="L161">
        <v>0.50121640932704681</v>
      </c>
      <c r="M161" t="s">
        <v>25</v>
      </c>
      <c r="N161" t="str">
        <f t="shared" si="10"/>
        <v>Y</v>
      </c>
      <c r="O161">
        <f>ROUND(VLOOKUP(D161,'[1]Aircraft data'!A:D,3,FALSE)*C161,0)</f>
        <v>25</v>
      </c>
      <c r="P161">
        <f>ROUND(VLOOKUP(D161,'[1]Aircraft data'!A:D,4,FALSE)*C161,0)</f>
        <v>120</v>
      </c>
      <c r="Q161" s="4">
        <f t="shared" si="8"/>
        <v>891.76769213957357</v>
      </c>
      <c r="R161" s="4">
        <f t="shared" si="9"/>
        <v>0</v>
      </c>
      <c r="S161" s="4">
        <f t="shared" si="11"/>
        <v>891.76769213957357</v>
      </c>
    </row>
    <row r="162" spans="1:19" x14ac:dyDescent="0.35">
      <c r="A162" t="s">
        <v>326</v>
      </c>
      <c r="B162" t="s">
        <v>119</v>
      </c>
      <c r="C162">
        <v>0.61045852619999996</v>
      </c>
      <c r="D162" t="s">
        <v>67</v>
      </c>
      <c r="E162">
        <v>24238.95218202574</v>
      </c>
      <c r="F162">
        <v>76570.849943019304</v>
      </c>
      <c r="G162">
        <v>466.62198642272392</v>
      </c>
      <c r="H162">
        <v>0.75091739944181013</v>
      </c>
      <c r="I162">
        <v>0.48477904364051461</v>
      </c>
      <c r="J162">
        <v>29813.911183891651</v>
      </c>
      <c r="K162">
        <v>29.086742618430879</v>
      </c>
      <c r="L162">
        <v>0.59360699221287505</v>
      </c>
      <c r="M162" t="s">
        <v>25</v>
      </c>
      <c r="N162" t="str">
        <f t="shared" si="10"/>
        <v>N</v>
      </c>
      <c r="O162">
        <f>ROUND(VLOOKUP(D162,'[1]Aircraft data'!A:D,3,FALSE)*C162,0)</f>
        <v>19</v>
      </c>
      <c r="P162">
        <f>ROUND(VLOOKUP(D162,'[1]Aircraft data'!A:D,4,FALSE)*C162,0)</f>
        <v>194</v>
      </c>
      <c r="Q162" s="4">
        <f t="shared" si="8"/>
        <v>718.97511683586197</v>
      </c>
      <c r="R162" s="4">
        <f t="shared" si="9"/>
        <v>589.15369090205854</v>
      </c>
      <c r="S162" s="4">
        <f t="shared" si="11"/>
        <v>1308.1288077379204</v>
      </c>
    </row>
    <row r="163" spans="1:19" x14ac:dyDescent="0.35">
      <c r="A163" t="s">
        <v>327</v>
      </c>
      <c r="B163" t="s">
        <v>165</v>
      </c>
      <c r="C163">
        <v>0.66161477899999999</v>
      </c>
      <c r="D163" t="s">
        <v>262</v>
      </c>
      <c r="E163">
        <v>4220.1694470825369</v>
      </c>
      <c r="F163">
        <v>13331.515283333731</v>
      </c>
      <c r="G163">
        <v>48.940937962127151</v>
      </c>
      <c r="H163">
        <v>0.15027416183007761</v>
      </c>
      <c r="I163">
        <v>8.4403388941650739E-2</v>
      </c>
      <c r="J163">
        <v>5190.8084199115192</v>
      </c>
      <c r="K163">
        <v>5.0642033364990446</v>
      </c>
      <c r="L163">
        <v>0.1033510884999805</v>
      </c>
      <c r="M163" t="s">
        <v>25</v>
      </c>
      <c r="N163" t="str">
        <f t="shared" si="10"/>
        <v>N</v>
      </c>
      <c r="O163">
        <f>ROUND(VLOOKUP(D163,'[1]Aircraft data'!A:D,3,FALSE)*C163,0)</f>
        <v>38</v>
      </c>
      <c r="P163">
        <f>ROUND(VLOOKUP(D163,'[1]Aircraft data'!A:D,4,FALSE)*C163,0)</f>
        <v>78</v>
      </c>
      <c r="Q163" s="4">
        <f t="shared" si="8"/>
        <v>229.85371178161606</v>
      </c>
      <c r="R163" s="4">
        <f t="shared" si="9"/>
        <v>441.74668444728673</v>
      </c>
      <c r="S163" s="4">
        <f t="shared" si="11"/>
        <v>671.60039622890281</v>
      </c>
    </row>
    <row r="164" spans="1:19" x14ac:dyDescent="0.35">
      <c r="A164" t="s">
        <v>119</v>
      </c>
      <c r="B164" t="s">
        <v>119</v>
      </c>
      <c r="C164">
        <v>0.60607934019999998</v>
      </c>
      <c r="D164" t="s">
        <v>29</v>
      </c>
      <c r="E164">
        <v>24058.50779562063</v>
      </c>
      <c r="F164">
        <v>76000.826126365559</v>
      </c>
      <c r="G164">
        <v>497.05751732137992</v>
      </c>
      <c r="H164">
        <v>4.0412422023319596</v>
      </c>
      <c r="I164">
        <v>0.48117015591241252</v>
      </c>
      <c r="J164">
        <v>29591.964588613369</v>
      </c>
      <c r="K164">
        <v>28.870209354744759</v>
      </c>
      <c r="L164">
        <v>0.58918794601519897</v>
      </c>
      <c r="M164" t="s">
        <v>25</v>
      </c>
      <c r="N164" t="str">
        <f t="shared" si="10"/>
        <v>Y</v>
      </c>
      <c r="O164">
        <f>ROUND(VLOOKUP(D164,'[1]Aircraft data'!A:D,3,FALSE)*C164,0)</f>
        <v>25</v>
      </c>
      <c r="P164">
        <f>ROUND(VLOOKUP(D164,'[1]Aircraft data'!A:D,4,FALSE)*C164,0)</f>
        <v>233</v>
      </c>
      <c r="Q164" s="4">
        <f t="shared" si="8"/>
        <v>589.15369090205854</v>
      </c>
      <c r="R164" s="4">
        <f t="shared" si="9"/>
        <v>0</v>
      </c>
      <c r="S164" s="4">
        <f t="shared" si="11"/>
        <v>589.15369090205854</v>
      </c>
    </row>
    <row r="165" spans="1:19" x14ac:dyDescent="0.35">
      <c r="A165" t="s">
        <v>165</v>
      </c>
      <c r="B165" t="s">
        <v>165</v>
      </c>
      <c r="C165">
        <v>0.63857805256666667</v>
      </c>
      <c r="D165" t="s">
        <v>42</v>
      </c>
      <c r="E165">
        <v>6852.0378404295834</v>
      </c>
      <c r="F165">
        <v>21645.58753791705</v>
      </c>
      <c r="G165">
        <v>80.453477250191128</v>
      </c>
      <c r="H165">
        <v>0.72681124632858729</v>
      </c>
      <c r="I165">
        <v>0.13704075680859171</v>
      </c>
      <c r="J165">
        <v>8428.0065437283884</v>
      </c>
      <c r="K165">
        <v>8.2224454085154992</v>
      </c>
      <c r="L165">
        <v>0.167805008337051</v>
      </c>
      <c r="M165" t="s">
        <v>25</v>
      </c>
      <c r="N165" t="str">
        <f t="shared" si="10"/>
        <v>Y</v>
      </c>
      <c r="O165">
        <f>ROUND(VLOOKUP(D165,'[1]Aircraft data'!A:D,3,FALSE)*C165,0)</f>
        <v>10</v>
      </c>
      <c r="P165">
        <f>ROUND(VLOOKUP(D165,'[1]Aircraft data'!A:D,4,FALSE)*C165,0)</f>
        <v>88</v>
      </c>
      <c r="Q165" s="4">
        <f t="shared" si="8"/>
        <v>441.74668444728673</v>
      </c>
      <c r="R165" s="4">
        <f t="shared" si="9"/>
        <v>0</v>
      </c>
      <c r="S165" s="4">
        <f t="shared" si="11"/>
        <v>441.74668444728673</v>
      </c>
    </row>
    <row r="166" spans="1:19" x14ac:dyDescent="0.35">
      <c r="A166" t="s">
        <v>119</v>
      </c>
      <c r="B166" t="s">
        <v>119</v>
      </c>
      <c r="C166">
        <v>0.60607934019999998</v>
      </c>
      <c r="D166" t="s">
        <v>29</v>
      </c>
      <c r="E166">
        <v>24058.50779562063</v>
      </c>
      <c r="F166">
        <v>76000.826126365559</v>
      </c>
      <c r="G166">
        <v>497.05751732137992</v>
      </c>
      <c r="H166">
        <v>4.0412422023319596</v>
      </c>
      <c r="I166">
        <v>0.48117015591241252</v>
      </c>
      <c r="J166">
        <v>29591.964588613369</v>
      </c>
      <c r="K166">
        <v>28.870209354744759</v>
      </c>
      <c r="L166">
        <v>0.58918794601519897</v>
      </c>
      <c r="M166" t="s">
        <v>25</v>
      </c>
      <c r="N166" t="str">
        <f t="shared" si="10"/>
        <v>Y</v>
      </c>
      <c r="O166">
        <f>ROUND(VLOOKUP(D166,'[1]Aircraft data'!A:D,3,FALSE)*C166,0)</f>
        <v>25</v>
      </c>
      <c r="P166">
        <f>ROUND(VLOOKUP(D166,'[1]Aircraft data'!A:D,4,FALSE)*C166,0)</f>
        <v>233</v>
      </c>
      <c r="Q166" s="4">
        <f t="shared" si="8"/>
        <v>589.15369090205854</v>
      </c>
      <c r="R166" s="4">
        <f t="shared" si="9"/>
        <v>0</v>
      </c>
      <c r="S166" s="4">
        <f t="shared" si="11"/>
        <v>589.15369090205854</v>
      </c>
    </row>
    <row r="167" spans="1:19" x14ac:dyDescent="0.35">
      <c r="A167" t="s">
        <v>165</v>
      </c>
      <c r="B167" t="s">
        <v>165</v>
      </c>
      <c r="C167">
        <v>0.63857805256666667</v>
      </c>
      <c r="D167" t="s">
        <v>42</v>
      </c>
      <c r="E167">
        <v>6852.0378404295834</v>
      </c>
      <c r="F167">
        <v>21645.58753791705</v>
      </c>
      <c r="G167">
        <v>80.453477250191128</v>
      </c>
      <c r="H167">
        <v>0.72681124632858729</v>
      </c>
      <c r="I167">
        <v>0.13704075680859171</v>
      </c>
      <c r="J167">
        <v>8428.0065437283884</v>
      </c>
      <c r="K167">
        <v>8.2224454085154992</v>
      </c>
      <c r="L167">
        <v>0.167805008337051</v>
      </c>
      <c r="M167" t="s">
        <v>25</v>
      </c>
      <c r="N167" t="str">
        <f t="shared" si="10"/>
        <v>Y</v>
      </c>
      <c r="O167">
        <f>ROUND(VLOOKUP(D167,'[1]Aircraft data'!A:D,3,FALSE)*C167,0)</f>
        <v>10</v>
      </c>
      <c r="P167">
        <f>ROUND(VLOOKUP(D167,'[1]Aircraft data'!A:D,4,FALSE)*C167,0)</f>
        <v>88</v>
      </c>
      <c r="Q167" s="4">
        <f t="shared" si="8"/>
        <v>441.74668444728673</v>
      </c>
      <c r="R167" s="4">
        <f t="shared" si="9"/>
        <v>0</v>
      </c>
      <c r="S167" s="4">
        <f t="shared" si="11"/>
        <v>441.74668444728673</v>
      </c>
    </row>
    <row r="168" spans="1:19" x14ac:dyDescent="0.35">
      <c r="A168" t="s">
        <v>231</v>
      </c>
      <c r="B168" t="s">
        <v>231</v>
      </c>
      <c r="C168">
        <v>0.6219009157741936</v>
      </c>
      <c r="D168" t="s">
        <v>242</v>
      </c>
      <c r="E168">
        <v>276.44784607906507</v>
      </c>
      <c r="F168">
        <v>873.29874576376665</v>
      </c>
      <c r="G168">
        <v>4.185420389637045</v>
      </c>
      <c r="H168">
        <v>0.14375287996111391</v>
      </c>
      <c r="I168">
        <v>5.5289569215813007E-3</v>
      </c>
      <c r="J168">
        <v>340.03085067725021</v>
      </c>
      <c r="K168">
        <v>0.3317374152948781</v>
      </c>
      <c r="L168">
        <v>6.7701513325485324E-3</v>
      </c>
      <c r="M168" t="s">
        <v>25</v>
      </c>
      <c r="N168" t="str">
        <f t="shared" si="10"/>
        <v>Y</v>
      </c>
      <c r="O168">
        <f>ROUND(VLOOKUP(D168,'[1]Aircraft data'!A:D,3,FALSE)*C168,0)</f>
        <v>0</v>
      </c>
      <c r="P168">
        <f>ROUND(VLOOKUP(D168,'[1]Aircraft data'!A:D,4,FALSE)*C168,0)</f>
        <v>45</v>
      </c>
      <c r="Q168" s="4">
        <f t="shared" si="8"/>
        <v>38.813277589500743</v>
      </c>
      <c r="R168" s="4">
        <f t="shared" si="9"/>
        <v>0</v>
      </c>
      <c r="S168" s="4">
        <f t="shared" si="11"/>
        <v>38.813277589500743</v>
      </c>
    </row>
    <row r="169" spans="1:19" x14ac:dyDescent="0.35">
      <c r="A169" t="s">
        <v>225</v>
      </c>
      <c r="B169" t="s">
        <v>113</v>
      </c>
      <c r="C169">
        <v>0.61396187499999999</v>
      </c>
      <c r="D169" t="s">
        <v>195</v>
      </c>
      <c r="E169">
        <v>4823.4811588953889</v>
      </c>
      <c r="F169">
        <v>15237.37698095053</v>
      </c>
      <c r="G169">
        <v>96.609532983537534</v>
      </c>
      <c r="H169">
        <v>1.7858336436700211</v>
      </c>
      <c r="I169">
        <v>9.6469623177907762E-2</v>
      </c>
      <c r="J169">
        <v>5932.8818254413281</v>
      </c>
      <c r="K169">
        <v>5.7881773906744662</v>
      </c>
      <c r="L169">
        <v>0.11812606919743809</v>
      </c>
      <c r="M169" t="s">
        <v>25</v>
      </c>
      <c r="N169" t="str">
        <f t="shared" si="10"/>
        <v>N</v>
      </c>
      <c r="O169">
        <f>ROUND(VLOOKUP(D169,'[1]Aircraft data'!A:D,3,FALSE)*C169,0)</f>
        <v>12</v>
      </c>
      <c r="P169">
        <f>ROUND(VLOOKUP(D169,'[1]Aircraft data'!A:D,4,FALSE)*C169,0)</f>
        <v>115</v>
      </c>
      <c r="Q169" s="4">
        <f t="shared" si="8"/>
        <v>239.95869261339416</v>
      </c>
      <c r="R169" s="4">
        <f t="shared" si="9"/>
        <v>1346.5609060984132</v>
      </c>
      <c r="S169" s="4">
        <f t="shared" si="11"/>
        <v>1586.5195987118072</v>
      </c>
    </row>
    <row r="170" spans="1:19" x14ac:dyDescent="0.35">
      <c r="A170" t="s">
        <v>328</v>
      </c>
      <c r="B170" t="s">
        <v>27</v>
      </c>
      <c r="C170">
        <v>0.78739383233333338</v>
      </c>
      <c r="D170" t="s">
        <v>70</v>
      </c>
      <c r="E170">
        <v>8445.3441069134824</v>
      </c>
      <c r="F170">
        <v>26678.842033739689</v>
      </c>
      <c r="G170">
        <v>95.159244215129306</v>
      </c>
      <c r="H170">
        <v>0.51290146151238636</v>
      </c>
      <c r="I170">
        <v>0.1689068821382696</v>
      </c>
      <c r="J170">
        <v>10387.77325150358</v>
      </c>
      <c r="K170">
        <v>10.134412928296181</v>
      </c>
      <c r="L170">
        <v>0.20682475363869751</v>
      </c>
      <c r="M170" t="s">
        <v>25</v>
      </c>
      <c r="N170" t="str">
        <f t="shared" si="10"/>
        <v>N</v>
      </c>
      <c r="O170">
        <f>ROUND(VLOOKUP(D170,'[1]Aircraft data'!A:D,3,FALSE)*C170,0)</f>
        <v>6</v>
      </c>
      <c r="P170">
        <f>ROUND(VLOOKUP(D170,'[1]Aircraft data'!A:D,4,FALSE)*C170,0)</f>
        <v>109</v>
      </c>
      <c r="Q170" s="4">
        <f t="shared" si="8"/>
        <v>463.97986145634241</v>
      </c>
      <c r="R170" s="4">
        <f t="shared" si="9"/>
        <v>2200.5443892023623</v>
      </c>
      <c r="S170" s="4">
        <f t="shared" si="11"/>
        <v>2664.5242506587047</v>
      </c>
    </row>
    <row r="171" spans="1:19" x14ac:dyDescent="0.35">
      <c r="A171" t="s">
        <v>329</v>
      </c>
      <c r="B171" t="s">
        <v>273</v>
      </c>
      <c r="C171">
        <v>0.64318539773333339</v>
      </c>
      <c r="D171" t="s">
        <v>54</v>
      </c>
      <c r="E171">
        <v>7256.4605738134651</v>
      </c>
      <c r="F171">
        <v>22923.158952676731</v>
      </c>
      <c r="G171">
        <v>131.65206465372091</v>
      </c>
      <c r="H171">
        <v>0.79079247600590175</v>
      </c>
      <c r="I171">
        <v>0.14512921147626931</v>
      </c>
      <c r="J171">
        <v>8925.4465057905618</v>
      </c>
      <c r="K171">
        <v>8.7077526885761571</v>
      </c>
      <c r="L171">
        <v>0.17770923854237061</v>
      </c>
      <c r="M171" t="s">
        <v>25</v>
      </c>
      <c r="N171" t="str">
        <f t="shared" si="10"/>
        <v>N</v>
      </c>
      <c r="O171">
        <f>ROUND(VLOOKUP(D171,'[1]Aircraft data'!A:D,3,FALSE)*C171,0)</f>
        <v>10</v>
      </c>
      <c r="P171">
        <f>ROUND(VLOOKUP(D171,'[1]Aircraft data'!A:D,4,FALSE)*C171,0)</f>
        <v>100</v>
      </c>
      <c r="Q171" s="4">
        <f t="shared" si="8"/>
        <v>416.78470823048605</v>
      </c>
      <c r="R171" s="4">
        <f t="shared" si="9"/>
        <v>2595.8160269418545</v>
      </c>
      <c r="S171" s="4">
        <f t="shared" si="11"/>
        <v>3012.6007351723406</v>
      </c>
    </row>
    <row r="172" spans="1:19" x14ac:dyDescent="0.35">
      <c r="A172" t="s">
        <v>330</v>
      </c>
      <c r="B172" t="s">
        <v>330</v>
      </c>
      <c r="C172">
        <v>0.65492669722580643</v>
      </c>
      <c r="D172" t="s">
        <v>331</v>
      </c>
      <c r="E172">
        <v>725.32289845848777</v>
      </c>
      <c r="F172">
        <v>2291.2950362303618</v>
      </c>
      <c r="G172">
        <v>9.1886800974748901</v>
      </c>
      <c r="H172">
        <v>0.36297106289665632</v>
      </c>
      <c r="I172">
        <v>1.450645796916975E-2</v>
      </c>
      <c r="J172">
        <v>892.14716510393987</v>
      </c>
      <c r="K172">
        <v>0.87038747815018536</v>
      </c>
      <c r="L172">
        <v>1.776300975816705E-2</v>
      </c>
      <c r="M172" t="s">
        <v>25</v>
      </c>
      <c r="N172" t="str">
        <f t="shared" si="10"/>
        <v>Y</v>
      </c>
      <c r="O172">
        <f>ROUND(VLOOKUP(D172,'[1]Aircraft data'!A:D,3,FALSE)*C172,0)</f>
        <v>0</v>
      </c>
      <c r="P172">
        <f>ROUND(VLOOKUP(D172,'[1]Aircraft data'!A:D,4,FALSE)*C172,0)</f>
        <v>62</v>
      </c>
      <c r="Q172" s="4">
        <f t="shared" si="8"/>
        <v>73.912743104205219</v>
      </c>
      <c r="R172" s="4">
        <f t="shared" si="9"/>
        <v>0</v>
      </c>
      <c r="S172" s="4">
        <f t="shared" si="11"/>
        <v>73.912743104205219</v>
      </c>
    </row>
    <row r="173" spans="1:19" x14ac:dyDescent="0.35">
      <c r="A173" t="s">
        <v>332</v>
      </c>
      <c r="B173" t="s">
        <v>27</v>
      </c>
      <c r="C173">
        <v>0.78739383233333338</v>
      </c>
      <c r="D173" t="s">
        <v>42</v>
      </c>
      <c r="E173">
        <v>5903.4557444582861</v>
      </c>
      <c r="F173">
        <v>18649.016696743729</v>
      </c>
      <c r="G173">
        <v>68.769429297444361</v>
      </c>
      <c r="H173">
        <v>0.83244490258066373</v>
      </c>
      <c r="I173">
        <v>0.1180691148891657</v>
      </c>
      <c r="J173">
        <v>7261.2505656836929</v>
      </c>
      <c r="K173">
        <v>7.0841468933499456</v>
      </c>
      <c r="L173">
        <v>0.14457442639489679</v>
      </c>
      <c r="M173" t="s">
        <v>25</v>
      </c>
      <c r="N173" t="str">
        <f t="shared" si="10"/>
        <v>N</v>
      </c>
      <c r="O173">
        <f>ROUND(VLOOKUP(D173,'[1]Aircraft data'!A:D,3,FALSE)*C173,0)</f>
        <v>13</v>
      </c>
      <c r="P173">
        <f>ROUND(VLOOKUP(D173,'[1]Aircraft data'!A:D,4,FALSE)*C173,0)</f>
        <v>109</v>
      </c>
      <c r="Q173" s="4">
        <f t="shared" si="8"/>
        <v>305.72158519252014</v>
      </c>
      <c r="R173" s="4">
        <f t="shared" si="9"/>
        <v>2200.5443892023623</v>
      </c>
      <c r="S173" s="4">
        <f t="shared" si="11"/>
        <v>2506.2659743948825</v>
      </c>
    </row>
    <row r="174" spans="1:19" x14ac:dyDescent="0.35">
      <c r="A174" t="s">
        <v>193</v>
      </c>
      <c r="B174" t="s">
        <v>193</v>
      </c>
      <c r="C174">
        <v>0.69978361703333336</v>
      </c>
      <c r="D174" t="s">
        <v>333</v>
      </c>
      <c r="E174">
        <v>739.22615013001075</v>
      </c>
      <c r="F174">
        <v>2335.215408260704</v>
      </c>
      <c r="G174">
        <v>8.7262305338124317</v>
      </c>
      <c r="H174">
        <v>2.920880274599686E-2</v>
      </c>
      <c r="I174">
        <v>1.4784523002600211E-2</v>
      </c>
      <c r="J174">
        <v>909.24816465991319</v>
      </c>
      <c r="K174">
        <v>0.88707138015601283</v>
      </c>
      <c r="L174">
        <v>1.8103497554204349E-2</v>
      </c>
      <c r="M174" t="s">
        <v>25</v>
      </c>
      <c r="N174" t="str">
        <f t="shared" si="10"/>
        <v>Y</v>
      </c>
      <c r="O174">
        <f>ROUND(VLOOKUP(D174,'[1]Aircraft data'!A:D,3,FALSE)*C174,0)</f>
        <v>0</v>
      </c>
      <c r="P174">
        <f>ROUND(VLOOKUP(D174,'[1]Aircraft data'!A:D,4,FALSE)*C174,0)</f>
        <v>78</v>
      </c>
      <c r="Q174" s="4">
        <f t="shared" si="8"/>
        <v>59.877318160530869</v>
      </c>
      <c r="R174" s="4">
        <f t="shared" si="9"/>
        <v>0</v>
      </c>
      <c r="S174" s="4">
        <f t="shared" si="11"/>
        <v>59.877318160530869</v>
      </c>
    </row>
    <row r="175" spans="1:19" x14ac:dyDescent="0.35">
      <c r="A175" t="s">
        <v>334</v>
      </c>
      <c r="B175" t="s">
        <v>228</v>
      </c>
      <c r="C175">
        <v>0.78739383233333338</v>
      </c>
      <c r="D175" t="s">
        <v>42</v>
      </c>
      <c r="E175">
        <v>7712.4844337209997</v>
      </c>
      <c r="F175">
        <v>24363.738326124629</v>
      </c>
      <c r="G175">
        <v>89.631012019174676</v>
      </c>
      <c r="H175">
        <v>0.74914220991099079</v>
      </c>
      <c r="I175">
        <v>0.15424968867441999</v>
      </c>
      <c r="J175">
        <v>9486.355853476829</v>
      </c>
      <c r="K175">
        <v>9.2549813204651983</v>
      </c>
      <c r="L175">
        <v>0.18887716980541219</v>
      </c>
      <c r="M175" t="s">
        <v>25</v>
      </c>
      <c r="N175" t="str">
        <f t="shared" si="10"/>
        <v>N</v>
      </c>
      <c r="O175">
        <f>ROUND(VLOOKUP(D175,'[1]Aircraft data'!A:D,3,FALSE)*C175,0)</f>
        <v>13</v>
      </c>
      <c r="P175">
        <f>ROUND(VLOOKUP(D175,'[1]Aircraft data'!A:D,4,FALSE)*C175,0)</f>
        <v>109</v>
      </c>
      <c r="Q175" s="4">
        <f t="shared" si="8"/>
        <v>399.40554632991194</v>
      </c>
      <c r="R175" s="4">
        <f t="shared" si="9"/>
        <v>2248.0898837405898</v>
      </c>
      <c r="S175" s="4">
        <f t="shared" si="11"/>
        <v>2647.4954300705017</v>
      </c>
    </row>
    <row r="176" spans="1:19" x14ac:dyDescent="0.35">
      <c r="A176" t="s">
        <v>266</v>
      </c>
      <c r="B176" t="s">
        <v>228</v>
      </c>
      <c r="C176">
        <v>0.78739383233333338</v>
      </c>
      <c r="D176" t="s">
        <v>267</v>
      </c>
      <c r="E176">
        <v>1350.5221768320091</v>
      </c>
      <c r="F176">
        <v>4266.2995566123172</v>
      </c>
      <c r="G176">
        <v>15.990608017115431</v>
      </c>
      <c r="H176">
        <v>0.47329054014327893</v>
      </c>
      <c r="I176">
        <v>2.70104435366402E-2</v>
      </c>
      <c r="J176">
        <v>1661.142277503372</v>
      </c>
      <c r="K176">
        <v>1.6206266121984121</v>
      </c>
      <c r="L176">
        <v>3.3074012493845138E-2</v>
      </c>
      <c r="M176" t="s">
        <v>25</v>
      </c>
      <c r="N176" t="str">
        <f t="shared" si="10"/>
        <v>N</v>
      </c>
      <c r="O176">
        <f>ROUND(VLOOKUP(D176,'[1]Aircraft data'!A:D,3,FALSE)*C176,0)</f>
        <v>0</v>
      </c>
      <c r="P176">
        <f>ROUND(VLOOKUP(D176,'[1]Aircraft data'!A:D,4,FALSE)*C176,0)</f>
        <v>104</v>
      </c>
      <c r="Q176" s="4">
        <f t="shared" si="8"/>
        <v>82.044222242544564</v>
      </c>
      <c r="R176" s="4">
        <f t="shared" si="9"/>
        <v>2248.0898837405898</v>
      </c>
      <c r="S176" s="4">
        <f t="shared" si="11"/>
        <v>2330.1341059831343</v>
      </c>
    </row>
    <row r="177" spans="1:19" x14ac:dyDescent="0.35">
      <c r="A177" t="s">
        <v>335</v>
      </c>
      <c r="B177" t="s">
        <v>335</v>
      </c>
      <c r="C177">
        <v>0.70584234963333325</v>
      </c>
      <c r="D177" t="s">
        <v>107</v>
      </c>
      <c r="E177">
        <v>1719.6938650315431</v>
      </c>
      <c r="F177">
        <v>5432.5129196346415</v>
      </c>
      <c r="G177">
        <v>17.918904685173739</v>
      </c>
      <c r="H177">
        <v>0.27457351329471202</v>
      </c>
      <c r="I177">
        <v>3.4393877300630857E-2</v>
      </c>
      <c r="J177">
        <v>2115.2234539887968</v>
      </c>
      <c r="K177">
        <v>2.063632638037852</v>
      </c>
      <c r="L177">
        <v>4.2114951796690843E-2</v>
      </c>
      <c r="M177" t="s">
        <v>25</v>
      </c>
      <c r="N177" t="str">
        <f t="shared" si="10"/>
        <v>Y</v>
      </c>
      <c r="O177">
        <f>ROUND(VLOOKUP(D177,'[1]Aircraft data'!A:D,3,FALSE)*C177,0)</f>
        <v>8</v>
      </c>
      <c r="P177">
        <f>ROUND(VLOOKUP(D177,'[1]Aircraft data'!A:D,4,FALSE)*C177,0)</f>
        <v>97</v>
      </c>
      <c r="Q177" s="4">
        <f t="shared" si="8"/>
        <v>103.47643656446937</v>
      </c>
      <c r="R177" s="4">
        <f t="shared" si="9"/>
        <v>0</v>
      </c>
      <c r="S177" s="4">
        <f t="shared" si="11"/>
        <v>103.47643656446937</v>
      </c>
    </row>
    <row r="178" spans="1:19" x14ac:dyDescent="0.35">
      <c r="A178" t="s">
        <v>231</v>
      </c>
      <c r="B178" t="s">
        <v>231</v>
      </c>
      <c r="C178">
        <v>0.60607934019999998</v>
      </c>
      <c r="D178" t="s">
        <v>29</v>
      </c>
      <c r="E178">
        <v>65141.195456496927</v>
      </c>
      <c r="F178">
        <v>205781.0364470738</v>
      </c>
      <c r="G178">
        <v>1310.0052346494399</v>
      </c>
      <c r="H178">
        <v>6.8465265181043424</v>
      </c>
      <c r="I178">
        <v>1.302823909129939</v>
      </c>
      <c r="J178">
        <v>80123.670411491243</v>
      </c>
      <c r="K178">
        <v>78.169434547796328</v>
      </c>
      <c r="L178">
        <v>1.595294582608088</v>
      </c>
      <c r="M178" t="s">
        <v>25</v>
      </c>
      <c r="N178" t="str">
        <f t="shared" si="10"/>
        <v>Y</v>
      </c>
      <c r="O178">
        <f>ROUND(VLOOKUP(D178,'[1]Aircraft data'!A:D,3,FALSE)*C178,0)</f>
        <v>25</v>
      </c>
      <c r="P178">
        <f>ROUND(VLOOKUP(D178,'[1]Aircraft data'!A:D,4,FALSE)*C178,0)</f>
        <v>233</v>
      </c>
      <c r="Q178" s="4">
        <f t="shared" si="8"/>
        <v>1595.2018329230527</v>
      </c>
      <c r="R178" s="4">
        <f t="shared" si="9"/>
        <v>0</v>
      </c>
      <c r="S178" s="4">
        <f t="shared" si="11"/>
        <v>1595.2018329230527</v>
      </c>
    </row>
    <row r="179" spans="1:19" x14ac:dyDescent="0.35">
      <c r="A179" t="s">
        <v>113</v>
      </c>
      <c r="B179" t="s">
        <v>113</v>
      </c>
      <c r="C179">
        <v>0.6078310146</v>
      </c>
      <c r="D179" t="s">
        <v>29</v>
      </c>
      <c r="E179">
        <v>55414.029057547872</v>
      </c>
      <c r="F179">
        <v>175052.91779279371</v>
      </c>
      <c r="G179">
        <v>1150.4929130881981</v>
      </c>
      <c r="H179">
        <v>6.8762036912274596</v>
      </c>
      <c r="I179">
        <v>1.1082805811509571</v>
      </c>
      <c r="J179">
        <v>68159.255740783876</v>
      </c>
      <c r="K179">
        <v>66.496834869057437</v>
      </c>
      <c r="L179">
        <v>1.3570782626338249</v>
      </c>
      <c r="M179" t="s">
        <v>25</v>
      </c>
      <c r="N179" t="str">
        <f t="shared" si="10"/>
        <v>Y</v>
      </c>
      <c r="O179">
        <f>ROUND(VLOOKUP(D179,'[1]Aircraft data'!A:D,3,FALSE)*C179,0)</f>
        <v>26</v>
      </c>
      <c r="P179">
        <f>ROUND(VLOOKUP(D179,'[1]Aircraft data'!A:D,4,FALSE)*C179,0)</f>
        <v>234</v>
      </c>
      <c r="Q179" s="4">
        <f t="shared" si="8"/>
        <v>1346.5609060984132</v>
      </c>
      <c r="R179" s="4">
        <f t="shared" si="9"/>
        <v>0</v>
      </c>
      <c r="S179" s="4">
        <f t="shared" si="11"/>
        <v>1346.5609060984132</v>
      </c>
    </row>
    <row r="180" spans="1:19" x14ac:dyDescent="0.35">
      <c r="A180" t="s">
        <v>27</v>
      </c>
      <c r="B180" t="s">
        <v>27</v>
      </c>
      <c r="C180">
        <v>0.78739383233333338</v>
      </c>
      <c r="D180" t="s">
        <v>29</v>
      </c>
      <c r="E180">
        <v>117028.0017049689</v>
      </c>
      <c r="F180">
        <v>369691.45738599682</v>
      </c>
      <c r="G180">
        <v>2653.651549870538</v>
      </c>
      <c r="H180">
        <v>11.064843082519619</v>
      </c>
      <c r="I180">
        <v>2.340560034099378</v>
      </c>
      <c r="J180">
        <v>143944.44209711181</v>
      </c>
      <c r="K180">
        <v>140.43360204596269</v>
      </c>
      <c r="L180">
        <v>2.865991878489035</v>
      </c>
      <c r="M180" t="s">
        <v>25</v>
      </c>
      <c r="N180" t="str">
        <f t="shared" si="10"/>
        <v>Y</v>
      </c>
      <c r="O180">
        <f>ROUND(VLOOKUP(D180,'[1]Aircraft data'!A:D,3,FALSE)*C180,0)</f>
        <v>33</v>
      </c>
      <c r="P180">
        <f>ROUND(VLOOKUP(D180,'[1]Aircraft data'!A:D,4,FALSE)*C180,0)</f>
        <v>303</v>
      </c>
      <c r="Q180" s="4">
        <f t="shared" si="8"/>
        <v>2200.5443892023623</v>
      </c>
      <c r="R180" s="4">
        <f t="shared" si="9"/>
        <v>0</v>
      </c>
      <c r="S180" s="4">
        <f t="shared" si="11"/>
        <v>2200.5443892023623</v>
      </c>
    </row>
    <row r="181" spans="1:19" x14ac:dyDescent="0.35">
      <c r="A181" t="s">
        <v>27</v>
      </c>
      <c r="B181" t="s">
        <v>27</v>
      </c>
      <c r="C181">
        <v>0.78739383233333338</v>
      </c>
      <c r="D181" t="s">
        <v>29</v>
      </c>
      <c r="E181">
        <v>117028.0017049689</v>
      </c>
      <c r="F181">
        <v>369691.45738599682</v>
      </c>
      <c r="G181">
        <v>2653.651549870538</v>
      </c>
      <c r="H181">
        <v>11.064843082519619</v>
      </c>
      <c r="I181">
        <v>2.340560034099378</v>
      </c>
      <c r="J181">
        <v>143944.44209711181</v>
      </c>
      <c r="K181">
        <v>140.43360204596269</v>
      </c>
      <c r="L181">
        <v>2.865991878489035</v>
      </c>
      <c r="M181" t="s">
        <v>25</v>
      </c>
      <c r="N181" t="str">
        <f t="shared" si="10"/>
        <v>Y</v>
      </c>
      <c r="O181">
        <f>ROUND(VLOOKUP(D181,'[1]Aircraft data'!A:D,3,FALSE)*C181,0)</f>
        <v>33</v>
      </c>
      <c r="P181">
        <f>ROUND(VLOOKUP(D181,'[1]Aircraft data'!A:D,4,FALSE)*C181,0)</f>
        <v>303</v>
      </c>
      <c r="Q181" s="4">
        <f t="shared" si="8"/>
        <v>2200.5443892023623</v>
      </c>
      <c r="R181" s="4">
        <f t="shared" si="9"/>
        <v>0</v>
      </c>
      <c r="S181" s="4">
        <f t="shared" si="11"/>
        <v>2200.5443892023623</v>
      </c>
    </row>
    <row r="182" spans="1:19" x14ac:dyDescent="0.35">
      <c r="A182" t="s">
        <v>273</v>
      </c>
      <c r="B182" t="s">
        <v>273</v>
      </c>
      <c r="C182">
        <v>0.63765658353333332</v>
      </c>
      <c r="D182" t="s">
        <v>29</v>
      </c>
      <c r="E182">
        <v>111754.0296499184</v>
      </c>
      <c r="F182">
        <v>353030.97966409218</v>
      </c>
      <c r="G182">
        <v>2513.793028524879</v>
      </c>
      <c r="H182">
        <v>9.5758296901810152</v>
      </c>
      <c r="I182">
        <v>2.2350805929983681</v>
      </c>
      <c r="J182">
        <v>137457.45646939959</v>
      </c>
      <c r="K182">
        <v>134.10483557990199</v>
      </c>
      <c r="L182">
        <v>2.7368333791816748</v>
      </c>
      <c r="M182" t="s">
        <v>25</v>
      </c>
      <c r="N182" t="str">
        <f t="shared" si="10"/>
        <v>Y</v>
      </c>
      <c r="O182">
        <f>ROUND(VLOOKUP(D182,'[1]Aircraft data'!A:D,3,FALSE)*C182,0)</f>
        <v>27</v>
      </c>
      <c r="P182">
        <f>ROUND(VLOOKUP(D182,'[1]Aircraft data'!A:D,4,FALSE)*C182,0)</f>
        <v>245</v>
      </c>
      <c r="Q182" s="4">
        <f t="shared" si="8"/>
        <v>2595.8160269418545</v>
      </c>
      <c r="R182" s="4">
        <f t="shared" si="9"/>
        <v>0</v>
      </c>
      <c r="S182" s="4">
        <f t="shared" si="11"/>
        <v>2595.8160269418545</v>
      </c>
    </row>
    <row r="183" spans="1:19" x14ac:dyDescent="0.35">
      <c r="A183" t="s">
        <v>330</v>
      </c>
      <c r="B183" t="s">
        <v>330</v>
      </c>
      <c r="C183">
        <v>0.63765658353333332</v>
      </c>
      <c r="D183" t="s">
        <v>42</v>
      </c>
      <c r="E183">
        <v>9209.6145073665321</v>
      </c>
      <c r="F183">
        <v>29093.172228770869</v>
      </c>
      <c r="G183">
        <v>105.044357526694</v>
      </c>
      <c r="H183">
        <v>0.87959464162402401</v>
      </c>
      <c r="I183">
        <v>0.1841922901473306</v>
      </c>
      <c r="J183">
        <v>11327.82584406083</v>
      </c>
      <c r="K183">
        <v>11.05153740883984</v>
      </c>
      <c r="L183">
        <v>0.2255415797722416</v>
      </c>
      <c r="M183" t="s">
        <v>25</v>
      </c>
      <c r="N183" t="str">
        <f t="shared" si="10"/>
        <v>Y</v>
      </c>
      <c r="O183">
        <f>ROUND(VLOOKUP(D183,'[1]Aircraft data'!A:D,3,FALSE)*C183,0)</f>
        <v>10</v>
      </c>
      <c r="P183">
        <f>ROUND(VLOOKUP(D183,'[1]Aircraft data'!A:D,4,FALSE)*C183,0)</f>
        <v>88</v>
      </c>
      <c r="Q183" s="4">
        <f t="shared" si="8"/>
        <v>593.73820875042588</v>
      </c>
      <c r="R183" s="4">
        <f t="shared" si="9"/>
        <v>0</v>
      </c>
      <c r="S183" s="4">
        <f t="shared" si="11"/>
        <v>593.73820875042588</v>
      </c>
    </row>
    <row r="184" spans="1:19" x14ac:dyDescent="0.35">
      <c r="A184" t="s">
        <v>193</v>
      </c>
      <c r="B184" t="s">
        <v>193</v>
      </c>
      <c r="C184">
        <v>0.69877382826666667</v>
      </c>
      <c r="D184" t="s">
        <v>195</v>
      </c>
      <c r="E184">
        <v>30290.603100634919</v>
      </c>
      <c r="F184">
        <v>95688.015194905733</v>
      </c>
      <c r="G184">
        <v>425.06930113064038</v>
      </c>
      <c r="H184">
        <v>2.7596093233441392</v>
      </c>
      <c r="I184">
        <v>0.60581206201269855</v>
      </c>
      <c r="J184">
        <v>37257.441813780963</v>
      </c>
      <c r="K184">
        <v>36.348723720761903</v>
      </c>
      <c r="L184">
        <v>0.74181068817881446</v>
      </c>
      <c r="M184" t="s">
        <v>25</v>
      </c>
      <c r="N184" t="str">
        <f t="shared" si="10"/>
        <v>Y</v>
      </c>
      <c r="O184">
        <f>ROUND(VLOOKUP(D184,'[1]Aircraft data'!A:D,3,FALSE)*C184,0)</f>
        <v>14</v>
      </c>
      <c r="P184">
        <f>ROUND(VLOOKUP(D184,'[1]Aircraft data'!A:D,4,FALSE)*C184,0)</f>
        <v>131</v>
      </c>
      <c r="Q184" s="4">
        <f t="shared" si="8"/>
        <v>1319.8346923435274</v>
      </c>
      <c r="R184" s="4">
        <f t="shared" si="9"/>
        <v>0</v>
      </c>
      <c r="S184" s="4">
        <f t="shared" si="11"/>
        <v>1319.8346923435274</v>
      </c>
    </row>
    <row r="185" spans="1:19" x14ac:dyDescent="0.35">
      <c r="A185" t="s">
        <v>228</v>
      </c>
      <c r="B185" t="s">
        <v>228</v>
      </c>
      <c r="C185">
        <v>0.75174210653333329</v>
      </c>
      <c r="D185" t="s">
        <v>29</v>
      </c>
      <c r="E185">
        <v>114219.1916240471</v>
      </c>
      <c r="F185">
        <v>360818.42634036468</v>
      </c>
      <c r="G185">
        <v>2563.752966236701</v>
      </c>
      <c r="H185">
        <v>9.6495493579761469</v>
      </c>
      <c r="I185">
        <v>2.2843838324809411</v>
      </c>
      <c r="J185">
        <v>140489.60569757791</v>
      </c>
      <c r="K185">
        <v>137.0630299488565</v>
      </c>
      <c r="L185">
        <v>2.7972046928338048</v>
      </c>
      <c r="M185" t="s">
        <v>25</v>
      </c>
      <c r="N185" t="str">
        <f t="shared" si="10"/>
        <v>Y</v>
      </c>
      <c r="O185">
        <f>ROUND(VLOOKUP(D185,'[1]Aircraft data'!A:D,3,FALSE)*C185,0)</f>
        <v>32</v>
      </c>
      <c r="P185">
        <f>ROUND(VLOOKUP(D185,'[1]Aircraft data'!A:D,4,FALSE)*C185,0)</f>
        <v>289</v>
      </c>
      <c r="Q185" s="4">
        <f t="shared" si="8"/>
        <v>2248.0898837405898</v>
      </c>
      <c r="R185" s="4">
        <f t="shared" si="9"/>
        <v>0</v>
      </c>
      <c r="S185" s="4">
        <f t="shared" si="11"/>
        <v>2248.0898837405898</v>
      </c>
    </row>
    <row r="186" spans="1:19" x14ac:dyDescent="0.35">
      <c r="A186" t="s">
        <v>228</v>
      </c>
      <c r="B186" t="s">
        <v>228</v>
      </c>
      <c r="C186">
        <v>0.75174210653333329</v>
      </c>
      <c r="D186" t="s">
        <v>29</v>
      </c>
      <c r="E186">
        <v>114219.1916240471</v>
      </c>
      <c r="F186">
        <v>360818.42634036468</v>
      </c>
      <c r="G186">
        <v>2563.752966236701</v>
      </c>
      <c r="H186">
        <v>9.6495493579761469</v>
      </c>
      <c r="I186">
        <v>2.2843838324809411</v>
      </c>
      <c r="J186">
        <v>140489.60569757791</v>
      </c>
      <c r="K186">
        <v>137.0630299488565</v>
      </c>
      <c r="L186">
        <v>2.7972046928338048</v>
      </c>
      <c r="M186" t="s">
        <v>25</v>
      </c>
      <c r="N186" t="str">
        <f t="shared" si="10"/>
        <v>Y</v>
      </c>
      <c r="O186">
        <f>ROUND(VLOOKUP(D186,'[1]Aircraft data'!A:D,3,FALSE)*C186,0)</f>
        <v>32</v>
      </c>
      <c r="P186">
        <f>ROUND(VLOOKUP(D186,'[1]Aircraft data'!A:D,4,FALSE)*C186,0)</f>
        <v>289</v>
      </c>
      <c r="Q186" s="4">
        <f t="shared" si="8"/>
        <v>2248.0898837405898</v>
      </c>
      <c r="R186" s="4">
        <f t="shared" si="9"/>
        <v>0</v>
      </c>
      <c r="S186" s="4">
        <f t="shared" si="11"/>
        <v>2248.0898837405898</v>
      </c>
    </row>
    <row r="187" spans="1:19" x14ac:dyDescent="0.35">
      <c r="A187" t="s">
        <v>335</v>
      </c>
      <c r="B187" t="s">
        <v>335</v>
      </c>
      <c r="C187">
        <v>0.69877382826666667</v>
      </c>
      <c r="D187" t="s">
        <v>29</v>
      </c>
      <c r="E187">
        <v>42317.35295777674</v>
      </c>
      <c r="F187">
        <v>133680.5179936167</v>
      </c>
      <c r="G187">
        <v>869.46624265105322</v>
      </c>
      <c r="H187">
        <v>6.2170291029684268</v>
      </c>
      <c r="I187">
        <v>0.84634705915553465</v>
      </c>
      <c r="J187">
        <v>52050.344138065382</v>
      </c>
      <c r="K187">
        <v>50.780823549332077</v>
      </c>
      <c r="L187">
        <v>1.036343337741471</v>
      </c>
      <c r="M187" t="s">
        <v>25</v>
      </c>
      <c r="N187" t="str">
        <f t="shared" si="10"/>
        <v>Y</v>
      </c>
      <c r="O187">
        <f>ROUND(VLOOKUP(D187,'[1]Aircraft data'!A:D,3,FALSE)*C187,0)</f>
        <v>29</v>
      </c>
      <c r="P187">
        <f>ROUND(VLOOKUP(D187,'[1]Aircraft data'!A:D,4,FALSE)*C187,0)</f>
        <v>269</v>
      </c>
      <c r="Q187" s="4">
        <f t="shared" si="8"/>
        <v>897.18468452091747</v>
      </c>
      <c r="R187" s="4">
        <f t="shared" si="9"/>
        <v>0</v>
      </c>
      <c r="S187" s="4">
        <f t="shared" si="11"/>
        <v>897.18468452091747</v>
      </c>
    </row>
    <row r="188" spans="1:19" x14ac:dyDescent="0.35">
      <c r="A188" t="s">
        <v>336</v>
      </c>
      <c r="B188" t="s">
        <v>139</v>
      </c>
      <c r="C188">
        <v>0.60958268900000001</v>
      </c>
      <c r="D188" t="s">
        <v>234</v>
      </c>
      <c r="E188">
        <v>6736.7395448216466</v>
      </c>
      <c r="F188">
        <v>21281.360222091582</v>
      </c>
      <c r="G188">
        <v>66.97157833307682</v>
      </c>
      <c r="H188">
        <v>0.85880642568726673</v>
      </c>
      <c r="I188">
        <v>0.13473479089643289</v>
      </c>
      <c r="J188">
        <v>8286.1896401306258</v>
      </c>
      <c r="K188">
        <v>8.0840874537859744</v>
      </c>
      <c r="L188">
        <v>0.16498137660787701</v>
      </c>
      <c r="M188" t="s">
        <v>25</v>
      </c>
      <c r="N188" t="str">
        <f t="shared" si="10"/>
        <v>N</v>
      </c>
      <c r="O188">
        <f>ROUND(VLOOKUP(D188,'[1]Aircraft data'!A:D,3,FALSE)*C188,0)</f>
        <v>0</v>
      </c>
      <c r="P188">
        <f>ROUND(VLOOKUP(D188,'[1]Aircraft data'!A:D,4,FALSE)*C188,0)</f>
        <v>115</v>
      </c>
      <c r="Q188" s="4">
        <f t="shared" si="8"/>
        <v>370.11061255811444</v>
      </c>
      <c r="R188" s="4">
        <f t="shared" si="9"/>
        <v>966.71259123388484</v>
      </c>
      <c r="S188" s="4">
        <f t="shared" si="11"/>
        <v>1336.8232037919993</v>
      </c>
    </row>
    <row r="189" spans="1:19" x14ac:dyDescent="0.35">
      <c r="A189" t="s">
        <v>139</v>
      </c>
      <c r="B189" t="s">
        <v>139</v>
      </c>
      <c r="C189">
        <v>0.60607934019999998</v>
      </c>
      <c r="D189" t="s">
        <v>141</v>
      </c>
      <c r="E189">
        <v>26776.62289742479</v>
      </c>
      <c r="F189">
        <v>84587.351732964918</v>
      </c>
      <c r="G189">
        <v>374.1524896696622</v>
      </c>
      <c r="H189">
        <v>2.3586915489331912</v>
      </c>
      <c r="I189">
        <v>0.53553245794849569</v>
      </c>
      <c r="J189">
        <v>32935.246163832497</v>
      </c>
      <c r="K189">
        <v>32.131947476909751</v>
      </c>
      <c r="L189">
        <v>0.6557540301410153</v>
      </c>
      <c r="M189" t="s">
        <v>25</v>
      </c>
      <c r="N189" t="str">
        <f t="shared" si="10"/>
        <v>Y</v>
      </c>
      <c r="O189">
        <f>ROUND(VLOOKUP(D189,'[1]Aircraft data'!A:D,3,FALSE)*C189,0)</f>
        <v>12</v>
      </c>
      <c r="P189">
        <f>ROUND(VLOOKUP(D189,'[1]Aircraft data'!A:D,4,FALSE)*C189,0)</f>
        <v>163</v>
      </c>
      <c r="Q189" s="4">
        <f t="shared" si="8"/>
        <v>966.71259123388484</v>
      </c>
      <c r="R189" s="4">
        <f t="shared" si="9"/>
        <v>0</v>
      </c>
      <c r="S189" s="4">
        <f t="shared" si="11"/>
        <v>966.71259123388484</v>
      </c>
    </row>
    <row r="190" spans="1:19" x14ac:dyDescent="0.35">
      <c r="A190" t="s">
        <v>337</v>
      </c>
      <c r="B190" t="s">
        <v>59</v>
      </c>
      <c r="C190">
        <v>0.63765658353333332</v>
      </c>
      <c r="D190" t="s">
        <v>42</v>
      </c>
      <c r="E190">
        <v>6254.0438855865395</v>
      </c>
      <c r="F190">
        <v>19756.524634567879</v>
      </c>
      <c r="G190">
        <v>66.628216087430758</v>
      </c>
      <c r="H190">
        <v>0.50621889135684339</v>
      </c>
      <c r="I190">
        <v>0.12508087771173079</v>
      </c>
      <c r="J190">
        <v>7692.4739792714436</v>
      </c>
      <c r="K190">
        <v>7.504852662703847</v>
      </c>
      <c r="L190">
        <v>0.15316025842252751</v>
      </c>
      <c r="M190" t="s">
        <v>25</v>
      </c>
      <c r="N190" t="str">
        <f t="shared" si="10"/>
        <v>N</v>
      </c>
      <c r="O190">
        <f>ROUND(VLOOKUP(D190,'[1]Aircraft data'!A:D,3,FALSE)*C190,0)</f>
        <v>10</v>
      </c>
      <c r="P190">
        <f>ROUND(VLOOKUP(D190,'[1]Aircraft data'!A:D,4,FALSE)*C190,0)</f>
        <v>88</v>
      </c>
      <c r="Q190" s="4">
        <f t="shared" si="8"/>
        <v>403.19438029730367</v>
      </c>
      <c r="R190" s="4">
        <f t="shared" si="9"/>
        <v>1690.9001781572654</v>
      </c>
      <c r="S190" s="4">
        <f t="shared" si="11"/>
        <v>2094.0945584545689</v>
      </c>
    </row>
    <row r="191" spans="1:19" x14ac:dyDescent="0.35">
      <c r="A191" t="s">
        <v>59</v>
      </c>
      <c r="B191" t="s">
        <v>59</v>
      </c>
      <c r="C191">
        <v>0.63765658353333332</v>
      </c>
      <c r="D191" t="s">
        <v>29</v>
      </c>
      <c r="E191">
        <v>72795.955754792056</v>
      </c>
      <c r="F191">
        <v>229962.4242293881</v>
      </c>
      <c r="G191">
        <v>1581.1790318281919</v>
      </c>
      <c r="H191">
        <v>7.2539653573435174</v>
      </c>
      <c r="I191">
        <v>1.455919115095841</v>
      </c>
      <c r="J191">
        <v>89539.025578394227</v>
      </c>
      <c r="K191">
        <v>87.355146905750473</v>
      </c>
      <c r="L191">
        <v>1.782758100117356</v>
      </c>
      <c r="M191" t="s">
        <v>25</v>
      </c>
      <c r="N191" t="str">
        <f t="shared" si="10"/>
        <v>Y</v>
      </c>
      <c r="O191">
        <f>ROUND(VLOOKUP(D191,'[1]Aircraft data'!A:D,3,FALSE)*C191,0)</f>
        <v>27</v>
      </c>
      <c r="P191">
        <f>ROUND(VLOOKUP(D191,'[1]Aircraft data'!A:D,4,FALSE)*C191,0)</f>
        <v>245</v>
      </c>
      <c r="Q191" s="4">
        <f t="shared" si="8"/>
        <v>1690.9001781572654</v>
      </c>
      <c r="R191" s="4">
        <f t="shared" si="9"/>
        <v>0</v>
      </c>
      <c r="S191" s="4">
        <f t="shared" si="11"/>
        <v>1690.9001781572654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3E3F-A1F4-4E7F-82BF-CEC382F92E13}">
  <dimension ref="A1:R277"/>
  <sheetViews>
    <sheetView tabSelected="1" topLeftCell="A242" workbookViewId="0">
      <selection activeCell="C253" sqref="C253"/>
    </sheetView>
  </sheetViews>
  <sheetFormatPr defaultRowHeight="14.5" x14ac:dyDescent="0.35"/>
  <cols>
    <col min="1" max="1" width="11.90625" bestFit="1" customWidth="1"/>
    <col min="2" max="2" width="13.6328125" bestFit="1" customWidth="1"/>
    <col min="3" max="3" width="16.81640625" bestFit="1" customWidth="1"/>
    <col min="4" max="4" width="18.81640625" bestFit="1" customWidth="1"/>
    <col min="5" max="5" width="15.81640625" bestFit="1" customWidth="1"/>
    <col min="6" max="6" width="13.54296875" bestFit="1" customWidth="1"/>
    <col min="7" max="13" width="11.81640625" bestFit="1" customWidth="1"/>
    <col min="14" max="14" width="13.6328125" bestFit="1" customWidth="1"/>
    <col min="15" max="15" width="13.54296875" bestFit="1" customWidth="1"/>
    <col min="16" max="16" width="13.453125" bestFit="1" customWidth="1"/>
    <col min="17" max="17" width="11.1796875" bestFit="1" customWidth="1"/>
    <col min="18" max="18" width="9.54296875" bestFit="1" customWidth="1"/>
  </cols>
  <sheetData>
    <row r="1" spans="1:18" x14ac:dyDescent="0.35">
      <c r="A1" s="1" t="s">
        <v>3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3" t="s">
        <v>18</v>
      </c>
      <c r="O1" s="3" t="s">
        <v>20</v>
      </c>
      <c r="P1" s="3" t="s">
        <v>21</v>
      </c>
      <c r="Q1" s="3" t="s">
        <v>338</v>
      </c>
      <c r="R1" s="3" t="s">
        <v>341</v>
      </c>
    </row>
    <row r="2" spans="1:18" x14ac:dyDescent="0.35">
      <c r="A2" t="s">
        <v>23</v>
      </c>
      <c r="B2" s="15">
        <f>IF(A2=C2,0,VLOOKUP(A2,attendees!A:B,2,FALSE))</f>
        <v>8786</v>
      </c>
      <c r="C2" t="s">
        <v>25</v>
      </c>
      <c r="D2">
        <v>0.52989622403333336</v>
      </c>
      <c r="E2" t="s">
        <v>26</v>
      </c>
      <c r="F2">
        <v>466.97980637840192</v>
      </c>
      <c r="G2">
        <v>1475.189208349371</v>
      </c>
      <c r="H2">
        <v>7.0700742685690026</v>
      </c>
      <c r="I2">
        <v>0.24282949931676889</v>
      </c>
      <c r="J2">
        <v>9.3395961275680329E-3</v>
      </c>
      <c r="K2">
        <v>574.38516184543414</v>
      </c>
      <c r="L2">
        <v>0.56037576765408204</v>
      </c>
      <c r="M2">
        <v>1.143624015620576E-2</v>
      </c>
      <c r="N2" s="5">
        <f>VLOOKUP(E2,'[1]Aircraft data'!A:F,6,FALSE)</f>
        <v>0.12820512820512819</v>
      </c>
      <c r="O2">
        <f>ROUND(VLOOKUP(E2,'[1]Aircraft data'!A:D,4,FALSE)*D2,0)</f>
        <v>36</v>
      </c>
      <c r="P2">
        <f>ROUND(VLOOKUP(E2,'[1]Aircraft data'!A:C,3,FALSE)*D2,0)</f>
        <v>5</v>
      </c>
      <c r="Q2" s="7">
        <v>317273.62046889641</v>
      </c>
      <c r="R2" s="8">
        <v>71.960449187774188</v>
      </c>
    </row>
    <row r="3" spans="1:18" x14ac:dyDescent="0.35">
      <c r="A3" t="s">
        <v>27</v>
      </c>
      <c r="B3" s="15">
        <f>IF(A3=C3,0,VLOOKUP(A3,attendees!A:B,2,FALSE))</f>
        <v>3618</v>
      </c>
      <c r="C3" t="s">
        <v>25</v>
      </c>
      <c r="D3">
        <v>0.78739383233333338</v>
      </c>
      <c r="E3" t="s">
        <v>29</v>
      </c>
      <c r="F3">
        <v>117028.0017049689</v>
      </c>
      <c r="G3">
        <v>369691.45738599682</v>
      </c>
      <c r="H3">
        <v>2653.651549870538</v>
      </c>
      <c r="I3">
        <v>11.064843082519619</v>
      </c>
      <c r="J3">
        <v>2.340560034099378</v>
      </c>
      <c r="K3">
        <v>143944.44209711181</v>
      </c>
      <c r="L3">
        <v>140.43360204596269</v>
      </c>
      <c r="M3">
        <v>2.865991878489035</v>
      </c>
      <c r="N3" s="5">
        <f>VLOOKUP(E3,'[1]Aircraft data'!A:F,6,FALSE)</f>
        <v>9.8360655737704916E-2</v>
      </c>
      <c r="O3">
        <f>VLOOKUP(E3,'[1]Aircraft data'!A:D,4,FALSE)</f>
        <v>385</v>
      </c>
      <c r="P3">
        <f>VLOOKUP(E3,'[1]Aircraft data'!A:C,3,FALSE)</f>
        <v>42</v>
      </c>
      <c r="Q3" s="7">
        <v>13156513.785568168</v>
      </c>
      <c r="R3" s="9">
        <v>1731.5759128149734</v>
      </c>
    </row>
    <row r="4" spans="1:18" x14ac:dyDescent="0.35">
      <c r="A4" t="s">
        <v>30</v>
      </c>
      <c r="B4" s="15">
        <f>IF(A4=C4,0,VLOOKUP(A4,attendees!A:B,2,FALSE))</f>
        <v>2640</v>
      </c>
      <c r="C4" t="s">
        <v>25</v>
      </c>
      <c r="D4">
        <v>0.6413424596666667</v>
      </c>
      <c r="E4" t="s">
        <v>32</v>
      </c>
      <c r="F4">
        <v>52082.273956842299</v>
      </c>
      <c r="G4">
        <v>164527.90342966479</v>
      </c>
      <c r="H4">
        <v>961.01615877883455</v>
      </c>
      <c r="I4">
        <v>6.6236639259111207</v>
      </c>
      <c r="J4">
        <v>1.0416454791368459</v>
      </c>
      <c r="K4">
        <v>64061.196966916017</v>
      </c>
      <c r="L4">
        <v>62.498728748210752</v>
      </c>
      <c r="M4">
        <v>1.275484260167566</v>
      </c>
      <c r="N4" s="5">
        <f>VLOOKUP(E4,'[1]Aircraft data'!A:F,6,FALSE)</f>
        <v>0.18067226890756302</v>
      </c>
      <c r="O4">
        <f>VLOOKUP(E4,'[1]Aircraft data'!A:D,4,FALSE)</f>
        <v>195</v>
      </c>
      <c r="P4">
        <f>VLOOKUP(E4,'[1]Aircraft data'!A:C,3,FALSE)</f>
        <v>43</v>
      </c>
      <c r="Q4" s="7">
        <v>4811404.2347498611</v>
      </c>
      <c r="R4" s="9">
        <v>1382.5874237786957</v>
      </c>
    </row>
    <row r="5" spans="1:18" x14ac:dyDescent="0.35">
      <c r="A5" t="s">
        <v>33</v>
      </c>
      <c r="B5" s="15">
        <f>IF(A5=C5,0,VLOOKUP(A5,attendees!A:B,2,FALSE))</f>
        <v>1229</v>
      </c>
      <c r="C5" t="s">
        <v>25</v>
      </c>
      <c r="D5">
        <v>0.63765658353333332</v>
      </c>
      <c r="E5" t="s">
        <v>29</v>
      </c>
      <c r="F5">
        <v>52290.480216657234</v>
      </c>
      <c r="G5">
        <v>165185.62700442021</v>
      </c>
      <c r="H5">
        <v>1076.7377127370989</v>
      </c>
      <c r="I5">
        <v>7.2724599097487097</v>
      </c>
      <c r="J5">
        <v>1.0458096043331451</v>
      </c>
      <c r="K5">
        <v>64317.290666488378</v>
      </c>
      <c r="L5">
        <v>62.748576259988667</v>
      </c>
      <c r="M5">
        <v>1.2805831889793611</v>
      </c>
      <c r="N5" s="5">
        <f>VLOOKUP(E5,'[1]Aircraft data'!A:F,6,FALSE)</f>
        <v>9.8360655737704916E-2</v>
      </c>
      <c r="O5">
        <f>VLOOKUP(E5,'[1]Aircraft data'!A:D,4,FALSE)</f>
        <v>385</v>
      </c>
      <c r="P5">
        <f>VLOOKUP(E5,'[1]Aircraft data'!A:C,3,FALSE)</f>
        <v>42</v>
      </c>
      <c r="Q5" s="7">
        <v>950881.19713551493</v>
      </c>
      <c r="R5" s="9">
        <v>773.70317098089095</v>
      </c>
    </row>
    <row r="6" spans="1:18" x14ac:dyDescent="0.35">
      <c r="A6" t="s">
        <v>35</v>
      </c>
      <c r="B6" s="15">
        <f>IF(A6=C6,0,VLOOKUP(A6,attendees!A:B,2,FALSE))</f>
        <v>1221</v>
      </c>
      <c r="C6" t="s">
        <v>25</v>
      </c>
      <c r="D6">
        <v>0.64502833580000007</v>
      </c>
      <c r="E6" t="s">
        <v>32</v>
      </c>
      <c r="F6">
        <v>72779.497786027729</v>
      </c>
      <c r="G6">
        <v>229910.43350606161</v>
      </c>
      <c r="H6">
        <v>1418.1609586853269</v>
      </c>
      <c r="I6">
        <v>7.3709447836449451</v>
      </c>
      <c r="J6">
        <v>1.4555899557205549</v>
      </c>
      <c r="K6">
        <v>89518.782276814105</v>
      </c>
      <c r="L6">
        <v>87.335397343233282</v>
      </c>
      <c r="M6">
        <v>1.782355047821087</v>
      </c>
      <c r="N6" s="5">
        <f>VLOOKUP(E6,'[1]Aircraft data'!A:F,6,FALSE)</f>
        <v>0.18067226890756302</v>
      </c>
      <c r="O6">
        <f>VLOOKUP(E6,'[1]Aircraft data'!A:D,4,FALSE)</f>
        <v>195</v>
      </c>
      <c r="P6">
        <f>VLOOKUP(E6,'[1]Aircraft data'!A:C,3,FALSE)</f>
        <v>43</v>
      </c>
      <c r="Q6" s="7">
        <v>5083145.8029785557</v>
      </c>
      <c r="R6" s="9">
        <v>1932.0204496307699</v>
      </c>
    </row>
    <row r="7" spans="1:18" x14ac:dyDescent="0.35">
      <c r="A7" t="s">
        <v>37</v>
      </c>
      <c r="B7" s="15">
        <f>IF(A7=C7,0,VLOOKUP(A7,attendees!A:B,2,FALSE))</f>
        <v>1045</v>
      </c>
      <c r="C7" t="s">
        <v>25</v>
      </c>
      <c r="D7">
        <v>0.69877382826666667</v>
      </c>
      <c r="E7" t="s">
        <v>39</v>
      </c>
      <c r="F7">
        <v>43186.289773647688</v>
      </c>
      <c r="G7">
        <v>136425.48939495301</v>
      </c>
      <c r="H7">
        <v>874.97371734729018</v>
      </c>
      <c r="I7">
        <v>6.3446808975238183</v>
      </c>
      <c r="J7">
        <v>0.86372579547295369</v>
      </c>
      <c r="K7">
        <v>53119.136421586649</v>
      </c>
      <c r="L7">
        <v>51.823547728377221</v>
      </c>
      <c r="M7">
        <v>1.0576234230281061</v>
      </c>
      <c r="N7" s="5">
        <f>VLOOKUP(E7,'[1]Aircraft data'!A:F,6,FALSE)</f>
        <v>9.4308943089430899E-2</v>
      </c>
      <c r="O7">
        <f>VLOOKUP(E7,'[1]Aircraft data'!A:D,4,FALSE)</f>
        <v>557</v>
      </c>
      <c r="P7">
        <f>VLOOKUP(E7,'[1]Aircraft data'!A:C,3,FALSE)</f>
        <v>58</v>
      </c>
      <c r="Q7" s="7">
        <v>1143312.1501489233</v>
      </c>
      <c r="R7" s="9">
        <v>443.66012811366835</v>
      </c>
    </row>
    <row r="8" spans="1:18" x14ac:dyDescent="0.35">
      <c r="A8" t="s">
        <v>40</v>
      </c>
      <c r="B8" s="15">
        <f>IF(A8=C8,0,VLOOKUP(A8,attendees!A:B,2,FALSE))</f>
        <v>2714</v>
      </c>
      <c r="C8" t="s">
        <v>25</v>
      </c>
      <c r="D8">
        <v>0.63765658353333332</v>
      </c>
      <c r="E8" t="s">
        <v>42</v>
      </c>
      <c r="F8">
        <v>7055.4908111931909</v>
      </c>
      <c r="G8">
        <v>22288.29547255929</v>
      </c>
      <c r="H8">
        <v>84.570963128034137</v>
      </c>
      <c r="I8">
        <v>0.7183548769343161</v>
      </c>
      <c r="J8">
        <v>0.14110981622386379</v>
      </c>
      <c r="K8">
        <v>8678.2536977676245</v>
      </c>
      <c r="L8">
        <v>8.4665889734318291</v>
      </c>
      <c r="M8">
        <v>0.1727875300700373</v>
      </c>
      <c r="N8" s="5">
        <f>VLOOKUP(E8,'[1]Aircraft data'!A:F,6,FALSE)</f>
        <v>0.1038961038961039</v>
      </c>
      <c r="O8">
        <f>VLOOKUP(E8,'[1]Aircraft data'!A:D,4,FALSE)</f>
        <v>138</v>
      </c>
      <c r="P8">
        <f>VLOOKUP(E8,'[1]Aircraft data'!A:C,3,FALSE)</f>
        <v>16</v>
      </c>
      <c r="Q8" s="7">
        <v>676753.69889407302</v>
      </c>
      <c r="R8" s="9">
        <v>289.45838276051029</v>
      </c>
    </row>
    <row r="9" spans="1:18" x14ac:dyDescent="0.35">
      <c r="A9" t="s">
        <v>43</v>
      </c>
      <c r="B9" s="15">
        <f>IF(A9=C9,0,VLOOKUP(A9,attendees!A:B,2,FALSE))</f>
        <v>1491</v>
      </c>
      <c r="C9" t="s">
        <v>25</v>
      </c>
      <c r="D9">
        <v>0.69877382826666667</v>
      </c>
      <c r="E9" t="s">
        <v>32</v>
      </c>
      <c r="F9">
        <v>40548.763935949682</v>
      </c>
      <c r="G9">
        <v>128093.545273665</v>
      </c>
      <c r="H9">
        <v>759.78886530779755</v>
      </c>
      <c r="I9">
        <v>5.7929936434094618</v>
      </c>
      <c r="J9">
        <v>0.81097527871899344</v>
      </c>
      <c r="K9">
        <v>49874.979641218102</v>
      </c>
      <c r="L9">
        <v>48.65851672313962</v>
      </c>
      <c r="M9">
        <v>0.9930309535334616</v>
      </c>
      <c r="N9" s="5">
        <f>VLOOKUP(E9,'[1]Aircraft data'!A:F,6,FALSE)</f>
        <v>0.18067226890756302</v>
      </c>
      <c r="O9">
        <f>VLOOKUP(E9,'[1]Aircraft data'!A:D,4,FALSE)</f>
        <v>195</v>
      </c>
      <c r="P9">
        <f>VLOOKUP(E9,'[1]Aircraft data'!A:C,3,FALSE)</f>
        <v>43</v>
      </c>
      <c r="Q9" s="7">
        <v>2123769.4523104294</v>
      </c>
      <c r="R9" s="9">
        <v>1076.4163468375214</v>
      </c>
    </row>
    <row r="10" spans="1:18" x14ac:dyDescent="0.35">
      <c r="A10" t="s">
        <v>45</v>
      </c>
      <c r="B10" s="15">
        <f>IF(A10=C10,0,VLOOKUP(A10,attendees!A:B,2,FALSE))</f>
        <v>5761</v>
      </c>
      <c r="C10" t="s">
        <v>25</v>
      </c>
      <c r="D10">
        <v>0.75174210653333329</v>
      </c>
      <c r="E10" t="s">
        <v>39</v>
      </c>
      <c r="F10">
        <v>145152.18210084879</v>
      </c>
      <c r="G10">
        <v>458535.74325658119</v>
      </c>
      <c r="H10">
        <v>2871.4521899726351</v>
      </c>
      <c r="I10">
        <v>18.037676425320591</v>
      </c>
      <c r="J10">
        <v>2.903043642016975</v>
      </c>
      <c r="K10">
        <v>178537.18398404401</v>
      </c>
      <c r="L10">
        <v>174.1826185210185</v>
      </c>
      <c r="M10">
        <v>3.5547473167554791</v>
      </c>
      <c r="N10" s="5">
        <f>VLOOKUP(E10,'[1]Aircraft data'!A:F,6,FALSE)</f>
        <v>9.4308943089430899E-2</v>
      </c>
      <c r="O10">
        <f>VLOOKUP(E10,'[1]Aircraft data'!A:D,4,FALSE)</f>
        <v>557</v>
      </c>
      <c r="P10">
        <f>VLOOKUP(E10,'[1]Aircraft data'!A:C,3,FALSE)</f>
        <v>58</v>
      </c>
      <c r="Q10" s="7">
        <v>2831737.8095747894</v>
      </c>
      <c r="R10" s="9">
        <v>1491.1731488018902</v>
      </c>
    </row>
    <row r="11" spans="1:18" x14ac:dyDescent="0.35">
      <c r="A11" t="s">
        <v>47</v>
      </c>
      <c r="B11" s="15">
        <f>IF(A11=C11,0,VLOOKUP(A11,attendees!A:B,2,FALSE))</f>
        <v>1226</v>
      </c>
      <c r="C11" t="s">
        <v>25</v>
      </c>
      <c r="D11">
        <v>0.60607934019999998</v>
      </c>
      <c r="E11" t="s">
        <v>49</v>
      </c>
      <c r="F11">
        <v>20466.33671418775</v>
      </c>
      <c r="G11">
        <v>64653.157680119082</v>
      </c>
      <c r="H11">
        <v>292.75331603475303</v>
      </c>
      <c r="I11">
        <v>1.0940931645813341</v>
      </c>
      <c r="J11">
        <v>0.40932673428375488</v>
      </c>
      <c r="K11">
        <v>25173.594158450931</v>
      </c>
      <c r="L11">
        <v>24.55960405702529</v>
      </c>
      <c r="M11">
        <v>0.50121640932704681</v>
      </c>
      <c r="N11" s="5">
        <f>VLOOKUP(E11,'[1]Aircraft data'!A:F,6,FALSE)</f>
        <v>0.17499999999999999</v>
      </c>
      <c r="O11">
        <f>VLOOKUP(E11,'[1]Aircraft data'!A:D,4,FALSE)</f>
        <v>198</v>
      </c>
      <c r="P11">
        <f>VLOOKUP(E11,'[1]Aircraft data'!A:C,3,FALSE)</f>
        <v>42</v>
      </c>
      <c r="Q11" s="7">
        <v>412163.88021075918</v>
      </c>
      <c r="R11" s="9">
        <v>538.77631400099244</v>
      </c>
    </row>
    <row r="12" spans="1:18" x14ac:dyDescent="0.35">
      <c r="A12" t="s">
        <v>50</v>
      </c>
      <c r="B12" s="15">
        <f>IF(A12=C12,0,VLOOKUP(A12,attendees!A:B,2,FALSE))</f>
        <v>763</v>
      </c>
      <c r="C12" t="s">
        <v>25</v>
      </c>
      <c r="D12">
        <v>0.60695517739999993</v>
      </c>
      <c r="E12" t="s">
        <v>29</v>
      </c>
      <c r="F12">
        <v>33170.713791351787</v>
      </c>
      <c r="G12">
        <v>104786.28486688031</v>
      </c>
      <c r="H12">
        <v>703.42431737371794</v>
      </c>
      <c r="I12">
        <v>6.5292687408311103</v>
      </c>
      <c r="J12">
        <v>0.6634142758270356</v>
      </c>
      <c r="K12">
        <v>40799.977963362697</v>
      </c>
      <c r="L12">
        <v>39.804856549622137</v>
      </c>
      <c r="M12">
        <v>0.81234401121677857</v>
      </c>
      <c r="N12" s="5">
        <f>VLOOKUP(E12,'[1]Aircraft data'!A:F,6,FALSE)</f>
        <v>9.8360655737704916E-2</v>
      </c>
      <c r="O12">
        <f>VLOOKUP(E12,'[1]Aircraft data'!A:D,4,FALSE)</f>
        <v>385</v>
      </c>
      <c r="P12">
        <f>VLOOKUP(E12,'[1]Aircraft data'!A:C,3,FALSE)</f>
        <v>42</v>
      </c>
      <c r="Q12" s="7">
        <v>374482.13280294929</v>
      </c>
      <c r="R12" s="9">
        <v>490.80227103925199</v>
      </c>
    </row>
    <row r="13" spans="1:18" x14ac:dyDescent="0.35">
      <c r="A13" t="s">
        <v>52</v>
      </c>
      <c r="B13" s="15">
        <f>IF(A13=C13,0,VLOOKUP(A13,attendees!A:B,2,FALSE))</f>
        <v>718</v>
      </c>
      <c r="C13" t="s">
        <v>25</v>
      </c>
      <c r="D13">
        <v>0.69877382826666667</v>
      </c>
      <c r="E13" t="s">
        <v>54</v>
      </c>
      <c r="F13">
        <v>4872.030601899196</v>
      </c>
      <c r="G13">
        <v>15390.74467139956</v>
      </c>
      <c r="H13">
        <v>76.705611350756072</v>
      </c>
      <c r="I13">
        <v>0.60077343563281982</v>
      </c>
      <c r="J13">
        <v>9.7440612037983917E-2</v>
      </c>
      <c r="K13">
        <v>5992.597640336011</v>
      </c>
      <c r="L13">
        <v>5.8464367222790354</v>
      </c>
      <c r="M13">
        <v>0.1193150351485517</v>
      </c>
      <c r="N13" s="5">
        <f>VLOOKUP(E13,'[1]Aircraft data'!A:F,6,FALSE)</f>
        <v>9.3023255813953487E-2</v>
      </c>
      <c r="O13">
        <f>VLOOKUP(E13,'[1]Aircraft data'!A:D,4,FALSE)</f>
        <v>156</v>
      </c>
      <c r="P13">
        <f>VLOOKUP(E13,'[1]Aircraft data'!A:C,3,FALSE)</f>
        <v>16</v>
      </c>
      <c r="Q13" s="7">
        <v>316941.9629424258</v>
      </c>
      <c r="R13" s="9">
        <v>178.96214734185534</v>
      </c>
    </row>
    <row r="14" spans="1:18" x14ac:dyDescent="0.35">
      <c r="A14" t="s">
        <v>55</v>
      </c>
      <c r="B14" s="15">
        <f>IF(A14=C14,0,VLOOKUP(A14,attendees!A:B,2,FALSE))</f>
        <v>777</v>
      </c>
      <c r="C14" t="s">
        <v>25</v>
      </c>
      <c r="D14">
        <v>0.63765658353333332</v>
      </c>
      <c r="E14" t="s">
        <v>29</v>
      </c>
      <c r="F14">
        <v>46070.273272206163</v>
      </c>
      <c r="G14">
        <v>145535.99326689931</v>
      </c>
      <c r="H14">
        <v>963.81367741956456</v>
      </c>
      <c r="I14">
        <v>6.1993418904438187</v>
      </c>
      <c r="J14">
        <v>0.92140546544412316</v>
      </c>
      <c r="K14">
        <v>56666.436124813583</v>
      </c>
      <c r="L14">
        <v>55.284327926647393</v>
      </c>
      <c r="M14">
        <v>1.128251590339743</v>
      </c>
      <c r="N14" s="5">
        <f>VLOOKUP(E14,'[1]Aircraft data'!A:F,6,FALSE)</f>
        <v>9.8360655737704916E-2</v>
      </c>
      <c r="O14">
        <f>VLOOKUP(E14,'[1]Aircraft data'!A:D,4,FALSE)</f>
        <v>385</v>
      </c>
      <c r="P14">
        <f>VLOOKUP(E14,'[1]Aircraft data'!A:C,3,FALSE)</f>
        <v>42</v>
      </c>
      <c r="Q14" s="7">
        <v>477167.19103901414</v>
      </c>
      <c r="R14" s="9">
        <v>681.66741577002017</v>
      </c>
    </row>
    <row r="15" spans="1:18" x14ac:dyDescent="0.35">
      <c r="A15" t="s">
        <v>57</v>
      </c>
      <c r="B15" s="15">
        <f>IF(A15=C15,0,VLOOKUP(A15,attendees!A:B,2,FALSE))</f>
        <v>3692</v>
      </c>
      <c r="C15" t="s">
        <v>25</v>
      </c>
      <c r="D15">
        <v>0.69877382826666667</v>
      </c>
      <c r="E15" t="s">
        <v>39</v>
      </c>
      <c r="F15">
        <v>75411.371490372811</v>
      </c>
      <c r="G15">
        <v>238224.52253808771</v>
      </c>
      <c r="H15">
        <v>1413.5909791052841</v>
      </c>
      <c r="I15">
        <v>8.9592624628368238</v>
      </c>
      <c r="J15">
        <v>1.5082274298074561</v>
      </c>
      <c r="K15">
        <v>92755.986933158536</v>
      </c>
      <c r="L15">
        <v>90.493645788447367</v>
      </c>
      <c r="M15">
        <v>1.8468090977234159</v>
      </c>
      <c r="N15" s="5">
        <f>VLOOKUP(E15,'[1]Aircraft data'!A:F,6,FALSE)</f>
        <v>9.4308943089430899E-2</v>
      </c>
      <c r="O15">
        <f>VLOOKUP(E15,'[1]Aircraft data'!A:D,4,FALSE)</f>
        <v>557</v>
      </c>
      <c r="P15">
        <f>VLOOKUP(E15,'[1]Aircraft data'!A:C,3,FALSE)</f>
        <v>58</v>
      </c>
      <c r="Q15" s="7">
        <v>1331733.1845299928</v>
      </c>
      <c r="R15" s="9">
        <v>774.71389443280555</v>
      </c>
    </row>
    <row r="16" spans="1:18" x14ac:dyDescent="0.35">
      <c r="A16" t="s">
        <v>59</v>
      </c>
      <c r="B16" s="15">
        <f>IF(A16=C16,0,VLOOKUP(A16,attendees!A:B,2,FALSE))</f>
        <v>766</v>
      </c>
      <c r="C16" t="s">
        <v>25</v>
      </c>
      <c r="D16">
        <v>0.63765658353333332</v>
      </c>
      <c r="E16" t="s">
        <v>29</v>
      </c>
      <c r="F16">
        <v>72795.955754792056</v>
      </c>
      <c r="G16">
        <v>229962.4242293881</v>
      </c>
      <c r="H16">
        <v>1581.1790318281919</v>
      </c>
      <c r="I16">
        <v>7.2539653573435174</v>
      </c>
      <c r="J16">
        <v>1.455919115095841</v>
      </c>
      <c r="K16">
        <v>89539.025578394227</v>
      </c>
      <c r="L16">
        <v>87.355146905750473</v>
      </c>
      <c r="M16">
        <v>1.782758100117356</v>
      </c>
      <c r="N16" s="5">
        <f>VLOOKUP(E16,'[1]Aircraft data'!A:F,6,FALSE)</f>
        <v>9.8360655737704916E-2</v>
      </c>
      <c r="O16">
        <f>VLOOKUP(E16,'[1]Aircraft data'!A:D,4,FALSE)</f>
        <v>385</v>
      </c>
      <c r="P16">
        <f>VLOOKUP(E16,'[1]Aircraft data'!A:C,3,FALSE)</f>
        <v>42</v>
      </c>
      <c r="Q16" s="7">
        <v>1830005.4274741469</v>
      </c>
      <c r="R16" s="9">
        <v>1077.1073734397569</v>
      </c>
    </row>
    <row r="17" spans="1:18" x14ac:dyDescent="0.35">
      <c r="A17" t="s">
        <v>61</v>
      </c>
      <c r="B17" s="15">
        <f>IF(A17=C17,0,VLOOKUP(A17,attendees!A:B,2,FALSE))</f>
        <v>1002</v>
      </c>
      <c r="C17" t="s">
        <v>25</v>
      </c>
      <c r="D17">
        <v>0.60607934019999998</v>
      </c>
      <c r="E17" t="s">
        <v>29</v>
      </c>
      <c r="F17">
        <v>54031.754569687022</v>
      </c>
      <c r="G17">
        <v>170686.31268564129</v>
      </c>
      <c r="H17">
        <v>1138.533461392735</v>
      </c>
      <c r="I17">
        <v>6.0556217356498703</v>
      </c>
      <c r="J17">
        <v>1.0806350913937399</v>
      </c>
      <c r="K17">
        <v>66459.058120715039</v>
      </c>
      <c r="L17">
        <v>64.838105483624418</v>
      </c>
      <c r="M17">
        <v>1.3232266425229471</v>
      </c>
      <c r="N17" s="5">
        <f>VLOOKUP(E17,'[1]Aircraft data'!A:F,6,FALSE)</f>
        <v>9.8360655737704916E-2</v>
      </c>
      <c r="O17">
        <f>VLOOKUP(E17,'[1]Aircraft data'!A:D,4,FALSE)</f>
        <v>385</v>
      </c>
      <c r="P17">
        <f>VLOOKUP(E17,'[1]Aircraft data'!A:C,3,FALSE)</f>
        <v>42</v>
      </c>
      <c r="Q17" s="7">
        <v>494070.91915562679</v>
      </c>
      <c r="R17" s="9">
        <v>799.46750672431517</v>
      </c>
    </row>
    <row r="18" spans="1:18" x14ac:dyDescent="0.35">
      <c r="A18" t="s">
        <v>63</v>
      </c>
      <c r="B18" s="15">
        <f>IF(A18=C18,0,VLOOKUP(A18,attendees!A:B,2,FALSE))</f>
        <v>760</v>
      </c>
      <c r="C18" t="s">
        <v>25</v>
      </c>
      <c r="D18">
        <v>0.60607934019999998</v>
      </c>
      <c r="E18" t="s">
        <v>29</v>
      </c>
      <c r="F18">
        <v>33978.020778653321</v>
      </c>
      <c r="G18">
        <v>107336.5676397658</v>
      </c>
      <c r="H18">
        <v>725.64656596400346</v>
      </c>
      <c r="I18">
        <v>4.8101445090086941</v>
      </c>
      <c r="J18">
        <v>0.67956041557306646</v>
      </c>
      <c r="K18">
        <v>41792.965557743577</v>
      </c>
      <c r="L18">
        <v>40.773624934383982</v>
      </c>
      <c r="M18">
        <v>0.83211479457926507</v>
      </c>
      <c r="N18" s="5">
        <f>VLOOKUP(E18,'[1]Aircraft data'!A:F,6,FALSE)</f>
        <v>9.8360655737704916E-2</v>
      </c>
      <c r="O18">
        <f>VLOOKUP(E18,'[1]Aircraft data'!A:D,4,FALSE)</f>
        <v>385</v>
      </c>
      <c r="P18">
        <f>VLOOKUP(E18,'[1]Aircraft data'!A:C,3,FALSE)</f>
        <v>42</v>
      </c>
      <c r="Q18" s="7">
        <v>304664.91798453429</v>
      </c>
      <c r="R18" s="9">
        <v>502.74738941342292</v>
      </c>
    </row>
    <row r="19" spans="1:18" x14ac:dyDescent="0.35">
      <c r="A19" t="s">
        <v>65</v>
      </c>
      <c r="B19" s="15">
        <f>IF(A19=C19,0,VLOOKUP(A19,attendees!A:B,2,FALSE))</f>
        <v>590</v>
      </c>
      <c r="C19" t="s">
        <v>25</v>
      </c>
      <c r="D19">
        <v>0.63765658353333332</v>
      </c>
      <c r="E19" t="s">
        <v>67</v>
      </c>
      <c r="F19">
        <v>25626.878310844571</v>
      </c>
      <c r="G19">
        <v>80955.308583957987</v>
      </c>
      <c r="H19">
        <v>501.07014804269591</v>
      </c>
      <c r="I19">
        <v>0.77867539821447185</v>
      </c>
      <c r="J19">
        <v>0.51253756621689128</v>
      </c>
      <c r="K19">
        <v>31521.060322338821</v>
      </c>
      <c r="L19">
        <v>30.752253973013481</v>
      </c>
      <c r="M19">
        <v>0.62759701985741789</v>
      </c>
      <c r="N19" s="5">
        <f>VLOOKUP(E19,'[1]Aircraft data'!A:F,6,FALSE)</f>
        <v>8.9080459770114945E-2</v>
      </c>
      <c r="O19">
        <f>VLOOKUP(E19,'[1]Aircraft data'!A:D,4,FALSE)</f>
        <v>317</v>
      </c>
      <c r="P19">
        <f>VLOOKUP(E19,'[1]Aircraft data'!A:C,3,FALSE)</f>
        <v>31</v>
      </c>
      <c r="Q19" s="7">
        <v>676953.87350378663</v>
      </c>
      <c r="R19" s="9">
        <v>465.26039416067812</v>
      </c>
    </row>
    <row r="20" spans="1:18" x14ac:dyDescent="0.35">
      <c r="A20" t="s">
        <v>68</v>
      </c>
      <c r="B20" s="15">
        <f>IF(A20=C20,0,VLOOKUP(A20,attendees!A:B,2,FALSE))</f>
        <v>1102</v>
      </c>
      <c r="C20" t="s">
        <v>25</v>
      </c>
      <c r="D20">
        <v>0.60607934019999998</v>
      </c>
      <c r="E20" t="s">
        <v>70</v>
      </c>
      <c r="F20">
        <v>5733.1923677202931</v>
      </c>
      <c r="G20">
        <v>18111.154689628409</v>
      </c>
      <c r="H20">
        <v>74.928505326974687</v>
      </c>
      <c r="I20">
        <v>0.29734201058290738</v>
      </c>
      <c r="J20">
        <v>0.11466384735440591</v>
      </c>
      <c r="K20">
        <v>7051.8266122959603</v>
      </c>
      <c r="L20">
        <v>6.8798308412643534</v>
      </c>
      <c r="M20">
        <v>0.1404047110462113</v>
      </c>
      <c r="N20" s="5">
        <f>VLOOKUP(E20,'[1]Aircraft data'!A:F,6,FALSE)</f>
        <v>5.4794520547945202E-2</v>
      </c>
      <c r="O20">
        <f>VLOOKUP(E20,'[1]Aircraft data'!A:D,4,FALSE)</f>
        <v>138</v>
      </c>
      <c r="P20">
        <f>VLOOKUP(E20,'[1]Aircraft data'!A:C,3,FALSE)</f>
        <v>8</v>
      </c>
      <c r="Q20" s="7">
        <v>140175.37533753496</v>
      </c>
      <c r="R20" s="9">
        <v>248.09800944696454</v>
      </c>
    </row>
    <row r="21" spans="1:18" x14ac:dyDescent="0.35">
      <c r="A21" t="s">
        <v>71</v>
      </c>
      <c r="B21" s="15">
        <f>IF(A21=C21,0,VLOOKUP(A21,attendees!A:B,2,FALSE))</f>
        <v>840</v>
      </c>
      <c r="C21" t="s">
        <v>25</v>
      </c>
      <c r="D21">
        <v>0.69877382826666667</v>
      </c>
      <c r="E21" t="s">
        <v>29</v>
      </c>
      <c r="F21">
        <v>35374.008151595393</v>
      </c>
      <c r="G21">
        <v>111746.49175088981</v>
      </c>
      <c r="H21">
        <v>735.01274344129115</v>
      </c>
      <c r="I21">
        <v>5.7162518148291026</v>
      </c>
      <c r="J21">
        <v>0.70748016303190764</v>
      </c>
      <c r="K21">
        <v>43510.030026462337</v>
      </c>
      <c r="L21">
        <v>42.44880978191447</v>
      </c>
      <c r="M21">
        <v>0.86630224044723425</v>
      </c>
      <c r="N21" s="5">
        <f>VLOOKUP(E21,'[1]Aircraft data'!A:F,6,FALSE)</f>
        <v>9.8360655737704916E-2</v>
      </c>
      <c r="O21">
        <f>VLOOKUP(E21,'[1]Aircraft data'!A:D,4,FALSE)</f>
        <v>385</v>
      </c>
      <c r="P21">
        <f>VLOOKUP(E21,'[1]Aircraft data'!A:C,3,FALSE)</f>
        <v>42</v>
      </c>
      <c r="Q21" s="7">
        <v>687751.24197034759</v>
      </c>
      <c r="R21" s="9">
        <v>523.40277166693124</v>
      </c>
    </row>
    <row r="22" spans="1:18" x14ac:dyDescent="0.35">
      <c r="A22" t="s">
        <v>73</v>
      </c>
      <c r="B22" s="15">
        <f>IF(A22=C22,0,VLOOKUP(A22,attendees!A:B,2,FALSE))</f>
        <v>1620</v>
      </c>
      <c r="C22" t="s">
        <v>25</v>
      </c>
      <c r="D22">
        <v>0.70483256086666668</v>
      </c>
      <c r="E22" t="s">
        <v>75</v>
      </c>
      <c r="F22">
        <v>14928.52961288913</v>
      </c>
      <c r="G22">
        <v>47159.225047116757</v>
      </c>
      <c r="H22">
        <v>214.89981392811609</v>
      </c>
      <c r="I22">
        <v>0.46637502309517548</v>
      </c>
      <c r="J22">
        <v>0.2985705922577826</v>
      </c>
      <c r="K22">
        <v>18362.091423853632</v>
      </c>
      <c r="L22">
        <v>17.914235535466961</v>
      </c>
      <c r="M22">
        <v>0.36559664358095828</v>
      </c>
      <c r="N22" s="5">
        <f>VLOOKUP(E22,'[1]Aircraft data'!A:F,6,FALSE)</f>
        <v>0.14935064935064934</v>
      </c>
      <c r="O22">
        <f>VLOOKUP(E22,'[1]Aircraft data'!A:D,4,FALSE)</f>
        <v>131</v>
      </c>
      <c r="P22">
        <f>VLOOKUP(E22,'[1]Aircraft data'!A:C,3,FALSE)</f>
        <v>23</v>
      </c>
      <c r="Q22" s="7">
        <v>706775.918238607</v>
      </c>
      <c r="R22" s="9">
        <v>612.45746814437348</v>
      </c>
    </row>
    <row r="23" spans="1:18" x14ac:dyDescent="0.35">
      <c r="A23" t="s">
        <v>76</v>
      </c>
      <c r="B23" s="15">
        <f>IF(A23=C23,0,VLOOKUP(A23,attendees!A:B,2,FALSE))</f>
        <v>445</v>
      </c>
      <c r="C23" t="s">
        <v>25</v>
      </c>
      <c r="D23">
        <v>0.60607934019999998</v>
      </c>
      <c r="E23" t="s">
        <v>29</v>
      </c>
      <c r="F23">
        <v>38891.530978822921</v>
      </c>
      <c r="G23">
        <v>122858.3463621016</v>
      </c>
      <c r="H23">
        <v>746.66576727237987</v>
      </c>
      <c r="I23">
        <v>5.9896081188308914</v>
      </c>
      <c r="J23">
        <v>0.77783061957645816</v>
      </c>
      <c r="K23">
        <v>47836.58310395218</v>
      </c>
      <c r="L23">
        <v>46.669837174587492</v>
      </c>
      <c r="M23">
        <v>0.95244565662423464</v>
      </c>
      <c r="N23" s="5">
        <f>VLOOKUP(E23,'[1]Aircraft data'!A:F,6,FALSE)</f>
        <v>9.8360655737704916E-2</v>
      </c>
      <c r="O23">
        <f>VLOOKUP(E23,'[1]Aircraft data'!A:D,4,FALSE)</f>
        <v>385</v>
      </c>
      <c r="P23">
        <f>VLOOKUP(E23,'[1]Aircraft data'!A:C,3,FALSE)</f>
        <v>42</v>
      </c>
      <c r="Q23" s="7">
        <v>256074.7734479401</v>
      </c>
      <c r="R23" s="9">
        <v>575.44892909649457</v>
      </c>
    </row>
    <row r="24" spans="1:18" x14ac:dyDescent="0.35">
      <c r="A24" t="s">
        <v>78</v>
      </c>
      <c r="B24" s="15">
        <f>IF(A24=C24,0,VLOOKUP(A24,attendees!A:B,2,FALSE))</f>
        <v>521</v>
      </c>
      <c r="C24" t="s">
        <v>25</v>
      </c>
      <c r="D24">
        <v>0.5245896810666667</v>
      </c>
      <c r="E24" t="s">
        <v>42</v>
      </c>
      <c r="F24">
        <v>5543.3492936675029</v>
      </c>
      <c r="G24">
        <v>17511.440418695642</v>
      </c>
      <c r="H24">
        <v>63.846797960039638</v>
      </c>
      <c r="I24">
        <v>0.71922834213157527</v>
      </c>
      <c r="J24">
        <v>0.11086698587335</v>
      </c>
      <c r="K24">
        <v>6818.3196312110276</v>
      </c>
      <c r="L24">
        <v>6.6520191524010031</v>
      </c>
      <c r="M24">
        <v>0.13575549290614289</v>
      </c>
      <c r="N24" s="5">
        <f>VLOOKUP(E24,'[1]Aircraft data'!A:F,6,FALSE)</f>
        <v>0.1038961038961039</v>
      </c>
      <c r="O24">
        <f>VLOOKUP(E24,'[1]Aircraft data'!A:D,4,FALSE)</f>
        <v>138</v>
      </c>
      <c r="P24">
        <f>VLOOKUP(E24,'[1]Aircraft data'!A:C,3,FALSE)</f>
        <v>16</v>
      </c>
      <c r="Q24" s="7">
        <v>100975.05903767356</v>
      </c>
      <c r="R24" s="9">
        <v>227.42130413890442</v>
      </c>
    </row>
    <row r="25" spans="1:18" x14ac:dyDescent="0.35">
      <c r="A25" t="s">
        <v>80</v>
      </c>
      <c r="B25" s="15">
        <f>IF(A25=C25,0,VLOOKUP(A25,attendees!A:B,2,FALSE))</f>
        <v>442</v>
      </c>
      <c r="C25" t="s">
        <v>25</v>
      </c>
      <c r="D25">
        <v>0.5245896810666667</v>
      </c>
      <c r="E25" t="s">
        <v>42</v>
      </c>
      <c r="F25">
        <v>4554.1526395523251</v>
      </c>
      <c r="G25">
        <v>14386.568188345789</v>
      </c>
      <c r="H25">
        <v>57.646335690837333</v>
      </c>
      <c r="I25">
        <v>0.54527628104737369</v>
      </c>
      <c r="J25">
        <v>9.108305279104649E-2</v>
      </c>
      <c r="K25">
        <v>5601.6077466493607</v>
      </c>
      <c r="L25">
        <v>5.4649831674627896</v>
      </c>
      <c r="M25">
        <v>0.1115302687237304</v>
      </c>
      <c r="N25" s="5">
        <f>VLOOKUP(E25,'[1]Aircraft data'!A:F,6,FALSE)</f>
        <v>0.1038961038961039</v>
      </c>
      <c r="O25">
        <f>VLOOKUP(E25,'[1]Aircraft data'!A:D,4,FALSE)</f>
        <v>138</v>
      </c>
      <c r="P25">
        <f>VLOOKUP(E25,'[1]Aircraft data'!A:C,3,FALSE)</f>
        <v>16</v>
      </c>
      <c r="Q25" s="7">
        <v>82582.638172062841</v>
      </c>
      <c r="R25" s="9">
        <v>186.83854790059468</v>
      </c>
    </row>
    <row r="26" spans="1:18" x14ac:dyDescent="0.35">
      <c r="A26" t="s">
        <v>82</v>
      </c>
      <c r="B26" s="15">
        <f>IF(A26=C26,0,VLOOKUP(A26,attendees!A:B,2,FALSE))</f>
        <v>1117</v>
      </c>
      <c r="C26" t="s">
        <v>25</v>
      </c>
      <c r="D26">
        <v>0.5245896810666667</v>
      </c>
      <c r="E26" t="s">
        <v>84</v>
      </c>
      <c r="F26">
        <v>5839.8769181407624</v>
      </c>
      <c r="G26">
        <v>18448.171184406659</v>
      </c>
      <c r="H26">
        <v>93.294232640154434</v>
      </c>
      <c r="I26">
        <v>3.1973497490013001</v>
      </c>
      <c r="J26">
        <v>0.1167975383628152</v>
      </c>
      <c r="K26">
        <v>7183.0486093131367</v>
      </c>
      <c r="L26">
        <v>7.0078523017689136</v>
      </c>
      <c r="M26">
        <v>0.14301739391365129</v>
      </c>
      <c r="N26" s="5">
        <f>VLOOKUP(E26,'[1]Aircraft data'!A:F,6,FALSE)</f>
        <v>4.9180327868852458E-2</v>
      </c>
      <c r="O26">
        <f>VLOOKUP(E26,'[1]Aircraft data'!A:D,4,FALSE)</f>
        <v>232</v>
      </c>
      <c r="P26">
        <f>VLOOKUP(E26,'[1]Aircraft data'!A:C,3,FALSE)</f>
        <v>12</v>
      </c>
      <c r="Q26" s="7">
        <v>64417.384627518339</v>
      </c>
      <c r="R26" s="9">
        <v>151.21451790497264</v>
      </c>
    </row>
    <row r="27" spans="1:18" x14ac:dyDescent="0.35">
      <c r="A27" t="s">
        <v>85</v>
      </c>
      <c r="B27" s="15">
        <f>IF(A27=C27,0,VLOOKUP(A27,attendees!A:B,2,FALSE))</f>
        <v>871</v>
      </c>
      <c r="C27" t="s">
        <v>25</v>
      </c>
      <c r="D27">
        <v>0.60607934019999998</v>
      </c>
      <c r="E27" t="s">
        <v>29</v>
      </c>
      <c r="F27">
        <v>55958.110856390449</v>
      </c>
      <c r="G27">
        <v>176771.67219533739</v>
      </c>
      <c r="H27">
        <v>1166.4116791806421</v>
      </c>
      <c r="I27">
        <v>6.2918496254745113</v>
      </c>
      <c r="J27">
        <v>1.1191622171278091</v>
      </c>
      <c r="K27">
        <v>68828.476353360253</v>
      </c>
      <c r="L27">
        <v>67.149733027668532</v>
      </c>
      <c r="M27">
        <v>1.3704027148503779</v>
      </c>
      <c r="N27" s="5">
        <f>VLOOKUP(E27,'[1]Aircraft data'!A:F,6,FALSE)</f>
        <v>9.8360655737704916E-2</v>
      </c>
      <c r="O27">
        <f>VLOOKUP(E27,'[1]Aircraft data'!A:D,4,FALSE)</f>
        <v>385</v>
      </c>
      <c r="P27">
        <f>VLOOKUP(E27,'[1]Aircraft data'!A:C,3,FALSE)</f>
        <v>42</v>
      </c>
      <c r="Q27" s="7">
        <v>837078.03554794437</v>
      </c>
      <c r="R27" s="9">
        <v>827.97036157066702</v>
      </c>
    </row>
    <row r="28" spans="1:18" x14ac:dyDescent="0.35">
      <c r="A28" t="s">
        <v>87</v>
      </c>
      <c r="B28" s="15">
        <f>IF(A28=C28,0,VLOOKUP(A28,attendees!A:B,2,FALSE))</f>
        <v>711</v>
      </c>
      <c r="C28" t="s">
        <v>25</v>
      </c>
      <c r="D28">
        <v>0.63857805256666667</v>
      </c>
      <c r="E28" t="s">
        <v>29</v>
      </c>
      <c r="F28">
        <v>120788.2398253462</v>
      </c>
      <c r="G28">
        <v>381570.04960826848</v>
      </c>
      <c r="H28">
        <v>2741.51609845646</v>
      </c>
      <c r="I28">
        <v>7.8395371465650721</v>
      </c>
      <c r="J28">
        <v>2.4157647965069242</v>
      </c>
      <c r="K28">
        <v>148569.53498517579</v>
      </c>
      <c r="L28">
        <v>144.94588779041541</v>
      </c>
      <c r="M28">
        <v>2.9580793426615388</v>
      </c>
      <c r="N28" s="5">
        <f>VLOOKUP(E28,'[1]Aircraft data'!A:F,6,FALSE)</f>
        <v>9.8360655737704916E-2</v>
      </c>
      <c r="O28">
        <f>VLOOKUP(E28,'[1]Aircraft data'!A:D,4,FALSE)</f>
        <v>385</v>
      </c>
      <c r="P28">
        <f>VLOOKUP(E28,'[1]Aircraft data'!A:C,3,FALSE)</f>
        <v>42</v>
      </c>
      <c r="Q28" s="7">
        <v>1780064.4937228824</v>
      </c>
      <c r="R28" s="9">
        <v>1787.2133471113277</v>
      </c>
    </row>
    <row r="29" spans="1:18" x14ac:dyDescent="0.35">
      <c r="A29" t="s">
        <v>89</v>
      </c>
      <c r="B29" s="15">
        <f>IF(A29=C29,0,VLOOKUP(A29,attendees!A:B,2,FALSE))</f>
        <v>403</v>
      </c>
      <c r="C29" t="s">
        <v>25</v>
      </c>
      <c r="D29">
        <v>0.63765658353333332</v>
      </c>
      <c r="E29" t="s">
        <v>91</v>
      </c>
      <c r="F29">
        <v>10037.61272331504</v>
      </c>
      <c r="G29">
        <v>31708.818592952219</v>
      </c>
      <c r="H29">
        <v>138.68182250429649</v>
      </c>
      <c r="I29">
        <v>0.61223908460039145</v>
      </c>
      <c r="J29">
        <v>0.20075225446630091</v>
      </c>
      <c r="K29">
        <v>12346.263649677499</v>
      </c>
      <c r="L29">
        <v>12.045135267978051</v>
      </c>
      <c r="M29">
        <v>0.24581908710159289</v>
      </c>
      <c r="N29" s="5">
        <f>VLOOKUP(E29,'[1]Aircraft data'!A:F,6,FALSE)</f>
        <v>0.16080402010050251</v>
      </c>
      <c r="O29">
        <f>VLOOKUP(E29,'[1]Aircraft data'!A:D,4,FALSE)</f>
        <v>167</v>
      </c>
      <c r="P29">
        <f>VLOOKUP(E29,'[1]Aircraft data'!A:C,3,FALSE)</f>
        <v>32</v>
      </c>
      <c r="Q29" s="7">
        <v>128428.68234130397</v>
      </c>
      <c r="R29" s="9">
        <v>318.68159389901729</v>
      </c>
    </row>
    <row r="30" spans="1:18" x14ac:dyDescent="0.35">
      <c r="A30" t="s">
        <v>92</v>
      </c>
      <c r="B30" s="15">
        <f>IF(A30=C30,0,VLOOKUP(A30,attendees!A:B,2,FALSE))</f>
        <v>396</v>
      </c>
      <c r="C30" t="s">
        <v>25</v>
      </c>
      <c r="D30">
        <v>0.69877382826666667</v>
      </c>
      <c r="E30" t="s">
        <v>29</v>
      </c>
      <c r="F30">
        <v>39510.122531713212</v>
      </c>
      <c r="G30">
        <v>124812.47707768199</v>
      </c>
      <c r="H30">
        <v>791.63178601439233</v>
      </c>
      <c r="I30">
        <v>6.2808137282490248</v>
      </c>
      <c r="J30">
        <v>0.7902024506342642</v>
      </c>
      <c r="K30">
        <v>48597.450714007253</v>
      </c>
      <c r="L30">
        <v>47.412147038055842</v>
      </c>
      <c r="M30">
        <v>0.9675948375113439</v>
      </c>
      <c r="N30" s="5">
        <f>VLOOKUP(E30,'[1]Aircraft data'!A:F,6,FALSE)</f>
        <v>9.8360655737704916E-2</v>
      </c>
      <c r="O30">
        <f>VLOOKUP(E30,'[1]Aircraft data'!A:D,4,FALSE)</f>
        <v>385</v>
      </c>
      <c r="P30">
        <f>VLOOKUP(E30,'[1]Aircraft data'!A:C,3,FALSE)</f>
        <v>42</v>
      </c>
      <c r="Q30" s="7">
        <v>571155.92554986093</v>
      </c>
      <c r="R30" s="9">
        <v>584.60176617181264</v>
      </c>
    </row>
    <row r="31" spans="1:18" x14ac:dyDescent="0.35">
      <c r="A31" t="s">
        <v>94</v>
      </c>
      <c r="B31" s="15">
        <f>IF(A31=C31,0,VLOOKUP(A31,attendees!A:B,2,FALSE))</f>
        <v>380</v>
      </c>
      <c r="C31" t="s">
        <v>25</v>
      </c>
      <c r="D31">
        <v>0.5245896810666667</v>
      </c>
      <c r="E31" t="s">
        <v>29</v>
      </c>
      <c r="F31">
        <v>4055.9438130116118</v>
      </c>
      <c r="G31">
        <v>12812.726505303681</v>
      </c>
      <c r="H31">
        <v>96.330959988979998</v>
      </c>
      <c r="I31">
        <v>2.0437801617239</v>
      </c>
      <c r="J31">
        <v>8.1118876260232245E-2</v>
      </c>
      <c r="K31">
        <v>4988.8108900042826</v>
      </c>
      <c r="L31">
        <v>4.867132575613935</v>
      </c>
      <c r="M31">
        <v>9.9329236237019058E-2</v>
      </c>
      <c r="N31" s="5">
        <f>VLOOKUP(E31,'[1]Aircraft data'!A:F,6,FALSE)</f>
        <v>9.8360655737704916E-2</v>
      </c>
      <c r="O31">
        <f>VLOOKUP(E31,'[1]Aircraft data'!A:D,4,FALSE)</f>
        <v>385</v>
      </c>
      <c r="P31">
        <f>VLOOKUP(E31,'[1]Aircraft data'!A:C,3,FALSE)</f>
        <v>42</v>
      </c>
      <c r="Q31" s="7">
        <v>22804.852796325053</v>
      </c>
      <c r="R31" s="9">
        <v>60.012770516644878</v>
      </c>
    </row>
    <row r="32" spans="1:18" x14ac:dyDescent="0.35">
      <c r="A32" t="s">
        <v>96</v>
      </c>
      <c r="B32" s="15">
        <f>IF(A32=C32,0,VLOOKUP(A32,attendees!A:B,2,FALSE))</f>
        <v>377</v>
      </c>
      <c r="C32" t="s">
        <v>25</v>
      </c>
      <c r="D32">
        <v>0.63765658353333332</v>
      </c>
      <c r="E32" t="s">
        <v>29</v>
      </c>
      <c r="F32">
        <v>48471.15578535611</v>
      </c>
      <c r="G32">
        <v>153120.38112594001</v>
      </c>
      <c r="H32">
        <v>1094.21694064091</v>
      </c>
      <c r="I32">
        <v>6.4414759598605196</v>
      </c>
      <c r="J32">
        <v>0.96942311570712214</v>
      </c>
      <c r="K32">
        <v>59619.521615988022</v>
      </c>
      <c r="L32">
        <v>58.165386942427332</v>
      </c>
      <c r="M32">
        <v>1.1870487131107621</v>
      </c>
      <c r="N32" s="5">
        <f>VLOOKUP(E32,'[1]Aircraft data'!A:F,6,FALSE)</f>
        <v>9.8360655737704916E-2</v>
      </c>
      <c r="O32">
        <f>VLOOKUP(E32,'[1]Aircraft data'!A:D,4,FALSE)</f>
        <v>385</v>
      </c>
      <c r="P32">
        <f>VLOOKUP(E32,'[1]Aircraft data'!A:C,3,FALSE)</f>
        <v>42</v>
      </c>
      <c r="Q32" s="7">
        <v>270381.18821770203</v>
      </c>
      <c r="R32" s="9">
        <v>717.1914806835598</v>
      </c>
    </row>
    <row r="33" spans="1:18" x14ac:dyDescent="0.35">
      <c r="A33" t="s">
        <v>98</v>
      </c>
      <c r="B33" s="15">
        <f>IF(A33=C33,0,VLOOKUP(A33,attendees!A:B,2,FALSE))</f>
        <v>443</v>
      </c>
      <c r="C33" t="s">
        <v>25</v>
      </c>
      <c r="D33">
        <v>0.61221020059999998</v>
      </c>
      <c r="E33" t="s">
        <v>100</v>
      </c>
      <c r="F33">
        <v>14440.207971583221</v>
      </c>
      <c r="G33">
        <v>45616.616982231368</v>
      </c>
      <c r="H33">
        <v>171.9944625778073</v>
      </c>
      <c r="I33">
        <v>1.4135820608463689</v>
      </c>
      <c r="J33">
        <v>0.28880415943166432</v>
      </c>
      <c r="K33">
        <v>17761.455805047361</v>
      </c>
      <c r="L33">
        <v>17.328249565899849</v>
      </c>
      <c r="M33">
        <v>0.3536377462428541</v>
      </c>
      <c r="N33" s="5">
        <f>VLOOKUP(E33,'[1]Aircraft data'!A:F,6,FALSE)</f>
        <v>8.3333333333333329E-2</v>
      </c>
      <c r="O33">
        <f>VLOOKUP(E33,'[1]Aircraft data'!A:D,4,FALSE)</f>
        <v>132</v>
      </c>
      <c r="P33">
        <f>VLOOKUP(E33,'[1]Aircraft data'!A:C,3,FALSE)</f>
        <v>12</v>
      </c>
      <c r="Q33" s="7">
        <v>231884.46965967611</v>
      </c>
      <c r="R33" s="9">
        <v>633.56412475321338</v>
      </c>
    </row>
    <row r="34" spans="1:18" x14ac:dyDescent="0.35">
      <c r="A34" t="s">
        <v>101</v>
      </c>
      <c r="B34" s="15">
        <f>IF(A34=C34,0,VLOOKUP(A34,attendees!A:B,2,FALSE))</f>
        <v>514</v>
      </c>
      <c r="C34" t="s">
        <v>25</v>
      </c>
      <c r="D34">
        <v>0.63765658353333332</v>
      </c>
      <c r="E34" t="s">
        <v>29</v>
      </c>
      <c r="F34">
        <v>44007.994982575678</v>
      </c>
      <c r="G34">
        <v>139021.25614995661</v>
      </c>
      <c r="H34">
        <v>888.01809752000554</v>
      </c>
      <c r="I34">
        <v>6.0329243722804788</v>
      </c>
      <c r="J34">
        <v>0.88015989965151353</v>
      </c>
      <c r="K34">
        <v>54129.83382856808</v>
      </c>
      <c r="L34">
        <v>52.809593979090813</v>
      </c>
      <c r="M34">
        <v>1.077746815899812</v>
      </c>
      <c r="N34" s="5">
        <f>VLOOKUP(E34,'[1]Aircraft data'!A:F,6,FALSE)</f>
        <v>9.8360655737704916E-2</v>
      </c>
      <c r="O34">
        <f>VLOOKUP(E34,'[1]Aircraft data'!A:D,4,FALSE)</f>
        <v>385</v>
      </c>
      <c r="P34">
        <f>VLOOKUP(E34,'[1]Aircraft data'!A:C,3,FALSE)</f>
        <v>42</v>
      </c>
      <c r="Q34" s="7">
        <v>234415.23285238587</v>
      </c>
      <c r="R34" s="9">
        <v>651.15342458996076</v>
      </c>
    </row>
    <row r="35" spans="1:18" x14ac:dyDescent="0.35">
      <c r="A35" t="s">
        <v>103</v>
      </c>
      <c r="B35" s="15">
        <f>IF(A35=C35,0,VLOOKUP(A35,attendees!A:B,2,FALSE))</f>
        <v>649</v>
      </c>
      <c r="C35" t="s">
        <v>25</v>
      </c>
      <c r="D35">
        <v>0.63765658353333332</v>
      </c>
      <c r="E35" t="s">
        <v>29</v>
      </c>
      <c r="F35">
        <v>59954.741202287238</v>
      </c>
      <c r="G35">
        <v>189397.0274580254</v>
      </c>
      <c r="H35">
        <v>1256.633190147787</v>
      </c>
      <c r="I35">
        <v>6.853052656352796</v>
      </c>
      <c r="J35">
        <v>1.1990948240457451</v>
      </c>
      <c r="K35">
        <v>73744.331678813309</v>
      </c>
      <c r="L35">
        <v>71.94568944274468</v>
      </c>
      <c r="M35">
        <v>1.468279376382545</v>
      </c>
      <c r="N35" s="5">
        <f>VLOOKUP(E35,'[1]Aircraft data'!A:F,6,FALSE)</f>
        <v>9.8360655737704916E-2</v>
      </c>
      <c r="O35">
        <f>VLOOKUP(E35,'[1]Aircraft data'!A:D,4,FALSE)</f>
        <v>385</v>
      </c>
      <c r="P35">
        <f>VLOOKUP(E35,'[1]Aircraft data'!A:C,3,FALSE)</f>
        <v>42</v>
      </c>
      <c r="Q35" s="7">
        <v>303390.08613885101</v>
      </c>
      <c r="R35" s="9">
        <v>887.10551502588009</v>
      </c>
    </row>
    <row r="36" spans="1:18" x14ac:dyDescent="0.35">
      <c r="A36" t="s">
        <v>105</v>
      </c>
      <c r="B36" s="15">
        <f>IF(A36=C36,0,VLOOKUP(A36,attendees!A:B,2,FALSE))</f>
        <v>312</v>
      </c>
      <c r="C36" t="s">
        <v>25</v>
      </c>
      <c r="D36">
        <v>0.63765658353333332</v>
      </c>
      <c r="E36" t="s">
        <v>107</v>
      </c>
      <c r="F36">
        <v>6074.6891239259821</v>
      </c>
      <c r="G36">
        <v>19189.942942482179</v>
      </c>
      <c r="H36">
        <v>69.081455770599646</v>
      </c>
      <c r="I36">
        <v>0.58718035773845778</v>
      </c>
      <c r="J36">
        <v>0.12149378247851959</v>
      </c>
      <c r="K36">
        <v>7471.8676224289566</v>
      </c>
      <c r="L36">
        <v>7.2896269487111773</v>
      </c>
      <c r="M36">
        <v>0.148767896912473</v>
      </c>
      <c r="N36" s="5">
        <f>VLOOKUP(E36,'[1]Aircraft data'!A:F,6,FALSE)</f>
        <v>0.08</v>
      </c>
      <c r="O36">
        <f>VLOOKUP(E36,'[1]Aircraft data'!A:D,4,FALSE)</f>
        <v>138</v>
      </c>
      <c r="P36">
        <f>VLOOKUP(E36,'[1]Aircraft data'!A:C,3,FALSE)</f>
        <v>12</v>
      </c>
      <c r="Q36" s="7">
        <v>79830.162640725874</v>
      </c>
      <c r="R36" s="9">
        <v>255.86590589976242</v>
      </c>
    </row>
    <row r="37" spans="1:18" x14ac:dyDescent="0.35">
      <c r="A37" t="s">
        <v>108</v>
      </c>
      <c r="B37" s="15">
        <f>IF(A37=C37,0,VLOOKUP(A37,attendees!A:B,2,FALSE))</f>
        <v>298</v>
      </c>
      <c r="C37" t="s">
        <v>25</v>
      </c>
      <c r="D37">
        <v>0.63765658353333332</v>
      </c>
      <c r="E37" t="s">
        <v>110</v>
      </c>
      <c r="F37">
        <v>13891.407891178969</v>
      </c>
      <c r="G37">
        <v>43882.957528234372</v>
      </c>
      <c r="H37">
        <v>194.11282914840311</v>
      </c>
      <c r="I37">
        <v>2.0075972310150059</v>
      </c>
      <c r="J37">
        <v>0.27782815782357939</v>
      </c>
      <c r="K37">
        <v>17086.431706150139</v>
      </c>
      <c r="L37">
        <v>16.669689469414759</v>
      </c>
      <c r="M37">
        <v>0.3401977442737707</v>
      </c>
      <c r="N37" s="5">
        <f>VLOOKUP(E37,'[1]Aircraft data'!A:F,6,FALSE)</f>
        <v>0.17326732673267325</v>
      </c>
      <c r="O37">
        <f>VLOOKUP(E37,'[1]Aircraft data'!A:D,4,FALSE)</f>
        <v>167</v>
      </c>
      <c r="P37">
        <f>VLOOKUP(E37,'[1]Aircraft data'!A:C,3,FALSE)</f>
        <v>35</v>
      </c>
      <c r="Q37" s="7">
        <v>129476.44894469151</v>
      </c>
      <c r="R37" s="9">
        <v>434.48472800232048</v>
      </c>
    </row>
    <row r="38" spans="1:18" x14ac:dyDescent="0.35">
      <c r="A38" t="s">
        <v>111</v>
      </c>
      <c r="B38" s="15">
        <f>IF(A38=C38,0,VLOOKUP(A38,attendees!A:B,2,FALSE))</f>
        <v>447</v>
      </c>
      <c r="C38" t="s">
        <v>25</v>
      </c>
      <c r="D38">
        <v>0.63765658353333332</v>
      </c>
      <c r="E38" t="s">
        <v>29</v>
      </c>
      <c r="F38">
        <v>38861.081754055362</v>
      </c>
      <c r="G38">
        <v>122762.1572610609</v>
      </c>
      <c r="H38">
        <v>814.5749275844031</v>
      </c>
      <c r="I38">
        <v>5.7976441778751431</v>
      </c>
      <c r="J38">
        <v>0.77722163508110709</v>
      </c>
      <c r="K38">
        <v>47799.130557488083</v>
      </c>
      <c r="L38">
        <v>46.633298104866427</v>
      </c>
      <c r="M38">
        <v>0.95169996132380441</v>
      </c>
      <c r="N38" s="5">
        <f>VLOOKUP(E38,'[1]Aircraft data'!A:F,6,FALSE)</f>
        <v>9.8360655737704916E-2</v>
      </c>
      <c r="O38">
        <f>VLOOKUP(E38,'[1]Aircraft data'!A:D,4,FALSE)</f>
        <v>385</v>
      </c>
      <c r="P38">
        <f>VLOOKUP(E38,'[1]Aircraft data'!A:C,3,FALSE)</f>
        <v>42</v>
      </c>
      <c r="Q38" s="7">
        <v>168474.52963695946</v>
      </c>
      <c r="R38" s="9">
        <v>574.99839466539061</v>
      </c>
    </row>
    <row r="39" spans="1:18" x14ac:dyDescent="0.35">
      <c r="A39" t="s">
        <v>113</v>
      </c>
      <c r="B39" s="15">
        <f>IF(A39=C39,0,VLOOKUP(A39,attendees!A:B,2,FALSE))</f>
        <v>290</v>
      </c>
      <c r="C39" t="s">
        <v>25</v>
      </c>
      <c r="D39">
        <v>0.6078310146</v>
      </c>
      <c r="E39" t="s">
        <v>29</v>
      </c>
      <c r="F39">
        <v>55414.029057547872</v>
      </c>
      <c r="G39">
        <v>175052.91779279371</v>
      </c>
      <c r="H39">
        <v>1150.4929130881981</v>
      </c>
      <c r="I39">
        <v>6.8762036912274596</v>
      </c>
      <c r="J39">
        <v>1.1082805811509571</v>
      </c>
      <c r="K39">
        <v>68159.255740783876</v>
      </c>
      <c r="L39">
        <v>66.496834869057437</v>
      </c>
      <c r="M39">
        <v>1.3570782626338249</v>
      </c>
      <c r="N39" s="5">
        <f>VLOOKUP(E39,'[1]Aircraft data'!A:F,6,FALSE)</f>
        <v>9.8360655737704916E-2</v>
      </c>
      <c r="O39">
        <f>VLOOKUP(E39,'[1]Aircraft data'!A:D,4,FALSE)</f>
        <v>385</v>
      </c>
      <c r="P39">
        <f>VLOOKUP(E39,'[1]Aircraft data'!A:C,3,FALSE)</f>
        <v>42</v>
      </c>
      <c r="Q39" s="7">
        <v>237776.79700192119</v>
      </c>
      <c r="R39" s="9">
        <v>819.91998966179722</v>
      </c>
    </row>
    <row r="40" spans="1:18" x14ac:dyDescent="0.35">
      <c r="A40" t="s">
        <v>115</v>
      </c>
      <c r="B40" s="15">
        <f>IF(A40=C40,0,VLOOKUP(A40,attendees!A:B,2,FALSE))</f>
        <v>288</v>
      </c>
      <c r="C40" t="s">
        <v>25</v>
      </c>
      <c r="D40">
        <v>0.69877382826666667</v>
      </c>
      <c r="E40" t="s">
        <v>29</v>
      </c>
      <c r="F40">
        <v>26888.283903629759</v>
      </c>
      <c r="G40">
        <v>84940.088851566383</v>
      </c>
      <c r="H40">
        <v>557.52561608166138</v>
      </c>
      <c r="I40">
        <v>5.1320671057579998</v>
      </c>
      <c r="J40">
        <v>0.53776567807259501</v>
      </c>
      <c r="K40">
        <v>33072.589201464609</v>
      </c>
      <c r="L40">
        <v>32.265940684355712</v>
      </c>
      <c r="M40">
        <v>0.65848858539501454</v>
      </c>
      <c r="N40" s="5">
        <f>VLOOKUP(E40,'[1]Aircraft data'!A:F,6,FALSE)</f>
        <v>9.8360655737704916E-2</v>
      </c>
      <c r="O40">
        <f>VLOOKUP(E40,'[1]Aircraft data'!A:D,4,FALSE)</f>
        <v>385</v>
      </c>
      <c r="P40">
        <f>VLOOKUP(E40,'[1]Aircraft data'!A:C,3,FALSE)</f>
        <v>42</v>
      </c>
      <c r="Q40" s="7">
        <v>282470.55308951822</v>
      </c>
      <c r="R40" s="9">
        <v>397.84584942185666</v>
      </c>
    </row>
    <row r="41" spans="1:18" x14ac:dyDescent="0.35">
      <c r="A41" t="s">
        <v>117</v>
      </c>
      <c r="B41" s="15">
        <f>IF(A41=C41,0,VLOOKUP(A41,attendees!A:B,2,FALSE))</f>
        <v>283</v>
      </c>
      <c r="C41" t="s">
        <v>25</v>
      </c>
      <c r="D41">
        <v>0.5245896810666667</v>
      </c>
      <c r="E41" t="s">
        <v>29</v>
      </c>
      <c r="F41">
        <v>9642.3781354533203</v>
      </c>
      <c r="G41">
        <v>30460.27252989704</v>
      </c>
      <c r="H41">
        <v>235.3178872999452</v>
      </c>
      <c r="I41">
        <v>3.7723474342180419</v>
      </c>
      <c r="J41">
        <v>0.19284756270906639</v>
      </c>
      <c r="K41">
        <v>11860.125106607589</v>
      </c>
      <c r="L41">
        <v>11.57085376254398</v>
      </c>
      <c r="M41">
        <v>0.23613987270497919</v>
      </c>
      <c r="N41" s="5">
        <f>VLOOKUP(E41,'[1]Aircraft data'!A:F,6,FALSE)</f>
        <v>9.8360655737704916E-2</v>
      </c>
      <c r="O41">
        <f>VLOOKUP(E41,'[1]Aircraft data'!A:D,4,FALSE)</f>
        <v>385</v>
      </c>
      <c r="P41">
        <f>VLOOKUP(E41,'[1]Aircraft data'!A:C,3,FALSE)</f>
        <v>42</v>
      </c>
      <c r="Q41" s="7">
        <v>40375.911597006379</v>
      </c>
      <c r="R41" s="9">
        <v>142.67106571380347</v>
      </c>
    </row>
    <row r="42" spans="1:18" x14ac:dyDescent="0.35">
      <c r="A42" t="s">
        <v>119</v>
      </c>
      <c r="B42" s="15">
        <f>IF(A42=C42,0,VLOOKUP(A42,attendees!A:B,2,FALSE))</f>
        <v>352</v>
      </c>
      <c r="C42" t="s">
        <v>25</v>
      </c>
      <c r="D42">
        <v>0.60607934019999998</v>
      </c>
      <c r="E42" t="s">
        <v>29</v>
      </c>
      <c r="F42">
        <v>24058.50779562063</v>
      </c>
      <c r="G42">
        <v>76000.826126365559</v>
      </c>
      <c r="H42">
        <v>497.05751732137992</v>
      </c>
      <c r="I42">
        <v>4.0412422023319596</v>
      </c>
      <c r="J42">
        <v>0.48117015591241252</v>
      </c>
      <c r="K42">
        <v>29591.964588613369</v>
      </c>
      <c r="L42">
        <v>28.870209354744759</v>
      </c>
      <c r="M42">
        <v>0.58918794601519897</v>
      </c>
      <c r="N42" s="5">
        <f>VLOOKUP(E42,'[1]Aircraft data'!A:F,6,FALSE)</f>
        <v>9.8360655737704916E-2</v>
      </c>
      <c r="O42">
        <f>VLOOKUP(E42,'[1]Aircraft data'!A:D,4,FALSE)</f>
        <v>385</v>
      </c>
      <c r="P42">
        <f>VLOOKUP(E42,'[1]Aircraft data'!A:C,3,FALSE)</f>
        <v>42</v>
      </c>
      <c r="Q42" s="7">
        <v>97893.335759955648</v>
      </c>
      <c r="R42" s="9">
        <v>355.97576639983873</v>
      </c>
    </row>
    <row r="43" spans="1:18" x14ac:dyDescent="0.35">
      <c r="A43" t="s">
        <v>121</v>
      </c>
      <c r="B43" s="15">
        <f>IF(A43=C43,0,VLOOKUP(A43,attendees!A:B,2,FALSE))</f>
        <v>501</v>
      </c>
      <c r="C43" t="s">
        <v>25</v>
      </c>
      <c r="D43">
        <v>0.69877382826666667</v>
      </c>
      <c r="E43" t="s">
        <v>29</v>
      </c>
      <c r="F43">
        <v>40996.878339582821</v>
      </c>
      <c r="G43">
        <v>129509.13867474211</v>
      </c>
      <c r="H43">
        <v>832.44760678831676</v>
      </c>
      <c r="I43">
        <v>4.3969208409074039</v>
      </c>
      <c r="J43">
        <v>0.81993756679165641</v>
      </c>
      <c r="K43">
        <v>50426.160357686873</v>
      </c>
      <c r="L43">
        <v>49.196254007499377</v>
      </c>
      <c r="M43">
        <v>1.004005183826518</v>
      </c>
      <c r="N43" s="5">
        <f>VLOOKUP(E43,'[1]Aircraft data'!A:F,6,FALSE)</f>
        <v>9.8360655737704916E-2</v>
      </c>
      <c r="O43">
        <f>VLOOKUP(E43,'[1]Aircraft data'!A:D,4,FALSE)</f>
        <v>385</v>
      </c>
      <c r="P43">
        <f>VLOOKUP(E43,'[1]Aircraft data'!A:C,3,FALSE)</f>
        <v>42</v>
      </c>
      <c r="Q43" s="7">
        <v>405208.92100575048</v>
      </c>
      <c r="R43" s="9">
        <v>606.60018114633306</v>
      </c>
    </row>
    <row r="44" spans="1:18" x14ac:dyDescent="0.35">
      <c r="A44" t="s">
        <v>123</v>
      </c>
      <c r="B44" s="15">
        <f>IF(A44=C44,0,VLOOKUP(A44,attendees!A:B,2,FALSE))</f>
        <v>494</v>
      </c>
      <c r="C44" t="s">
        <v>25</v>
      </c>
      <c r="D44">
        <v>0.5245896810666667</v>
      </c>
      <c r="E44" t="s">
        <v>42</v>
      </c>
      <c r="F44">
        <v>2003.0734095291889</v>
      </c>
      <c r="G44">
        <v>6327.708900702708</v>
      </c>
      <c r="H44">
        <v>28.921901689354801</v>
      </c>
      <c r="I44">
        <v>0.31435110876094152</v>
      </c>
      <c r="J44">
        <v>4.0061468190583788E-2</v>
      </c>
      <c r="K44">
        <v>2463.780293720903</v>
      </c>
      <c r="L44">
        <v>2.403688091435026</v>
      </c>
      <c r="M44">
        <v>4.9054859008878099E-2</v>
      </c>
      <c r="N44" s="5">
        <f>VLOOKUP(E44,'[1]Aircraft data'!A:F,6,FALSE)</f>
        <v>0.1038961038961039</v>
      </c>
      <c r="O44">
        <f>VLOOKUP(E44,'[1]Aircraft data'!A:D,4,FALSE)</f>
        <v>138</v>
      </c>
      <c r="P44">
        <f>VLOOKUP(E44,'[1]Aircraft data'!A:C,3,FALSE)</f>
        <v>16</v>
      </c>
      <c r="Q44" s="7">
        <v>21695.001945266427</v>
      </c>
      <c r="R44" s="9">
        <v>82.178037671463741</v>
      </c>
    </row>
    <row r="45" spans="1:18" x14ac:dyDescent="0.35">
      <c r="A45" t="s">
        <v>125</v>
      </c>
      <c r="B45" s="15">
        <f>IF(A45=C45,0,VLOOKUP(A45,attendees!A:B,2,FALSE))</f>
        <v>715</v>
      </c>
      <c r="C45" t="s">
        <v>25</v>
      </c>
      <c r="D45">
        <v>0.69877382826666667</v>
      </c>
      <c r="E45" t="s">
        <v>29</v>
      </c>
      <c r="F45">
        <v>42193.379753624002</v>
      </c>
      <c r="G45">
        <v>133288.88664169819</v>
      </c>
      <c r="H45">
        <v>859.20192731367933</v>
      </c>
      <c r="I45">
        <v>5.5345723258935484</v>
      </c>
      <c r="J45">
        <v>0.84386759507247988</v>
      </c>
      <c r="K45">
        <v>51897.857096957523</v>
      </c>
      <c r="L45">
        <v>50.632055704348787</v>
      </c>
      <c r="M45">
        <v>1.033307259272424</v>
      </c>
      <c r="N45" s="5">
        <f>VLOOKUP(E45,'[1]Aircraft data'!A:F,6,FALSE)</f>
        <v>9.8360655737704916E-2</v>
      </c>
      <c r="O45">
        <f>VLOOKUP(E45,'[1]Aircraft data'!A:D,4,FALSE)</f>
        <v>385</v>
      </c>
      <c r="P45">
        <f>VLOOKUP(E45,'[1]Aircraft data'!A:C,3,FALSE)</f>
        <v>42</v>
      </c>
      <c r="Q45" s="7">
        <v>390814.25310399564</v>
      </c>
      <c r="R45" s="9">
        <v>624.3039186964786</v>
      </c>
    </row>
    <row r="46" spans="1:18" x14ac:dyDescent="0.35">
      <c r="A46" t="s">
        <v>127</v>
      </c>
      <c r="B46" s="15">
        <f>IF(A46=C46,0,VLOOKUP(A46,attendees!A:B,2,FALSE))</f>
        <v>1014</v>
      </c>
      <c r="C46" t="s">
        <v>25</v>
      </c>
      <c r="D46">
        <v>0.69877382826666667</v>
      </c>
      <c r="E46" t="s">
        <v>29</v>
      </c>
      <c r="F46">
        <v>46417.394145265891</v>
      </c>
      <c r="G46">
        <v>146632.54810489499</v>
      </c>
      <c r="H46">
        <v>965.07336195756739</v>
      </c>
      <c r="I46">
        <v>6.1899433676675804</v>
      </c>
      <c r="J46">
        <v>0.92834788290531778</v>
      </c>
      <c r="K46">
        <v>57093.394798677051</v>
      </c>
      <c r="L46">
        <v>55.700872974319068</v>
      </c>
      <c r="M46">
        <v>1.1367525096799811</v>
      </c>
      <c r="N46" s="5">
        <f>VLOOKUP(E46,'[1]Aircraft data'!A:F,6,FALSE)</f>
        <v>9.8360655737704916E-2</v>
      </c>
      <c r="O46">
        <f>VLOOKUP(E46,'[1]Aircraft data'!A:D,4,FALSE)</f>
        <v>385</v>
      </c>
      <c r="P46">
        <f>VLOOKUP(E46,'[1]Aircraft data'!A:C,3,FALSE)</f>
        <v>42</v>
      </c>
      <c r="Q46" s="7">
        <v>416889.72693054454</v>
      </c>
      <c r="R46" s="9">
        <v>686.80350400419195</v>
      </c>
    </row>
    <row r="47" spans="1:18" x14ac:dyDescent="0.35">
      <c r="A47" t="s">
        <v>129</v>
      </c>
      <c r="B47" s="15">
        <f>IF(A47=C47,0,VLOOKUP(A47,attendees!A:B,2,FALSE))</f>
        <v>471</v>
      </c>
      <c r="C47" t="s">
        <v>25</v>
      </c>
      <c r="D47">
        <v>0.63765658353333332</v>
      </c>
      <c r="E47" t="s">
        <v>42</v>
      </c>
      <c r="F47">
        <v>9156.4103658952627</v>
      </c>
      <c r="G47">
        <v>28925.10034586312</v>
      </c>
      <c r="H47">
        <v>102.15004330879459</v>
      </c>
      <c r="I47">
        <v>0.90447953542531712</v>
      </c>
      <c r="J47">
        <v>0.18312820731790519</v>
      </c>
      <c r="K47">
        <v>11262.384750051169</v>
      </c>
      <c r="L47">
        <v>10.98769243907431</v>
      </c>
      <c r="M47">
        <v>0.2242386212055982</v>
      </c>
      <c r="N47" s="5">
        <f>VLOOKUP(E47,'[1]Aircraft data'!A:F,6,FALSE)</f>
        <v>0.1038961038961039</v>
      </c>
      <c r="O47">
        <f>VLOOKUP(E47,'[1]Aircraft data'!A:D,4,FALSE)</f>
        <v>138</v>
      </c>
      <c r="P47">
        <f>VLOOKUP(E47,'[1]Aircraft data'!A:C,3,FALSE)</f>
        <v>16</v>
      </c>
      <c r="Q47" s="7">
        <v>90531.807576013132</v>
      </c>
      <c r="R47" s="9">
        <v>375.65065384237812</v>
      </c>
    </row>
    <row r="48" spans="1:18" x14ac:dyDescent="0.35">
      <c r="A48" t="s">
        <v>131</v>
      </c>
      <c r="B48" s="15">
        <f>IF(A48=C48,0,VLOOKUP(A48,attendees!A:B,2,FALSE))</f>
        <v>238</v>
      </c>
      <c r="C48" t="s">
        <v>25</v>
      </c>
      <c r="D48">
        <v>0.69978361703333336</v>
      </c>
      <c r="E48" t="s">
        <v>54</v>
      </c>
      <c r="F48">
        <v>11160.596414530681</v>
      </c>
      <c r="G48">
        <v>35256.324073502423</v>
      </c>
      <c r="H48">
        <v>161.3367417997575</v>
      </c>
      <c r="I48">
        <v>1.1487834180188889</v>
      </c>
      <c r="J48">
        <v>0.22321192829061359</v>
      </c>
      <c r="K48">
        <v>13727.533589872741</v>
      </c>
      <c r="L48">
        <v>13.39271569743682</v>
      </c>
      <c r="M48">
        <v>0.27332072851911871</v>
      </c>
      <c r="N48" s="5">
        <f>VLOOKUP(E48,'[1]Aircraft data'!A:F,6,FALSE)</f>
        <v>9.3023255813953487E-2</v>
      </c>
      <c r="O48">
        <f>VLOOKUP(E48,'[1]Aircraft data'!A:D,4,FALSE)</f>
        <v>156</v>
      </c>
      <c r="P48">
        <f>VLOOKUP(E48,'[1]Aircraft data'!A:C,3,FALSE)</f>
        <v>16</v>
      </c>
      <c r="Q48" s="7">
        <v>240644.90966448747</v>
      </c>
      <c r="R48" s="9">
        <v>409.95725666863279</v>
      </c>
    </row>
    <row r="49" spans="1:18" x14ac:dyDescent="0.35">
      <c r="A49" t="s">
        <v>133</v>
      </c>
      <c r="B49" s="15">
        <f>IF(A49=C49,0,VLOOKUP(A49,attendees!A:B,2,FALSE))</f>
        <v>392</v>
      </c>
      <c r="C49" t="s">
        <v>25</v>
      </c>
      <c r="D49">
        <v>0.5245896810666667</v>
      </c>
      <c r="E49" t="s">
        <v>29</v>
      </c>
      <c r="F49">
        <v>19282.058553965391</v>
      </c>
      <c r="G49">
        <v>60912.022971976658</v>
      </c>
      <c r="H49">
        <v>423.58786091683908</v>
      </c>
      <c r="I49">
        <v>4.2622431146204169</v>
      </c>
      <c r="J49">
        <v>0.38564117107930768</v>
      </c>
      <c r="K49">
        <v>23716.93202137743</v>
      </c>
      <c r="L49">
        <v>23.13847026475846</v>
      </c>
      <c r="M49">
        <v>0.47221367887262172</v>
      </c>
      <c r="N49" s="5">
        <f>VLOOKUP(E49,'[1]Aircraft data'!A:F,6,FALSE)</f>
        <v>9.8360655737704916E-2</v>
      </c>
      <c r="O49">
        <f>VLOOKUP(E49,'[1]Aircraft data'!A:D,4,FALSE)</f>
        <v>385</v>
      </c>
      <c r="P49">
        <f>VLOOKUP(E49,'[1]Aircraft data'!A:C,3,FALSE)</f>
        <v>42</v>
      </c>
      <c r="Q49" s="7">
        <v>67901.927247449377</v>
      </c>
      <c r="R49" s="9">
        <v>285.30221532541754</v>
      </c>
    </row>
    <row r="50" spans="1:18" x14ac:dyDescent="0.35">
      <c r="A50" t="s">
        <v>135</v>
      </c>
      <c r="B50" s="15">
        <f>IF(A50=C50,0,VLOOKUP(A50,attendees!A:B,2,FALSE))</f>
        <v>311</v>
      </c>
      <c r="C50" t="s">
        <v>25</v>
      </c>
      <c r="D50">
        <v>0.69877382826666667</v>
      </c>
      <c r="E50" t="s">
        <v>54</v>
      </c>
      <c r="F50">
        <v>8439.8187096188158</v>
      </c>
      <c r="G50">
        <v>26661.387303685831</v>
      </c>
      <c r="H50">
        <v>121.9031667200459</v>
      </c>
      <c r="I50">
        <v>0.90140483999409526</v>
      </c>
      <c r="J50">
        <v>0.16879637419237631</v>
      </c>
      <c r="K50">
        <v>10380.977012831139</v>
      </c>
      <c r="L50">
        <v>10.127782451542579</v>
      </c>
      <c r="M50">
        <v>0.20668943778658319</v>
      </c>
      <c r="N50" s="5">
        <f>VLOOKUP(E50,'[1]Aircraft data'!A:F,6,FALSE)</f>
        <v>9.3023255813953487E-2</v>
      </c>
      <c r="O50">
        <f>VLOOKUP(E50,'[1]Aircraft data'!A:D,4,FALSE)</f>
        <v>156</v>
      </c>
      <c r="P50">
        <f>VLOOKUP(E50,'[1]Aircraft data'!A:C,3,FALSE)</f>
        <v>16</v>
      </c>
      <c r="Q50" s="7">
        <v>72543.774756540515</v>
      </c>
      <c r="R50" s="9">
        <v>310.01613143820731</v>
      </c>
    </row>
    <row r="51" spans="1:18" x14ac:dyDescent="0.35">
      <c r="A51" t="s">
        <v>137</v>
      </c>
      <c r="B51" s="15">
        <f>IF(A51=C51,0,VLOOKUP(A51,attendees!A:B,2,FALSE))</f>
        <v>311</v>
      </c>
      <c r="C51" t="s">
        <v>25</v>
      </c>
      <c r="D51">
        <v>0.63765658353333332</v>
      </c>
      <c r="E51" t="s">
        <v>42</v>
      </c>
      <c r="F51">
        <v>9938.097261424231</v>
      </c>
      <c r="G51">
        <v>31394.449248839141</v>
      </c>
      <c r="H51">
        <v>114.17318815348639</v>
      </c>
      <c r="I51">
        <v>0.87031960157710164</v>
      </c>
      <c r="J51">
        <v>0.19876194522848459</v>
      </c>
      <c r="K51">
        <v>12223.859631551801</v>
      </c>
      <c r="L51">
        <v>11.925716713709081</v>
      </c>
      <c r="M51">
        <v>0.24338197374916479</v>
      </c>
      <c r="N51" s="5">
        <f>VLOOKUP(E51,'[1]Aircraft data'!A:F,6,FALSE)</f>
        <v>0.1038961038961039</v>
      </c>
      <c r="O51">
        <f>VLOOKUP(E51,'[1]Aircraft data'!A:D,4,FALSE)</f>
        <v>138</v>
      </c>
      <c r="P51">
        <f>VLOOKUP(E51,'[1]Aircraft data'!A:C,3,FALSE)</f>
        <v>16</v>
      </c>
      <c r="Q51" s="7">
        <v>95406.508106861802</v>
      </c>
      <c r="R51" s="9">
        <v>407.72012011479404</v>
      </c>
    </row>
    <row r="52" spans="1:18" x14ac:dyDescent="0.35">
      <c r="A52" t="s">
        <v>139</v>
      </c>
      <c r="B52" s="15">
        <f>IF(A52=C52,0,VLOOKUP(A52,attendees!A:B,2,FALSE))</f>
        <v>300</v>
      </c>
      <c r="C52" t="s">
        <v>25</v>
      </c>
      <c r="D52">
        <v>0.60607934019999998</v>
      </c>
      <c r="E52" t="s">
        <v>141</v>
      </c>
      <c r="F52">
        <v>26776.62289742479</v>
      </c>
      <c r="G52">
        <v>84587.351732964918</v>
      </c>
      <c r="H52">
        <v>374.1524896696622</v>
      </c>
      <c r="I52">
        <v>2.3586915489331912</v>
      </c>
      <c r="J52">
        <v>0.53553245794849569</v>
      </c>
      <c r="K52">
        <v>32935.246163832497</v>
      </c>
      <c r="L52">
        <v>32.131947476909751</v>
      </c>
      <c r="M52">
        <v>0.6557540301410153</v>
      </c>
      <c r="N52" s="5">
        <f>VLOOKUP(E52,'[1]Aircraft data'!A:F,6,FALSE)</f>
        <v>6.5972222222222224E-2</v>
      </c>
      <c r="O52">
        <f>VLOOKUP(E52,'[1]Aircraft data'!A:D,4,FALSE)</f>
        <v>269</v>
      </c>
      <c r="P52">
        <f>VLOOKUP(E52,'[1]Aircraft data'!A:C,3,FALSE)</f>
        <v>19</v>
      </c>
      <c r="Q52" s="7">
        <v>130992.91275313318</v>
      </c>
      <c r="R52" s="9">
        <v>587.41216481225638</v>
      </c>
    </row>
    <row r="53" spans="1:18" x14ac:dyDescent="0.35">
      <c r="A53" t="s">
        <v>142</v>
      </c>
      <c r="B53" s="15">
        <f>IF(A53=C53,0,VLOOKUP(A53,attendees!A:B,2,FALSE))</f>
        <v>221</v>
      </c>
      <c r="C53" t="s">
        <v>25</v>
      </c>
      <c r="D53">
        <v>0.60607934019999998</v>
      </c>
      <c r="E53" t="s">
        <v>29</v>
      </c>
      <c r="F53">
        <v>34848.322848415963</v>
      </c>
      <c r="G53">
        <v>110085.851878146</v>
      </c>
      <c r="H53">
        <v>700.74519885696623</v>
      </c>
      <c r="I53">
        <v>5.2837758755165423</v>
      </c>
      <c r="J53">
        <v>0.69696645696831894</v>
      </c>
      <c r="K53">
        <v>42863.437103551623</v>
      </c>
      <c r="L53">
        <v>41.817987418099143</v>
      </c>
      <c r="M53">
        <v>0.85342831465508473</v>
      </c>
      <c r="N53" s="5">
        <f>VLOOKUP(E53,'[1]Aircraft data'!A:F,6,FALSE)</f>
        <v>9.8360655737704916E-2</v>
      </c>
      <c r="O53">
        <f>VLOOKUP(E53,'[1]Aircraft data'!A:D,4,FALSE)</f>
        <v>385</v>
      </c>
      <c r="P53">
        <f>VLOOKUP(E53,'[1]Aircraft data'!A:C,3,FALSE)</f>
        <v>42</v>
      </c>
      <c r="Q53" s="7">
        <v>113953.03637035254</v>
      </c>
      <c r="R53" s="9">
        <v>515.62459896087125</v>
      </c>
    </row>
    <row r="54" spans="1:18" x14ac:dyDescent="0.35">
      <c r="A54" t="s">
        <v>144</v>
      </c>
      <c r="B54" s="15">
        <f>IF(A54=C54,0,VLOOKUP(A54,attendees!A:B,2,FALSE))</f>
        <v>218</v>
      </c>
      <c r="C54" t="s">
        <v>25</v>
      </c>
      <c r="D54">
        <v>0.5245896810666667</v>
      </c>
      <c r="E54" t="s">
        <v>29</v>
      </c>
      <c r="F54">
        <v>6266.0397893837526</v>
      </c>
      <c r="G54">
        <v>19794.419694663269</v>
      </c>
      <c r="H54">
        <v>161.1217285021753</v>
      </c>
      <c r="I54">
        <v>2.3000175655906281</v>
      </c>
      <c r="J54">
        <v>0.12532079578767499</v>
      </c>
      <c r="K54">
        <v>7707.2289409420164</v>
      </c>
      <c r="L54">
        <v>7.5192477472605024</v>
      </c>
      <c r="M54">
        <v>0.15345403565837759</v>
      </c>
      <c r="N54" s="5">
        <f>VLOOKUP(E54,'[1]Aircraft data'!A:F,6,FALSE)</f>
        <v>9.8360655737704916E-2</v>
      </c>
      <c r="O54">
        <f>VLOOKUP(E54,'[1]Aircraft data'!A:D,4,FALSE)</f>
        <v>385</v>
      </c>
      <c r="P54">
        <f>VLOOKUP(E54,'[1]Aircraft data'!A:C,3,FALSE)</f>
        <v>42</v>
      </c>
      <c r="Q54" s="7">
        <v>20211.632287759217</v>
      </c>
      <c r="R54" s="9">
        <v>92.713909576877143</v>
      </c>
    </row>
    <row r="55" spans="1:18" x14ac:dyDescent="0.35">
      <c r="A55" t="s">
        <v>146</v>
      </c>
      <c r="B55" s="15">
        <f>IF(A55=C55,0,VLOOKUP(A55,attendees!A:B,2,FALSE))</f>
        <v>598</v>
      </c>
      <c r="C55" t="s">
        <v>25</v>
      </c>
      <c r="D55">
        <v>0.69877382826666667</v>
      </c>
      <c r="E55" t="s">
        <v>32</v>
      </c>
      <c r="F55">
        <v>39969.663564732218</v>
      </c>
      <c r="G55">
        <v>126264.1672009891</v>
      </c>
      <c r="H55">
        <v>733.41311040237952</v>
      </c>
      <c r="I55">
        <v>5.4635753843969743</v>
      </c>
      <c r="J55">
        <v>0.79939327129464433</v>
      </c>
      <c r="K55">
        <v>49162.68618462063</v>
      </c>
      <c r="L55">
        <v>47.963596277678647</v>
      </c>
      <c r="M55">
        <v>0.978848903626095</v>
      </c>
      <c r="N55" s="5">
        <f>VLOOKUP(E55,'[1]Aircraft data'!A:F,6,FALSE)</f>
        <v>0.18067226890756302</v>
      </c>
      <c r="O55">
        <f>VLOOKUP(E55,'[1]Aircraft data'!A:D,4,FALSE)</f>
        <v>195</v>
      </c>
      <c r="P55">
        <f>VLOOKUP(E55,'[1]Aircraft data'!A:C,3,FALSE)</f>
        <v>43</v>
      </c>
      <c r="Q55" s="7">
        <v>560230.92674052308</v>
      </c>
      <c r="R55" s="9">
        <v>1061.0434218570513</v>
      </c>
    </row>
    <row r="56" spans="1:18" x14ac:dyDescent="0.35">
      <c r="A56" t="s">
        <v>148</v>
      </c>
      <c r="B56" s="15">
        <f>IF(A56=C56,0,VLOOKUP(A56,attendees!A:B,2,FALSE))</f>
        <v>441</v>
      </c>
      <c r="C56" t="s">
        <v>25</v>
      </c>
      <c r="D56">
        <v>0.69877382826666667</v>
      </c>
      <c r="E56" t="s">
        <v>29</v>
      </c>
      <c r="F56">
        <v>50885.127931393959</v>
      </c>
      <c r="G56">
        <v>160746.1191352735</v>
      </c>
      <c r="H56">
        <v>1040.930977309132</v>
      </c>
      <c r="I56">
        <v>6.0646450610092328</v>
      </c>
      <c r="J56">
        <v>1.017702558627879</v>
      </c>
      <c r="K56">
        <v>62588.70735561457</v>
      </c>
      <c r="L56">
        <v>61.062153517672741</v>
      </c>
      <c r="M56">
        <v>1.2461663983198521</v>
      </c>
      <c r="N56" s="5">
        <f>VLOOKUP(E56,'[1]Aircraft data'!A:F,6,FALSE)</f>
        <v>9.8360655737704916E-2</v>
      </c>
      <c r="O56">
        <f>VLOOKUP(E56,'[1]Aircraft data'!A:D,4,FALSE)</f>
        <v>385</v>
      </c>
      <c r="P56">
        <f>VLOOKUP(E56,'[1]Aircraft data'!A:C,3,FALSE)</f>
        <v>42</v>
      </c>
      <c r="Q56" s="7">
        <v>391512.79602033831</v>
      </c>
      <c r="R56" s="9">
        <v>752.90922311603526</v>
      </c>
    </row>
    <row r="57" spans="1:18" x14ac:dyDescent="0.35">
      <c r="A57" t="s">
        <v>150</v>
      </c>
      <c r="B57" s="15">
        <f>IF(A57=C57,0,VLOOKUP(A57,attendees!A:B,2,FALSE))</f>
        <v>490</v>
      </c>
      <c r="C57" t="s">
        <v>25</v>
      </c>
      <c r="D57">
        <v>0.69877382826666667</v>
      </c>
      <c r="E57" t="s">
        <v>29</v>
      </c>
      <c r="F57">
        <v>45351.619524645183</v>
      </c>
      <c r="G57">
        <v>143265.76607835409</v>
      </c>
      <c r="H57">
        <v>914.80785152455985</v>
      </c>
      <c r="I57">
        <v>5.9463229752403173</v>
      </c>
      <c r="J57">
        <v>0.90703239049290341</v>
      </c>
      <c r="K57">
        <v>55782.492015313568</v>
      </c>
      <c r="L57">
        <v>54.421943429574213</v>
      </c>
      <c r="M57">
        <v>1.1106519067260039</v>
      </c>
      <c r="N57" s="5">
        <f>VLOOKUP(E57,'[1]Aircraft data'!A:F,6,FALSE)</f>
        <v>9.8360655737704916E-2</v>
      </c>
      <c r="O57">
        <f>VLOOKUP(E57,'[1]Aircraft data'!A:D,4,FALSE)</f>
        <v>385</v>
      </c>
      <c r="P57">
        <f>VLOOKUP(E57,'[1]Aircraft data'!A:C,3,FALSE)</f>
        <v>42</v>
      </c>
      <c r="Q57" s="7">
        <v>302636.34895240143</v>
      </c>
      <c r="R57" s="9">
        <v>671.03403315388346</v>
      </c>
    </row>
    <row r="58" spans="1:18" x14ac:dyDescent="0.35">
      <c r="A58" t="s">
        <v>152</v>
      </c>
      <c r="B58" s="15">
        <f>IF(A58=C58,0,VLOOKUP(A58,attendees!A:B,2,FALSE))</f>
        <v>314</v>
      </c>
      <c r="C58" t="s">
        <v>25</v>
      </c>
      <c r="D58">
        <v>0.5245896810666667</v>
      </c>
      <c r="E58" t="s">
        <v>91</v>
      </c>
      <c r="F58">
        <v>7918.2902297069741</v>
      </c>
      <c r="G58">
        <v>25013.878835644329</v>
      </c>
      <c r="H58">
        <v>136.72976910893189</v>
      </c>
      <c r="I58">
        <v>0.50081439553872298</v>
      </c>
      <c r="J58">
        <v>0.15836580459413949</v>
      </c>
      <c r="K58">
        <v>9739.4969825395801</v>
      </c>
      <c r="L58">
        <v>9.5019482756483669</v>
      </c>
      <c r="M58">
        <v>0.1939173117479259</v>
      </c>
      <c r="N58" s="5">
        <f>VLOOKUP(E58,'[1]Aircraft data'!A:F,6,FALSE)</f>
        <v>0.16080402010050251</v>
      </c>
      <c r="O58">
        <f>VLOOKUP(E58,'[1]Aircraft data'!A:D,4,FALSE)</f>
        <v>167</v>
      </c>
      <c r="P58">
        <f>VLOOKUP(E58,'[1]Aircraft data'!A:C,3,FALSE)</f>
        <v>32</v>
      </c>
      <c r="Q58" s="7">
        <v>40223.32275078485</v>
      </c>
      <c r="R58" s="9">
        <v>251.39576719240532</v>
      </c>
    </row>
    <row r="59" spans="1:18" x14ac:dyDescent="0.35">
      <c r="A59" t="s">
        <v>154</v>
      </c>
      <c r="B59" s="15">
        <f>IF(A59=C59,0,VLOOKUP(A59,attendees!A:B,2,FALSE))</f>
        <v>158</v>
      </c>
      <c r="C59" t="s">
        <v>25</v>
      </c>
      <c r="D59">
        <v>0.60607934019999998</v>
      </c>
      <c r="E59" t="s">
        <v>156</v>
      </c>
      <c r="F59">
        <v>9542.5842772059441</v>
      </c>
      <c r="G59">
        <v>30145.023731693571</v>
      </c>
      <c r="H59">
        <v>168.00370394895421</v>
      </c>
      <c r="I59">
        <v>1.009692750922625</v>
      </c>
      <c r="J59">
        <v>0.19085168554411891</v>
      </c>
      <c r="K59">
        <v>11737.37866096331</v>
      </c>
      <c r="L59">
        <v>11.45110113264713</v>
      </c>
      <c r="M59">
        <v>0.23369594148259451</v>
      </c>
      <c r="N59" s="5">
        <f>VLOOKUP(E59,'[1]Aircraft data'!A:F,6,FALSE)</f>
        <v>0.11173184357541899</v>
      </c>
      <c r="O59">
        <f>VLOOKUP(E59,'[1]Aircraft data'!A:D,4,FALSE)</f>
        <v>159</v>
      </c>
      <c r="P59">
        <f>VLOOKUP(E59,'[1]Aircraft data'!A:C,3,FALSE)</f>
        <v>20</v>
      </c>
      <c r="Q59" s="7">
        <v>53216.913403436694</v>
      </c>
      <c r="R59" s="9">
        <v>336.81590761668792</v>
      </c>
    </row>
    <row r="60" spans="1:18" x14ac:dyDescent="0.35">
      <c r="A60" t="s">
        <v>157</v>
      </c>
      <c r="B60" s="15">
        <f>IF(A60=C60,0,VLOOKUP(A60,attendees!A:B,2,FALSE))</f>
        <v>149</v>
      </c>
      <c r="C60" t="s">
        <v>25</v>
      </c>
      <c r="D60">
        <v>0.69877382826666667</v>
      </c>
      <c r="E60" t="s">
        <v>29</v>
      </c>
      <c r="F60">
        <v>34609.44465013338</v>
      </c>
      <c r="G60">
        <v>109331.2356497713</v>
      </c>
      <c r="H60">
        <v>691.83687991014222</v>
      </c>
      <c r="I60">
        <v>5.8621424906484787</v>
      </c>
      <c r="J60">
        <v>0.69218889300266739</v>
      </c>
      <c r="K60">
        <v>42569.616919664048</v>
      </c>
      <c r="L60">
        <v>41.531333580160037</v>
      </c>
      <c r="M60">
        <v>0.84757823632979701</v>
      </c>
      <c r="N60" s="5">
        <f>VLOOKUP(E60,'[1]Aircraft data'!A:F,6,FALSE)</f>
        <v>9.8360655737704916E-2</v>
      </c>
      <c r="O60">
        <f>VLOOKUP(E60,'[1]Aircraft data'!A:D,4,FALSE)</f>
        <v>385</v>
      </c>
      <c r="P60">
        <f>VLOOKUP(E60,'[1]Aircraft data'!A:C,3,FALSE)</f>
        <v>42</v>
      </c>
      <c r="Q60" s="7">
        <v>187937.06549632817</v>
      </c>
      <c r="R60" s="9">
        <v>512.09009672024024</v>
      </c>
    </row>
    <row r="61" spans="1:18" x14ac:dyDescent="0.35">
      <c r="A61" t="s">
        <v>159</v>
      </c>
      <c r="B61" s="15">
        <f>IF(A61=C61,0,VLOOKUP(A61,attendees!A:B,2,FALSE))</f>
        <v>532</v>
      </c>
      <c r="C61" t="s">
        <v>25</v>
      </c>
      <c r="D61">
        <v>0.63765658353333332</v>
      </c>
      <c r="E61" t="s">
        <v>29</v>
      </c>
      <c r="F61">
        <v>34865.900801287091</v>
      </c>
      <c r="G61">
        <v>110141.3806312659</v>
      </c>
      <c r="H61">
        <v>760.1294432271568</v>
      </c>
      <c r="I61">
        <v>4.6165963108656101</v>
      </c>
      <c r="J61">
        <v>0.69731801602574162</v>
      </c>
      <c r="K61">
        <v>42885.057985583117</v>
      </c>
      <c r="L61">
        <v>41.839080961544497</v>
      </c>
      <c r="M61">
        <v>0.85385879513356122</v>
      </c>
      <c r="N61" s="5">
        <f>VLOOKUP(E61,'[1]Aircraft data'!A:F,6,FALSE)</f>
        <v>9.8360655737704916E-2</v>
      </c>
      <c r="O61">
        <f>VLOOKUP(E61,'[1]Aircraft data'!A:D,4,FALSE)</f>
        <v>385</v>
      </c>
      <c r="P61">
        <f>VLOOKUP(E61,'[1]Aircraft data'!A:C,3,FALSE)</f>
        <v>42</v>
      </c>
      <c r="Q61" s="7">
        <v>76350.933646029764</v>
      </c>
      <c r="R61" s="9">
        <v>515.88468679749838</v>
      </c>
    </row>
    <row r="62" spans="1:18" x14ac:dyDescent="0.35">
      <c r="A62" t="s">
        <v>161</v>
      </c>
      <c r="B62" s="15">
        <f>IF(A62=C62,0,VLOOKUP(A62,attendees!A:B,2,FALSE))</f>
        <v>212</v>
      </c>
      <c r="C62" t="s">
        <v>25</v>
      </c>
      <c r="D62">
        <v>0.69877382826666667</v>
      </c>
      <c r="E62" t="s">
        <v>29</v>
      </c>
      <c r="F62">
        <v>48847.553237030537</v>
      </c>
      <c r="G62">
        <v>154309.4206757794</v>
      </c>
      <c r="H62">
        <v>968.86658308020696</v>
      </c>
      <c r="I62">
        <v>6.763730971281797</v>
      </c>
      <c r="J62">
        <v>0.97695106474061055</v>
      </c>
      <c r="K62">
        <v>60082.49048154756</v>
      </c>
      <c r="L62">
        <v>58.617063884436639</v>
      </c>
      <c r="M62">
        <v>1.1962666098864621</v>
      </c>
      <c r="N62" s="5">
        <f>VLOOKUP(E62,'[1]Aircraft data'!A:F,6,FALSE)</f>
        <v>9.8360655737704916E-2</v>
      </c>
      <c r="O62">
        <f>VLOOKUP(E62,'[1]Aircraft data'!A:D,4,FALSE)</f>
        <v>385</v>
      </c>
      <c r="P62">
        <f>VLOOKUP(E62,'[1]Aircraft data'!A:C,3,FALSE)</f>
        <v>42</v>
      </c>
      <c r="Q62" s="7">
        <v>240679.33060906109</v>
      </c>
      <c r="R62" s="9">
        <v>722.76075257976299</v>
      </c>
    </row>
    <row r="63" spans="1:18" x14ac:dyDescent="0.35">
      <c r="A63" t="s">
        <v>163</v>
      </c>
      <c r="B63" s="15">
        <f>IF(A63=C63,0,VLOOKUP(A63,attendees!A:B,2,FALSE))</f>
        <v>133</v>
      </c>
      <c r="C63" t="s">
        <v>25</v>
      </c>
      <c r="D63">
        <v>0.60607934019999998</v>
      </c>
      <c r="E63" t="s">
        <v>29</v>
      </c>
      <c r="F63">
        <v>27362.432380273141</v>
      </c>
      <c r="G63">
        <v>86437.923889282814</v>
      </c>
      <c r="H63">
        <v>601.33124570073744</v>
      </c>
      <c r="I63">
        <v>5.0124450414082071</v>
      </c>
      <c r="J63">
        <v>0.54724864760546266</v>
      </c>
      <c r="K63">
        <v>33655.791827735957</v>
      </c>
      <c r="L63">
        <v>32.834918856327761</v>
      </c>
      <c r="M63">
        <v>0.67010038482301548</v>
      </c>
      <c r="N63" s="5">
        <f>VLOOKUP(E63,'[1]Aircraft data'!A:F,6,FALSE)</f>
        <v>9.8360655737704916E-2</v>
      </c>
      <c r="O63">
        <f>VLOOKUP(E63,'[1]Aircraft data'!A:D,4,FALSE)</f>
        <v>385</v>
      </c>
      <c r="P63">
        <f>VLOOKUP(E63,'[1]Aircraft data'!A:C,3,FALSE)</f>
        <v>42</v>
      </c>
      <c r="Q63" s="7">
        <v>53846.575537586017</v>
      </c>
      <c r="R63" s="9">
        <v>404.86147020741367</v>
      </c>
    </row>
    <row r="64" spans="1:18" x14ac:dyDescent="0.35">
      <c r="A64" t="s">
        <v>165</v>
      </c>
      <c r="B64" s="15">
        <f>IF(A64=C64,0,VLOOKUP(A64,attendees!A:B,2,FALSE))</f>
        <v>130</v>
      </c>
      <c r="C64" t="s">
        <v>25</v>
      </c>
      <c r="D64">
        <v>0.63857805256666667</v>
      </c>
      <c r="E64" t="s">
        <v>42</v>
      </c>
      <c r="F64">
        <v>6852.0378404295834</v>
      </c>
      <c r="G64">
        <v>21645.58753791705</v>
      </c>
      <c r="H64">
        <v>80.453477250191128</v>
      </c>
      <c r="I64">
        <v>0.72681124632858729</v>
      </c>
      <c r="J64">
        <v>0.13704075680859171</v>
      </c>
      <c r="K64">
        <v>8428.0065437283884</v>
      </c>
      <c r="L64">
        <v>8.2224454085154992</v>
      </c>
      <c r="M64">
        <v>0.167805008337051</v>
      </c>
      <c r="N64" s="5">
        <f>VLOOKUP(E64,'[1]Aircraft data'!A:F,6,FALSE)</f>
        <v>0.1038961038961039</v>
      </c>
      <c r="O64">
        <f>VLOOKUP(E64,'[1]Aircraft data'!A:D,4,FALSE)</f>
        <v>138</v>
      </c>
      <c r="P64">
        <f>VLOOKUP(E64,'[1]Aircraft data'!A:C,3,FALSE)</f>
        <v>16</v>
      </c>
      <c r="Q64" s="7">
        <v>36544.498440639174</v>
      </c>
      <c r="R64" s="9">
        <v>281.11152646645519</v>
      </c>
    </row>
    <row r="65" spans="1:18" x14ac:dyDescent="0.35">
      <c r="A65" t="s">
        <v>167</v>
      </c>
      <c r="B65" s="15">
        <f>IF(A65=C65,0,VLOOKUP(A65,attendees!A:B,2,FALSE))</f>
        <v>276</v>
      </c>
      <c r="C65" t="s">
        <v>25</v>
      </c>
      <c r="D65">
        <v>0.69877382826666667</v>
      </c>
      <c r="E65" t="s">
        <v>39</v>
      </c>
      <c r="F65">
        <v>56176.180054475168</v>
      </c>
      <c r="G65">
        <v>177460.55279208711</v>
      </c>
      <c r="H65">
        <v>1077.073989071403</v>
      </c>
      <c r="I65">
        <v>8.2758689451655627</v>
      </c>
      <c r="J65">
        <v>1.123523601089504</v>
      </c>
      <c r="K65">
        <v>69096.701467004459</v>
      </c>
      <c r="L65">
        <v>67.411416065370204</v>
      </c>
      <c r="M65">
        <v>1.375743185007555</v>
      </c>
      <c r="N65" s="5">
        <f>VLOOKUP(E65,'[1]Aircraft data'!A:F,6,FALSE)</f>
        <v>9.4308943089430899E-2</v>
      </c>
      <c r="O65">
        <f>VLOOKUP(E65,'[1]Aircraft data'!A:D,4,FALSE)</f>
        <v>557</v>
      </c>
      <c r="P65">
        <f>VLOOKUP(E65,'[1]Aircraft data'!A:C,3,FALSE)</f>
        <v>58</v>
      </c>
      <c r="Q65" s="7">
        <v>173709.3541151812</v>
      </c>
      <c r="R65" s="9">
        <v>577.10748875475485</v>
      </c>
    </row>
    <row r="66" spans="1:18" x14ac:dyDescent="0.35">
      <c r="A66" t="s">
        <v>169</v>
      </c>
      <c r="B66" s="15">
        <f>IF(A66=C66,0,VLOOKUP(A66,attendees!A:B,2,FALSE))</f>
        <v>115</v>
      </c>
      <c r="C66" t="s">
        <v>25</v>
      </c>
      <c r="D66">
        <v>0.70180319456666662</v>
      </c>
      <c r="E66" t="s">
        <v>42</v>
      </c>
      <c r="F66">
        <v>14473.09251679819</v>
      </c>
      <c r="G66">
        <v>45720.499260565477</v>
      </c>
      <c r="H66">
        <v>154.43237062678179</v>
      </c>
      <c r="I66">
        <v>1.0120246601430249</v>
      </c>
      <c r="J66">
        <v>0.28946185033596378</v>
      </c>
      <c r="K66">
        <v>17801.903795661779</v>
      </c>
      <c r="L66">
        <v>17.367711020157831</v>
      </c>
      <c r="M66">
        <v>0.35444308204403729</v>
      </c>
      <c r="N66" s="5">
        <f>VLOOKUP(E66,'[1]Aircraft data'!A:F,6,FALSE)</f>
        <v>0.1038961038961039</v>
      </c>
      <c r="O66">
        <f>VLOOKUP(E66,'[1]Aircraft data'!A:D,4,FALSE)</f>
        <v>138</v>
      </c>
      <c r="P66">
        <f>VLOOKUP(E66,'[1]Aircraft data'!A:C,3,FALSE)</f>
        <v>16</v>
      </c>
      <c r="Q66" s="7">
        <v>168631.45181818955</v>
      </c>
      <c r="R66" s="9">
        <v>593.77271766968158</v>
      </c>
    </row>
    <row r="67" spans="1:18" x14ac:dyDescent="0.35">
      <c r="A67" t="s">
        <v>171</v>
      </c>
      <c r="B67" s="15">
        <f>IF(A67=C67,0,VLOOKUP(A67,attendees!A:B,2,FALSE))</f>
        <v>112</v>
      </c>
      <c r="C67" t="s">
        <v>25</v>
      </c>
      <c r="D67">
        <v>0.63949952160000001</v>
      </c>
      <c r="E67" t="s">
        <v>29</v>
      </c>
      <c r="F67">
        <v>46500.967476016012</v>
      </c>
      <c r="G67">
        <v>146896.55625673459</v>
      </c>
      <c r="H67">
        <v>995.16179585463874</v>
      </c>
      <c r="I67">
        <v>5.9206409487496572</v>
      </c>
      <c r="J67">
        <v>0.93001934952032017</v>
      </c>
      <c r="K67">
        <v>57196.189995499677</v>
      </c>
      <c r="L67">
        <v>55.801160971219197</v>
      </c>
      <c r="M67">
        <v>1.13879920349427</v>
      </c>
      <c r="N67" s="5">
        <f>VLOOKUP(E67,'[1]Aircraft data'!A:F,6,FALSE)</f>
        <v>9.8360655737704916E-2</v>
      </c>
      <c r="O67">
        <f>VLOOKUP(E67,'[1]Aircraft data'!A:D,4,FALSE)</f>
        <v>385</v>
      </c>
      <c r="P67">
        <f>VLOOKUP(E67,'[1]Aircraft data'!A:C,3,FALSE)</f>
        <v>42</v>
      </c>
      <c r="Q67" s="7">
        <v>77060.488528123067</v>
      </c>
      <c r="R67" s="9">
        <v>688.04007614395596</v>
      </c>
    </row>
    <row r="68" spans="1:18" x14ac:dyDescent="0.35">
      <c r="A68" t="s">
        <v>173</v>
      </c>
      <c r="B68" s="15">
        <f>IF(A68=C68,0,VLOOKUP(A68,attendees!A:B,2,FALSE))</f>
        <v>110</v>
      </c>
      <c r="C68" t="s">
        <v>25</v>
      </c>
      <c r="D68">
        <v>0.69877382826666667</v>
      </c>
      <c r="E68" t="s">
        <v>54</v>
      </c>
      <c r="F68">
        <v>8147.3570141231721</v>
      </c>
      <c r="G68">
        <v>25737.500807615099</v>
      </c>
      <c r="H68">
        <v>120.04247006993801</v>
      </c>
      <c r="I68">
        <v>0.86329573069021026</v>
      </c>
      <c r="J68">
        <v>0.1629471402824634</v>
      </c>
      <c r="K68">
        <v>10021.2491273715</v>
      </c>
      <c r="L68">
        <v>9.7768284169478044</v>
      </c>
      <c r="M68">
        <v>0.19952711054995531</v>
      </c>
      <c r="N68" s="5">
        <f>VLOOKUP(E68,'[1]Aircraft data'!A:F,6,FALSE)</f>
        <v>9.3023255813953487E-2</v>
      </c>
      <c r="O68">
        <f>VLOOKUP(E68,'[1]Aircraft data'!A:D,4,FALSE)</f>
        <v>156</v>
      </c>
      <c r="P68">
        <f>VLOOKUP(E68,'[1]Aircraft data'!A:C,3,FALSE)</f>
        <v>16</v>
      </c>
      <c r="Q68" s="7">
        <v>32920.059172530942</v>
      </c>
      <c r="R68" s="9">
        <v>299.27326520482677</v>
      </c>
    </row>
    <row r="69" spans="1:18" x14ac:dyDescent="0.35">
      <c r="A69" t="s">
        <v>175</v>
      </c>
      <c r="B69" s="15">
        <f>IF(A69=C69,0,VLOOKUP(A69,attendees!A:B,2,FALSE))</f>
        <v>84</v>
      </c>
      <c r="C69" t="s">
        <v>25</v>
      </c>
      <c r="D69">
        <v>0.63765658353333332</v>
      </c>
      <c r="E69" t="s">
        <v>42</v>
      </c>
      <c r="F69">
        <v>6368.3735805780771</v>
      </c>
      <c r="G69">
        <v>20117.69214104614</v>
      </c>
      <c r="H69">
        <v>76.913975668073292</v>
      </c>
      <c r="I69">
        <v>0.72336715098084681</v>
      </c>
      <c r="J69">
        <v>0.12736747161156151</v>
      </c>
      <c r="K69">
        <v>7833.0995041110345</v>
      </c>
      <c r="L69">
        <v>7.6420482966936918</v>
      </c>
      <c r="M69">
        <v>0.1559601693202794</v>
      </c>
      <c r="N69" s="5">
        <f>VLOOKUP(E69,'[1]Aircraft data'!A:F,6,FALSE)</f>
        <v>0.1038961038961039</v>
      </c>
      <c r="O69">
        <f>VLOOKUP(E69,'[1]Aircraft data'!A:D,4,FALSE)</f>
        <v>138</v>
      </c>
      <c r="P69">
        <f>VLOOKUP(E69,'[1]Aircraft data'!A:C,3,FALSE)</f>
        <v>16</v>
      </c>
      <c r="Q69" s="7">
        <v>21946.573244777606</v>
      </c>
      <c r="R69" s="9">
        <v>261.26872910449532</v>
      </c>
    </row>
    <row r="70" spans="1:18" x14ac:dyDescent="0.35">
      <c r="A70" t="s">
        <v>177</v>
      </c>
      <c r="B70" s="15">
        <f>IF(A70=C70,0,VLOOKUP(A70,attendees!A:B,2,FALSE))</f>
        <v>79</v>
      </c>
      <c r="C70" t="s">
        <v>25</v>
      </c>
      <c r="D70">
        <v>0.69877382826666667</v>
      </c>
      <c r="E70" t="s">
        <v>29</v>
      </c>
      <c r="F70">
        <v>32777.211894506057</v>
      </c>
      <c r="G70">
        <v>103543.2123747446</v>
      </c>
      <c r="H70">
        <v>663.82852162164681</v>
      </c>
      <c r="I70">
        <v>6.2969456030735058</v>
      </c>
      <c r="J70">
        <v>0.65554423789012117</v>
      </c>
      <c r="K70">
        <v>40315.97063024246</v>
      </c>
      <c r="L70">
        <v>39.332654273407272</v>
      </c>
      <c r="M70">
        <v>0.80270723006953626</v>
      </c>
      <c r="N70" s="5">
        <f>VLOOKUP(E70,'[1]Aircraft data'!A:F,6,FALSE)</f>
        <v>9.8360655737704916E-2</v>
      </c>
      <c r="O70">
        <f>VLOOKUP(E70,'[1]Aircraft data'!A:D,4,FALSE)</f>
        <v>385</v>
      </c>
      <c r="P70">
        <f>VLOOKUP(E70,'[1]Aircraft data'!A:C,3,FALSE)</f>
        <v>42</v>
      </c>
      <c r="Q70" s="7">
        <v>94571.083901991558</v>
      </c>
      <c r="R70" s="9">
        <v>484.97991744611056</v>
      </c>
    </row>
    <row r="71" spans="1:18" x14ac:dyDescent="0.35">
      <c r="A71" t="s">
        <v>179</v>
      </c>
      <c r="B71" s="15">
        <f>IF(A71=C71,0,VLOOKUP(A71,attendees!A:B,2,FALSE))</f>
        <v>78</v>
      </c>
      <c r="C71" t="s">
        <v>25</v>
      </c>
      <c r="D71">
        <v>0.6078310146</v>
      </c>
      <c r="E71" t="s">
        <v>42</v>
      </c>
      <c r="F71">
        <v>6753.9012062968304</v>
      </c>
      <c r="G71">
        <v>21335.573910691681</v>
      </c>
      <c r="H71">
        <v>78.125122801657156</v>
      </c>
      <c r="I71">
        <v>0.77164698564675727</v>
      </c>
      <c r="J71">
        <v>0.13507802412593661</v>
      </c>
      <c r="K71">
        <v>8307.2984837451022</v>
      </c>
      <c r="L71">
        <v>8.1046814475561959</v>
      </c>
      <c r="M71">
        <v>0.16540166219502439</v>
      </c>
      <c r="N71" s="5">
        <f>VLOOKUP(E71,'[1]Aircraft data'!A:F,6,FALSE)</f>
        <v>0.1038961038961039</v>
      </c>
      <c r="O71">
        <f>VLOOKUP(E71,'[1]Aircraft data'!A:D,4,FALSE)</f>
        <v>138</v>
      </c>
      <c r="P71">
        <f>VLOOKUP(E71,'[1]Aircraft data'!A:C,3,FALSE)</f>
        <v>16</v>
      </c>
      <c r="Q71" s="7">
        <v>21612.659286155205</v>
      </c>
      <c r="R71" s="9">
        <v>277.08537546352829</v>
      </c>
    </row>
    <row r="72" spans="1:18" x14ac:dyDescent="0.35">
      <c r="A72" t="s">
        <v>181</v>
      </c>
      <c r="B72" s="15">
        <f>IF(A72=C72,0,VLOOKUP(A72,attendees!A:B,2,FALSE))</f>
        <v>73</v>
      </c>
      <c r="C72" t="s">
        <v>25</v>
      </c>
      <c r="D72">
        <v>0.52610583620000007</v>
      </c>
      <c r="E72" t="s">
        <v>107</v>
      </c>
      <c r="F72">
        <v>4038.0851512822078</v>
      </c>
      <c r="G72">
        <v>12756.31099290049</v>
      </c>
      <c r="H72">
        <v>49.900178460541269</v>
      </c>
      <c r="I72">
        <v>0.52827554997685977</v>
      </c>
      <c r="J72">
        <v>8.0761703025644144E-2</v>
      </c>
      <c r="K72">
        <v>4966.8447360771152</v>
      </c>
      <c r="L72">
        <v>4.8457021815386483</v>
      </c>
      <c r="M72">
        <v>9.8891881255890809E-2</v>
      </c>
      <c r="N72" s="5">
        <f>VLOOKUP(E72,'[1]Aircraft data'!A:F,6,FALSE)</f>
        <v>0.08</v>
      </c>
      <c r="O72">
        <f>VLOOKUP(E72,'[1]Aircraft data'!A:D,4,FALSE)</f>
        <v>138</v>
      </c>
      <c r="P72">
        <f>VLOOKUP(E72,'[1]Aircraft data'!A:C,3,FALSE)</f>
        <v>12</v>
      </c>
      <c r="Q72" s="7">
        <v>12416.142699756478</v>
      </c>
      <c r="R72" s="9">
        <v>170.08414657200655</v>
      </c>
    </row>
    <row r="73" spans="1:18" x14ac:dyDescent="0.35">
      <c r="A73" t="s">
        <v>183</v>
      </c>
      <c r="B73" s="15">
        <f>IF(A73=C73,0,VLOOKUP(A73,attendees!A:B,2,FALSE))</f>
        <v>69</v>
      </c>
      <c r="C73" t="s">
        <v>25</v>
      </c>
      <c r="D73">
        <v>0.63765658353333332</v>
      </c>
      <c r="E73" t="s">
        <v>29</v>
      </c>
      <c r="F73">
        <v>24099.431416789292</v>
      </c>
      <c r="G73">
        <v>76130.103845637379</v>
      </c>
      <c r="H73">
        <v>518.55980140952306</v>
      </c>
      <c r="I73">
        <v>4.4348291387287562</v>
      </c>
      <c r="J73">
        <v>0.48198862833578582</v>
      </c>
      <c r="K73">
        <v>29642.300642650829</v>
      </c>
      <c r="L73">
        <v>28.91931770014715</v>
      </c>
      <c r="M73">
        <v>0.59019015714586032</v>
      </c>
      <c r="N73" s="5">
        <f>VLOOKUP(E73,'[1]Aircraft data'!A:F,6,FALSE)</f>
        <v>9.8360655737704916E-2</v>
      </c>
      <c r="O73">
        <f>VLOOKUP(E73,'[1]Aircraft data'!A:D,4,FALSE)</f>
        <v>385</v>
      </c>
      <c r="P73">
        <f>VLOOKUP(E73,'[1]Aircraft data'!A:C,3,FALSE)</f>
        <v>42</v>
      </c>
      <c r="Q73" s="7">
        <v>24604.108502805524</v>
      </c>
      <c r="R73" s="9">
        <v>356.58128264935544</v>
      </c>
    </row>
    <row r="74" spans="1:18" x14ac:dyDescent="0.35">
      <c r="A74" t="s">
        <v>185</v>
      </c>
      <c r="B74" s="15">
        <f>IF(A74=C74,0,VLOOKUP(A74,attendees!A:B,2,FALSE))</f>
        <v>61</v>
      </c>
      <c r="C74" t="s">
        <v>25</v>
      </c>
      <c r="D74">
        <v>0.69877382826666667</v>
      </c>
      <c r="E74" t="s">
        <v>29</v>
      </c>
      <c r="F74">
        <v>36873.269247921453</v>
      </c>
      <c r="G74">
        <v>116482.6575541838</v>
      </c>
      <c r="H74">
        <v>739.4821662455646</v>
      </c>
      <c r="I74">
        <v>6.2122461356486536</v>
      </c>
      <c r="J74">
        <v>0.73746538495842884</v>
      </c>
      <c r="K74">
        <v>45354.121174943379</v>
      </c>
      <c r="L74">
        <v>44.247923097505733</v>
      </c>
      <c r="M74">
        <v>0.90301883872460698</v>
      </c>
      <c r="N74" s="5">
        <f>VLOOKUP(E74,'[1]Aircraft data'!A:F,6,FALSE)</f>
        <v>9.8360655737704916E-2</v>
      </c>
      <c r="O74">
        <f>VLOOKUP(E74,'[1]Aircraft data'!A:D,4,FALSE)</f>
        <v>385</v>
      </c>
      <c r="P74">
        <f>VLOOKUP(E74,'[1]Aircraft data'!A:C,3,FALSE)</f>
        <v>42</v>
      </c>
      <c r="Q74" s="7">
        <v>81837.932707857472</v>
      </c>
      <c r="R74" s="9">
        <v>545.58621805238317</v>
      </c>
    </row>
    <row r="75" spans="1:18" x14ac:dyDescent="0.35">
      <c r="A75" t="s">
        <v>187</v>
      </c>
      <c r="B75" s="15">
        <f>IF(A75=C75,0,VLOOKUP(A75,attendees!A:B,2,FALSE))</f>
        <v>60</v>
      </c>
      <c r="C75" t="s">
        <v>25</v>
      </c>
      <c r="D75">
        <v>0.63765658353333332</v>
      </c>
      <c r="E75" t="s">
        <v>42</v>
      </c>
      <c r="F75">
        <v>5543.1509453943263</v>
      </c>
      <c r="G75">
        <v>17510.813836500682</v>
      </c>
      <c r="H75">
        <v>61.204278801648663</v>
      </c>
      <c r="I75">
        <v>0.72129332187627748</v>
      </c>
      <c r="J75">
        <v>0.11086301890788661</v>
      </c>
      <c r="K75">
        <v>6818.0756628350236</v>
      </c>
      <c r="L75">
        <v>6.6517811344731932</v>
      </c>
      <c r="M75">
        <v>0.13575063539741211</v>
      </c>
      <c r="N75" s="5">
        <f>VLOOKUP(E75,'[1]Aircraft data'!A:F,6,FALSE)</f>
        <v>0.1038961038961039</v>
      </c>
      <c r="O75">
        <f>VLOOKUP(E75,'[1]Aircraft data'!A:D,4,FALSE)</f>
        <v>138</v>
      </c>
      <c r="P75">
        <f>VLOOKUP(E75,'[1]Aircraft data'!A:C,3,FALSE)</f>
        <v>16</v>
      </c>
      <c r="Q75" s="7">
        <v>13644.790002468064</v>
      </c>
      <c r="R75" s="9">
        <v>227.41316670780105</v>
      </c>
    </row>
    <row r="76" spans="1:18" x14ac:dyDescent="0.35">
      <c r="A76" t="s">
        <v>189</v>
      </c>
      <c r="B76" s="15">
        <f>IF(A76=C76,0,VLOOKUP(A76,attendees!A:B,2,FALSE))</f>
        <v>56</v>
      </c>
      <c r="C76" t="s">
        <v>25</v>
      </c>
      <c r="D76">
        <v>0.60607934019999998</v>
      </c>
      <c r="E76" t="s">
        <v>39</v>
      </c>
      <c r="F76">
        <v>67405.569335327018</v>
      </c>
      <c r="G76">
        <v>212934.1935302981</v>
      </c>
      <c r="H76">
        <v>1330.9005080397999</v>
      </c>
      <c r="I76">
        <v>8.9027693516416022</v>
      </c>
      <c r="J76">
        <v>1.34811138670654</v>
      </c>
      <c r="K76">
        <v>82908.850282452244</v>
      </c>
      <c r="L76">
        <v>80.886683202392433</v>
      </c>
      <c r="M76">
        <v>1.6507486367835189</v>
      </c>
      <c r="N76" s="5">
        <f>VLOOKUP(E76,'[1]Aircraft data'!A:F,6,FALSE)</f>
        <v>9.4308943089430899E-2</v>
      </c>
      <c r="O76">
        <f>VLOOKUP(E76,'[1]Aircraft data'!A:D,4,FALSE)</f>
        <v>557</v>
      </c>
      <c r="P76">
        <f>VLOOKUP(E76,'[1]Aircraft data'!A:C,3,FALSE)</f>
        <v>58</v>
      </c>
      <c r="Q76" s="7">
        <v>38778.259634786002</v>
      </c>
      <c r="R76" s="9">
        <v>692.46892204975006</v>
      </c>
    </row>
    <row r="77" spans="1:18" x14ac:dyDescent="0.35">
      <c r="A77" t="s">
        <v>191</v>
      </c>
      <c r="B77" s="15">
        <f>IF(A77=C77,0,VLOOKUP(A77,attendees!A:B,2,FALSE))</f>
        <v>133</v>
      </c>
      <c r="C77" t="s">
        <v>25</v>
      </c>
      <c r="D77">
        <v>0.69877382826666667</v>
      </c>
      <c r="E77" t="s">
        <v>54</v>
      </c>
      <c r="F77">
        <v>9996.9989199331612</v>
      </c>
      <c r="G77">
        <v>31580.519588068859</v>
      </c>
      <c r="H77">
        <v>145.8300964093327</v>
      </c>
      <c r="I77">
        <v>1.0672528539230539</v>
      </c>
      <c r="J77">
        <v>0.1999399783986632</v>
      </c>
      <c r="K77">
        <v>12296.308671517791</v>
      </c>
      <c r="L77">
        <v>11.996398703919789</v>
      </c>
      <c r="M77">
        <v>0.24482446334530189</v>
      </c>
      <c r="N77" s="5">
        <f>VLOOKUP(E77,'[1]Aircraft data'!A:F,6,FALSE)</f>
        <v>9.3023255813953487E-2</v>
      </c>
      <c r="O77">
        <f>VLOOKUP(E77,'[1]Aircraft data'!A:D,4,FALSE)</f>
        <v>156</v>
      </c>
      <c r="P77">
        <f>VLOOKUP(E77,'[1]Aircraft data'!A:C,3,FALSE)</f>
        <v>16</v>
      </c>
      <c r="Q77" s="7">
        <v>50675.717478529099</v>
      </c>
      <c r="R77" s="9">
        <v>367.21534404731233</v>
      </c>
    </row>
    <row r="78" spans="1:18" x14ac:dyDescent="0.35">
      <c r="A78" t="s">
        <v>193</v>
      </c>
      <c r="B78" s="15">
        <f>IF(A78=C78,0,VLOOKUP(A78,attendees!A:B,2,FALSE))</f>
        <v>360</v>
      </c>
      <c r="C78" t="s">
        <v>25</v>
      </c>
      <c r="D78">
        <v>0.69877382826666667</v>
      </c>
      <c r="E78" t="s">
        <v>195</v>
      </c>
      <c r="F78">
        <v>30290.603100634919</v>
      </c>
      <c r="G78">
        <v>95688.015194905733</v>
      </c>
      <c r="H78">
        <v>425.06930113064038</v>
      </c>
      <c r="I78">
        <v>2.7596093233441392</v>
      </c>
      <c r="J78">
        <v>0.60581206201269855</v>
      </c>
      <c r="K78">
        <v>37257.441813780963</v>
      </c>
      <c r="L78">
        <v>36.348723720761903</v>
      </c>
      <c r="M78">
        <v>0.74181068817881446</v>
      </c>
      <c r="N78" s="5">
        <f>VLOOKUP(E78,'[1]Aircraft data'!A:F,6,FALSE)</f>
        <v>9.6153846153846159E-2</v>
      </c>
      <c r="O78">
        <f>VLOOKUP(E78,'[1]Aircraft data'!A:D,4,FALSE)</f>
        <v>188</v>
      </c>
      <c r="P78">
        <f>VLOOKUP(E78,'[1]Aircraft data'!A:C,3,FALSE)</f>
        <v>20</v>
      </c>
      <c r="Q78" s="7">
        <v>120530.09606281394</v>
      </c>
      <c r="R78" s="9">
        <v>920.07706918178587</v>
      </c>
    </row>
    <row r="79" spans="1:18" x14ac:dyDescent="0.35">
      <c r="A79" t="s">
        <v>196</v>
      </c>
      <c r="B79" s="15">
        <f>IF(A79=C79,0,VLOOKUP(A79,attendees!A:B,2,FALSE))</f>
        <v>52</v>
      </c>
      <c r="C79" t="s">
        <v>25</v>
      </c>
      <c r="D79">
        <v>0.71496302225806452</v>
      </c>
      <c r="E79" t="s">
        <v>54</v>
      </c>
      <c r="F79">
        <v>9641.9557812046551</v>
      </c>
      <c r="G79">
        <v>30458.938312825499</v>
      </c>
      <c r="H79">
        <v>138.16676988819671</v>
      </c>
      <c r="I79">
        <v>0.95703801639041131</v>
      </c>
      <c r="J79">
        <v>0.19283911562409309</v>
      </c>
      <c r="K79">
        <v>11859.60561088173</v>
      </c>
      <c r="L79">
        <v>11.57034693744558</v>
      </c>
      <c r="M79">
        <v>0.2361295293356242</v>
      </c>
      <c r="N79" s="5">
        <f>VLOOKUP(E79,'[1]Aircraft data'!A:F,6,FALSE)</f>
        <v>9.3023255813953487E-2</v>
      </c>
      <c r="O79">
        <f>VLOOKUP(E79,'[1]Aircraft data'!A:D,4,FALSE)</f>
        <v>156</v>
      </c>
      <c r="P79">
        <f>VLOOKUP(E79,'[1]Aircraft data'!A:C,3,FALSE)</f>
        <v>16</v>
      </c>
      <c r="Q79" s="7">
        <v>45334.233767926322</v>
      </c>
      <c r="R79" s="9">
        <v>354.17370131192439</v>
      </c>
    </row>
    <row r="80" spans="1:18" x14ac:dyDescent="0.35">
      <c r="A80" t="s">
        <v>197</v>
      </c>
      <c r="B80" s="15">
        <f>IF(A80=C80,0,VLOOKUP(A80,attendees!A:B,2,FALSE))</f>
        <v>48</v>
      </c>
      <c r="C80" t="s">
        <v>25</v>
      </c>
      <c r="D80">
        <v>0.63765658353333332</v>
      </c>
      <c r="E80" t="s">
        <v>42</v>
      </c>
      <c r="F80">
        <v>12060.6967687249</v>
      </c>
      <c r="G80">
        <v>38099.741092401957</v>
      </c>
      <c r="H80">
        <v>132.9345524880242</v>
      </c>
      <c r="I80">
        <v>0.8888644175035223</v>
      </c>
      <c r="J80">
        <v>0.24121393537449801</v>
      </c>
      <c r="K80">
        <v>14834.657025531629</v>
      </c>
      <c r="L80">
        <v>14.47283612246988</v>
      </c>
      <c r="M80">
        <v>0.29536400249938533</v>
      </c>
      <c r="N80" s="5">
        <f>VLOOKUP(E80,'[1]Aircraft data'!A:F,6,FALSE)</f>
        <v>0.1038961038961039</v>
      </c>
      <c r="O80">
        <f>VLOOKUP(E80,'[1]Aircraft data'!A:D,4,FALSE)</f>
        <v>138</v>
      </c>
      <c r="P80">
        <f>VLOOKUP(E80,'[1]Aircraft data'!A:C,3,FALSE)</f>
        <v>16</v>
      </c>
      <c r="Q80" s="7">
        <v>23750.487953705117</v>
      </c>
      <c r="R80" s="9">
        <v>494.80183236885659</v>
      </c>
    </row>
    <row r="81" spans="1:18" x14ac:dyDescent="0.35">
      <c r="A81" t="s">
        <v>199</v>
      </c>
      <c r="B81" s="15">
        <f>IF(A81=C81,0,VLOOKUP(A81,attendees!A:B,2,FALSE))</f>
        <v>46</v>
      </c>
      <c r="C81" t="s">
        <v>25</v>
      </c>
      <c r="D81">
        <v>0.69877382826666667</v>
      </c>
      <c r="E81" t="s">
        <v>42</v>
      </c>
      <c r="F81">
        <v>11673.788458679141</v>
      </c>
      <c r="G81">
        <v>36877.49774096741</v>
      </c>
      <c r="H81">
        <v>132.41984509720831</v>
      </c>
      <c r="I81">
        <v>0.97127341839881975</v>
      </c>
      <c r="J81">
        <v>0.2334757691735829</v>
      </c>
      <c r="K81">
        <v>14358.75980417535</v>
      </c>
      <c r="L81">
        <v>14.00854615041497</v>
      </c>
      <c r="M81">
        <v>0.28588869694724428</v>
      </c>
      <c r="N81" s="5">
        <f>VLOOKUP(E81,'[1]Aircraft data'!A:F,6,FALSE)</f>
        <v>0.1038961038961039</v>
      </c>
      <c r="O81">
        <f>VLOOKUP(E81,'[1]Aircraft data'!A:D,4,FALSE)</f>
        <v>138</v>
      </c>
      <c r="P81">
        <f>VLOOKUP(E81,'[1]Aircraft data'!A:C,3,FALSE)</f>
        <v>16</v>
      </c>
      <c r="Q81" s="7">
        <v>22030.712936162348</v>
      </c>
      <c r="R81" s="9">
        <v>478.92854209048585</v>
      </c>
    </row>
    <row r="82" spans="1:18" x14ac:dyDescent="0.35">
      <c r="A82" t="s">
        <v>201</v>
      </c>
      <c r="B82" s="15">
        <f>IF(A82=C82,0,VLOOKUP(A82,attendees!A:B,2,FALSE))</f>
        <v>45</v>
      </c>
      <c r="C82" t="s">
        <v>25</v>
      </c>
      <c r="D82">
        <v>0.69877382826666667</v>
      </c>
      <c r="E82" t="s">
        <v>203</v>
      </c>
      <c r="F82">
        <v>12562.64959455429</v>
      </c>
      <c r="G82">
        <v>39685.410069196987</v>
      </c>
      <c r="H82">
        <v>186.39035974309201</v>
      </c>
      <c r="I82">
        <v>4.7850459695856107E-2</v>
      </c>
      <c r="J82">
        <v>0.25125299189108569</v>
      </c>
      <c r="K82">
        <v>15452.05900130177</v>
      </c>
      <c r="L82">
        <v>15.075179513465139</v>
      </c>
      <c r="M82">
        <v>0.30765672476459482</v>
      </c>
      <c r="N82" s="5">
        <f>VLOOKUP(E82,'[1]Aircraft data'!A:F,6,FALSE)</f>
        <v>8.7591240875912413E-2</v>
      </c>
      <c r="O82">
        <f>VLOOKUP(E82,'[1]Aircraft data'!A:D,4,FALSE)</f>
        <v>125</v>
      </c>
      <c r="P82">
        <f>VLOOKUP(E82,'[1]Aircraft data'!A:C,3,FALSE)</f>
        <v>12</v>
      </c>
      <c r="Q82" s="7">
        <v>64307.744783662274</v>
      </c>
      <c r="R82" s="9">
        <v>579.34905210506554</v>
      </c>
    </row>
    <row r="83" spans="1:18" x14ac:dyDescent="0.35">
      <c r="A83" t="s">
        <v>204</v>
      </c>
      <c r="B83" s="15">
        <f>IF(A83=C83,0,VLOOKUP(A83,attendees!A:B,2,FALSE))</f>
        <v>45</v>
      </c>
      <c r="C83" t="s">
        <v>25</v>
      </c>
      <c r="D83">
        <v>0.69877382826666667</v>
      </c>
      <c r="E83" t="s">
        <v>42</v>
      </c>
      <c r="F83">
        <v>10900.733255890829</v>
      </c>
      <c r="G83">
        <v>34435.416355359121</v>
      </c>
      <c r="H83">
        <v>121.11445117305099</v>
      </c>
      <c r="I83">
        <v>1.0237417341576751</v>
      </c>
      <c r="J83">
        <v>0.2180146651178165</v>
      </c>
      <c r="K83">
        <v>13407.90190474572</v>
      </c>
      <c r="L83">
        <v>13.08087990706899</v>
      </c>
      <c r="M83">
        <v>0.26695673279732629</v>
      </c>
      <c r="N83" s="5">
        <f>VLOOKUP(E83,'[1]Aircraft data'!A:F,6,FALSE)</f>
        <v>0.1038961038961039</v>
      </c>
      <c r="O83">
        <f>VLOOKUP(E83,'[1]Aircraft data'!A:D,4,FALSE)</f>
        <v>138</v>
      </c>
      <c r="P83">
        <f>VLOOKUP(E83,'[1]Aircraft data'!A:C,3,FALSE)</f>
        <v>16</v>
      </c>
      <c r="Q83" s="7">
        <v>20124.593973911175</v>
      </c>
      <c r="R83" s="9">
        <v>447.21319942024832</v>
      </c>
    </row>
    <row r="84" spans="1:18" x14ac:dyDescent="0.35">
      <c r="A84" t="s">
        <v>206</v>
      </c>
      <c r="B84" s="15">
        <f>IF(A84=C84,0,VLOOKUP(A84,attendees!A:B,2,FALSE))</f>
        <v>42</v>
      </c>
      <c r="C84" t="s">
        <v>25</v>
      </c>
      <c r="D84">
        <v>0.69877382826666667</v>
      </c>
      <c r="E84" t="s">
        <v>54</v>
      </c>
      <c r="F84">
        <v>8783.2948627851456</v>
      </c>
      <c r="G84">
        <v>27746.428471538271</v>
      </c>
      <c r="H84">
        <v>131.27837033781199</v>
      </c>
      <c r="I84">
        <v>0.98835000765477199</v>
      </c>
      <c r="J84">
        <v>0.17566589725570289</v>
      </c>
      <c r="K84">
        <v>10803.45268122573</v>
      </c>
      <c r="L84">
        <v>10.539953835342169</v>
      </c>
      <c r="M84">
        <v>0.21510109868045249</v>
      </c>
      <c r="N84" s="5">
        <f>VLOOKUP(E84,'[1]Aircraft data'!A:F,6,FALSE)</f>
        <v>9.3023255813953487E-2</v>
      </c>
      <c r="O84">
        <f>VLOOKUP(E84,'[1]Aircraft data'!A:D,4,FALSE)</f>
        <v>156</v>
      </c>
      <c r="P84">
        <f>VLOOKUP(E84,'[1]Aircraft data'!A:C,3,FALSE)</f>
        <v>16</v>
      </c>
      <c r="Q84" s="7">
        <v>13550.581346565201</v>
      </c>
      <c r="R84" s="9">
        <v>322.63288920393336</v>
      </c>
    </row>
    <row r="85" spans="1:18" x14ac:dyDescent="0.35">
      <c r="A85" t="s">
        <v>207</v>
      </c>
      <c r="B85" s="15">
        <f>IF(A85=C85,0,VLOOKUP(A85,attendees!A:B,2,FALSE))</f>
        <v>33</v>
      </c>
      <c r="C85" t="s">
        <v>25</v>
      </c>
      <c r="D85">
        <v>0.61483771219999994</v>
      </c>
      <c r="E85" t="s">
        <v>141</v>
      </c>
      <c r="F85">
        <v>31490.56314555978</v>
      </c>
      <c r="G85">
        <v>99478.688976823338</v>
      </c>
      <c r="H85">
        <v>440.79643512451969</v>
      </c>
      <c r="I85">
        <v>3.0421080001607002</v>
      </c>
      <c r="J85">
        <v>0.6298112629111956</v>
      </c>
      <c r="K85">
        <v>38733.392669038527</v>
      </c>
      <c r="L85">
        <v>37.788675774671731</v>
      </c>
      <c r="M85">
        <v>0.77119746478921902</v>
      </c>
      <c r="N85" s="5">
        <f>VLOOKUP(E85,'[1]Aircraft data'!A:F,6,FALSE)</f>
        <v>6.5972222222222224E-2</v>
      </c>
      <c r="O85">
        <f>VLOOKUP(E85,'[1]Aircraft data'!A:D,4,FALSE)</f>
        <v>269</v>
      </c>
      <c r="P85">
        <f>VLOOKUP(E85,'[1]Aircraft data'!A:C,3,FALSE)</f>
        <v>19</v>
      </c>
      <c r="Q85" s="7">
        <v>22797.19955718868</v>
      </c>
      <c r="R85" s="9">
        <v>690.8242290057176</v>
      </c>
    </row>
    <row r="86" spans="1:18" x14ac:dyDescent="0.35">
      <c r="A86" t="s">
        <v>209</v>
      </c>
      <c r="B86" s="15">
        <f>IF(A86=C86,0,VLOOKUP(A86,attendees!A:B,2,FALSE))</f>
        <v>28</v>
      </c>
      <c r="C86" t="s">
        <v>25</v>
      </c>
      <c r="D86">
        <v>0.69877382826666667</v>
      </c>
      <c r="E86" t="s">
        <v>29</v>
      </c>
      <c r="F86">
        <v>38234.231549800097</v>
      </c>
      <c r="G86">
        <v>120781.9374658185</v>
      </c>
      <c r="H86">
        <v>769.8449188411339</v>
      </c>
      <c r="I86">
        <v>5.7360545730954939</v>
      </c>
      <c r="J86">
        <v>0.76468463099600159</v>
      </c>
      <c r="K86">
        <v>47028.104806254123</v>
      </c>
      <c r="L86">
        <v>45.881077859760111</v>
      </c>
      <c r="M86">
        <v>0.93634852775020638</v>
      </c>
      <c r="N86" s="5">
        <f>VLOOKUP(E86,'[1]Aircraft data'!A:F,6,FALSE)</f>
        <v>9.8360655737704916E-2</v>
      </c>
      <c r="O86">
        <f>VLOOKUP(E86,'[1]Aircraft data'!A:D,4,FALSE)</f>
        <v>385</v>
      </c>
      <c r="P86">
        <f>VLOOKUP(E86,'[1]Aircraft data'!A:C,3,FALSE)</f>
        <v>42</v>
      </c>
      <c r="Q86" s="7">
        <v>15840.254093877837</v>
      </c>
      <c r="R86" s="9">
        <v>565.72336049563705</v>
      </c>
    </row>
    <row r="87" spans="1:18" x14ac:dyDescent="0.35">
      <c r="A87" t="s">
        <v>210</v>
      </c>
      <c r="B87" s="15">
        <f>IF(A87=C87,0,VLOOKUP(A87,attendees!A:B,2,FALSE))</f>
        <v>27</v>
      </c>
      <c r="C87" t="s">
        <v>25</v>
      </c>
      <c r="D87">
        <v>0.69978361703333336</v>
      </c>
      <c r="E87" t="s">
        <v>54</v>
      </c>
      <c r="F87">
        <v>9776.0924288067472</v>
      </c>
      <c r="G87">
        <v>30882.675982600511</v>
      </c>
      <c r="H87">
        <v>160.20178918281019</v>
      </c>
      <c r="I87">
        <v>0.99234070667508756</v>
      </c>
      <c r="J87">
        <v>0.19552184857613489</v>
      </c>
      <c r="K87">
        <v>12024.5936874323</v>
      </c>
      <c r="L87">
        <v>11.731310914568089</v>
      </c>
      <c r="M87">
        <v>0.2394145084605733</v>
      </c>
      <c r="N87" s="5">
        <f>VLOOKUP(E87,'[1]Aircraft data'!A:F,6,FALSE)</f>
        <v>9.3023255813953487E-2</v>
      </c>
      <c r="O87">
        <f>VLOOKUP(E87,'[1]Aircraft data'!A:D,4,FALSE)</f>
        <v>156</v>
      </c>
      <c r="P87">
        <f>VLOOKUP(E87,'[1]Aircraft data'!A:C,3,FALSE)</f>
        <v>16</v>
      </c>
      <c r="Q87" s="7">
        <v>9695.7238550024867</v>
      </c>
      <c r="R87" s="9">
        <v>359.1008835186106</v>
      </c>
    </row>
    <row r="88" spans="1:18" x14ac:dyDescent="0.35">
      <c r="A88" t="s">
        <v>212</v>
      </c>
      <c r="B88" s="15">
        <f>IF(A88=C88,0,VLOOKUP(A88,attendees!A:B,2,FALSE))</f>
        <v>7</v>
      </c>
      <c r="C88" t="s">
        <v>25</v>
      </c>
      <c r="D88">
        <v>0.60695517739999993</v>
      </c>
      <c r="E88" t="s">
        <v>42</v>
      </c>
      <c r="F88">
        <v>6400.6678516462007</v>
      </c>
      <c r="G88">
        <v>20219.70974335034</v>
      </c>
      <c r="H88">
        <v>74.459191188763526</v>
      </c>
      <c r="I88">
        <v>0.78270281472370895</v>
      </c>
      <c r="J88">
        <v>0.12801335703292399</v>
      </c>
      <c r="K88">
        <v>7872.8214575248257</v>
      </c>
      <c r="L88">
        <v>7.6808014219754392</v>
      </c>
      <c r="M88">
        <v>0.15675104942807019</v>
      </c>
      <c r="N88" s="5">
        <f>VLOOKUP(E88,'[1]Aircraft data'!A:F,6,FALSE)</f>
        <v>0.1038961038961039</v>
      </c>
      <c r="O88">
        <f>VLOOKUP(E88,'[1]Aircraft data'!A:D,4,FALSE)</f>
        <v>138</v>
      </c>
      <c r="P88">
        <f>VLOOKUP(E88,'[1]Aircraft data'!A:C,3,FALSE)</f>
        <v>16</v>
      </c>
      <c r="Q88" s="7">
        <v>1838.1554312136673</v>
      </c>
      <c r="R88" s="9">
        <v>262.5936330305239</v>
      </c>
    </row>
    <row r="89" spans="1:18" s="11" customFormat="1" ht="15" thickBot="1" x14ac:dyDescent="0.4">
      <c r="A89" s="11" t="s">
        <v>214</v>
      </c>
      <c r="B89" s="15">
        <f>IF(A89=C89,0,VLOOKUP(A89,attendees!A:B,2,FALSE))</f>
        <v>1207</v>
      </c>
      <c r="C89" s="11" t="s">
        <v>25</v>
      </c>
      <c r="D89" s="11">
        <v>0.61133436340000002</v>
      </c>
      <c r="E89" s="11" t="s">
        <v>216</v>
      </c>
      <c r="F89" s="11">
        <v>1397.5286058725451</v>
      </c>
      <c r="G89" s="11">
        <v>4414.7928659513682</v>
      </c>
      <c r="H89" s="11">
        <v>14.31152385322549</v>
      </c>
      <c r="I89" s="11">
        <v>0.41231034237734432</v>
      </c>
      <c r="J89" s="11">
        <v>2.7950572117450889E-2</v>
      </c>
      <c r="K89" s="11">
        <v>1718.9601852232299</v>
      </c>
      <c r="L89" s="11">
        <v>1.677034327047054</v>
      </c>
      <c r="M89" s="11">
        <v>3.4225190347899052E-2</v>
      </c>
      <c r="N89" s="12">
        <f>VLOOKUP(E89,'[1]Aircraft data'!A:F,6,FALSE)</f>
        <v>8.3333333333333329E-2</v>
      </c>
      <c r="O89" s="11">
        <f>VLOOKUP(E89,'[1]Aircraft data'!A:D,4,FALSE)</f>
        <v>88</v>
      </c>
      <c r="P89" s="11">
        <f>VLOOKUP(E89,'[1]Aircraft data'!A:C,3,FALSE)</f>
        <v>8</v>
      </c>
      <c r="Q89" s="13">
        <v>75695.302680791166</v>
      </c>
      <c r="R89" s="14">
        <v>91.974851373986837</v>
      </c>
    </row>
    <row r="90" spans="1:18" x14ac:dyDescent="0.35">
      <c r="A90" t="s">
        <v>222</v>
      </c>
      <c r="B90" s="15">
        <f>IF(A90=C90,0,VLOOKUP(A90,attendees!A:B,2,FALSE))</f>
        <v>1718</v>
      </c>
      <c r="C90" t="s">
        <v>61</v>
      </c>
      <c r="D90">
        <v>0.6078310146</v>
      </c>
      <c r="E90" t="s">
        <v>141</v>
      </c>
      <c r="F90">
        <v>4349.2480386929692</v>
      </c>
      <c r="G90">
        <v>13739.274554231089</v>
      </c>
      <c r="H90">
        <v>91.839270338153668</v>
      </c>
      <c r="I90">
        <v>0.88644830928120488</v>
      </c>
      <c r="J90">
        <v>8.6984960773859366E-2</v>
      </c>
      <c r="K90">
        <v>5349.5750875923513</v>
      </c>
      <c r="L90">
        <v>5.219097646431563</v>
      </c>
      <c r="M90">
        <v>0.1065121968659502</v>
      </c>
      <c r="N90" s="5">
        <f>VLOOKUP(E90,'[1]Aircraft data'!A:F,6,FALSE)</f>
        <v>6.5972222222222224E-2</v>
      </c>
      <c r="O90">
        <f>ROUND(VLOOKUP(E90,'[1]Aircraft data'!A:D,4,FALSE)*D90,0)</f>
        <v>164</v>
      </c>
      <c r="P90">
        <f>ROUND(VLOOKUP(E90,'[1]Aircraft data'!A:D,3,FALSE)*D90,0)</f>
        <v>12</v>
      </c>
      <c r="Q90" s="4">
        <v>1479.2778306758494</v>
      </c>
      <c r="R90" s="4">
        <v>1323.1497107414052</v>
      </c>
    </row>
    <row r="91" spans="1:18" x14ac:dyDescent="0.35">
      <c r="A91" t="s">
        <v>223</v>
      </c>
      <c r="B91" s="15">
        <f>IF(A91=C91,0,VLOOKUP(A91,attendees!A:B,2,FALSE))</f>
        <v>1126</v>
      </c>
      <c r="C91" t="s">
        <v>224</v>
      </c>
      <c r="D91">
        <v>0.75174210653333329</v>
      </c>
      <c r="E91" t="s">
        <v>107</v>
      </c>
      <c r="F91">
        <v>1577.4263783072649</v>
      </c>
      <c r="G91">
        <v>4983.0899290726529</v>
      </c>
      <c r="H91">
        <v>21.963572570652779</v>
      </c>
      <c r="I91">
        <v>0.39904491738916331</v>
      </c>
      <c r="J91">
        <v>3.1548527566145297E-2</v>
      </c>
      <c r="K91">
        <v>1940.234445317936</v>
      </c>
      <c r="L91">
        <v>1.892911653968719</v>
      </c>
      <c r="M91">
        <v>3.8630850080994247E-2</v>
      </c>
      <c r="N91" s="5">
        <f>VLOOKUP(E91,'[1]Aircraft data'!A:F,6,FALSE)</f>
        <v>0.08</v>
      </c>
      <c r="O91">
        <f>ROUND(VLOOKUP(E91,'[1]Aircraft data'!A:D,4,FALSE)*D91,0)</f>
        <v>104</v>
      </c>
      <c r="P91">
        <f>ROUND(VLOOKUP(E91,'[1]Aircraft data'!A:D,3,FALSE)*D91,0)</f>
        <v>9</v>
      </c>
      <c r="Q91" s="4">
        <v>2704.2397276999732</v>
      </c>
      <c r="R91" s="4">
        <v>2616.0434457694837</v>
      </c>
    </row>
    <row r="92" spans="1:18" x14ac:dyDescent="0.35">
      <c r="A92" t="s">
        <v>225</v>
      </c>
      <c r="B92" s="15">
        <f>IF(A92=C92,0,VLOOKUP(A92,attendees!A:B,2,FALSE))</f>
        <v>667</v>
      </c>
      <c r="C92" t="s">
        <v>113</v>
      </c>
      <c r="D92">
        <v>0.61396187499999999</v>
      </c>
      <c r="E92" t="s">
        <v>195</v>
      </c>
      <c r="F92">
        <v>4823.4811588953889</v>
      </c>
      <c r="G92">
        <v>15237.37698095053</v>
      </c>
      <c r="H92">
        <v>96.609532983537534</v>
      </c>
      <c r="I92">
        <v>1.7858336436700211</v>
      </c>
      <c r="J92">
        <v>9.6469623177907762E-2</v>
      </c>
      <c r="K92">
        <v>5932.8818254413281</v>
      </c>
      <c r="L92">
        <v>5.7881773906744662</v>
      </c>
      <c r="M92">
        <v>0.11812606919743809</v>
      </c>
      <c r="N92" s="5">
        <f>VLOOKUP(E92,'[1]Aircraft data'!A:F,6,FALSE)</f>
        <v>9.6153846153846159E-2</v>
      </c>
      <c r="O92">
        <f>ROUND(VLOOKUP(E92,'[1]Aircraft data'!A:D,4,FALSE)*D92,0)</f>
        <v>115</v>
      </c>
      <c r="P92">
        <f>ROUND(VLOOKUP(E92,'[1]Aircraft data'!A:D,3,FALSE)*D92,0)</f>
        <v>12</v>
      </c>
      <c r="Q92" s="4">
        <v>1586.5195987118072</v>
      </c>
      <c r="R92" s="4">
        <v>1346.5609060984132</v>
      </c>
    </row>
    <row r="93" spans="1:18" x14ac:dyDescent="0.35">
      <c r="A93" t="s">
        <v>226</v>
      </c>
      <c r="B93" s="15">
        <f>IF(A93=C93,0,VLOOKUP(A93,attendees!A:B,2,FALSE))</f>
        <v>555</v>
      </c>
      <c r="C93" t="s">
        <v>61</v>
      </c>
      <c r="D93">
        <v>0.60607934019999998</v>
      </c>
      <c r="E93" t="s">
        <v>29</v>
      </c>
      <c r="F93">
        <v>5064.038695611086</v>
      </c>
      <c r="G93">
        <v>15997.29823943542</v>
      </c>
      <c r="H93">
        <v>152.82518691984259</v>
      </c>
      <c r="I93">
        <v>2.379406920275061</v>
      </c>
      <c r="J93">
        <v>0.10128077391222171</v>
      </c>
      <c r="K93">
        <v>6228.7675956016355</v>
      </c>
      <c r="L93">
        <v>6.0768464347333033</v>
      </c>
      <c r="M93">
        <v>0.1240172741782307</v>
      </c>
      <c r="N93" s="5">
        <f>VLOOKUP(E93,'[1]Aircraft data'!A:F,6,FALSE)</f>
        <v>9.8360655737704916E-2</v>
      </c>
      <c r="O93">
        <f>ROUND(VLOOKUP(E93,'[1]Aircraft data'!A:D,4,FALSE)*D93,0)</f>
        <v>233</v>
      </c>
      <c r="P93">
        <f>ROUND(VLOOKUP(E93,'[1]Aircraft data'!A:D,3,FALSE)*D93,0)</f>
        <v>25</v>
      </c>
      <c r="Q93" s="4">
        <v>1447.1597746129976</v>
      </c>
      <c r="R93" s="4">
        <v>1323.1497107414052</v>
      </c>
    </row>
    <row r="94" spans="1:18" x14ac:dyDescent="0.35">
      <c r="A94" t="s">
        <v>227</v>
      </c>
      <c r="B94" s="15">
        <f>IF(A94=C94,0,VLOOKUP(A94,attendees!A:B,2,FALSE))</f>
        <v>608</v>
      </c>
      <c r="C94" t="s">
        <v>228</v>
      </c>
      <c r="D94">
        <v>0.78739383233333338</v>
      </c>
      <c r="E94" t="s">
        <v>141</v>
      </c>
      <c r="F94">
        <v>16519.906580182829</v>
      </c>
      <c r="G94">
        <v>52186.384886797547</v>
      </c>
      <c r="H94">
        <v>255.80712482705869</v>
      </c>
      <c r="I94">
        <v>1.9801840414126619</v>
      </c>
      <c r="J94">
        <v>0.33039813160365661</v>
      </c>
      <c r="K94">
        <v>20319.48509362488</v>
      </c>
      <c r="L94">
        <v>19.823887896219389</v>
      </c>
      <c r="M94">
        <v>0.40456914073917127</v>
      </c>
      <c r="N94" s="5">
        <f>VLOOKUP(E94,'[1]Aircraft data'!A:F,6,FALSE)</f>
        <v>6.5972222222222224E-2</v>
      </c>
      <c r="O94">
        <f>ROUND(VLOOKUP(E94,'[1]Aircraft data'!A:D,4,FALSE)*D94,0)</f>
        <v>212</v>
      </c>
      <c r="P94">
        <f>ROUND(VLOOKUP(E94,'[1]Aircraft data'!A:D,3,FALSE)*D94,0)</f>
        <v>15</v>
      </c>
      <c r="Q94" s="4">
        <v>2707.8818210692025</v>
      </c>
      <c r="R94" s="4">
        <v>2248.0898837405898</v>
      </c>
    </row>
    <row r="95" spans="1:18" x14ac:dyDescent="0.35">
      <c r="A95" t="s">
        <v>229</v>
      </c>
      <c r="B95" s="15">
        <f>IF(A95=C95,0,VLOOKUP(A95,attendees!A:B,2,FALSE))</f>
        <v>378</v>
      </c>
      <c r="C95" t="s">
        <v>27</v>
      </c>
      <c r="D95">
        <v>0.78739383233333338</v>
      </c>
      <c r="E95" t="s">
        <v>49</v>
      </c>
      <c r="F95">
        <v>13642.56712937946</v>
      </c>
      <c r="G95">
        <v>43096.869561709711</v>
      </c>
      <c r="H95">
        <v>329.31542315824652</v>
      </c>
      <c r="I95">
        <v>8.6314556960900117E-3</v>
      </c>
      <c r="J95">
        <v>0.27285134258758909</v>
      </c>
      <c r="K95">
        <v>16780.35756913674</v>
      </c>
      <c r="L95">
        <v>16.37108055525535</v>
      </c>
      <c r="M95">
        <v>0.33410368480112962</v>
      </c>
      <c r="N95" s="5">
        <f>VLOOKUP(E95,'[1]Aircraft data'!A:F,6,FALSE)</f>
        <v>0.17499999999999999</v>
      </c>
      <c r="O95">
        <f>ROUND(VLOOKUP(E95,'[1]Aircraft data'!A:D,4,FALSE)*D95,0)</f>
        <v>156</v>
      </c>
      <c r="P95">
        <f>ROUND(VLOOKUP(E95,'[1]Aircraft data'!A:D,3,FALSE)*D95,0)</f>
        <v>33</v>
      </c>
      <c r="Q95" s="4">
        <v>2656.5959189559044</v>
      </c>
      <c r="R95" s="4">
        <v>2200.5443892023623</v>
      </c>
    </row>
    <row r="96" spans="1:18" x14ac:dyDescent="0.35">
      <c r="A96" t="s">
        <v>230</v>
      </c>
      <c r="B96" s="15">
        <f>IF(A96=C96,0,VLOOKUP(A96,attendees!A:B,2,FALSE))</f>
        <v>285</v>
      </c>
      <c r="C96" t="s">
        <v>231</v>
      </c>
      <c r="D96">
        <v>0.60607934019999998</v>
      </c>
      <c r="E96" t="s">
        <v>232</v>
      </c>
      <c r="F96">
        <v>1217.996650526557</v>
      </c>
      <c r="G96">
        <v>3847.6514190133921</v>
      </c>
      <c r="H96">
        <v>12.766096539155679</v>
      </c>
      <c r="I96">
        <v>6.0772030226975977E-2</v>
      </c>
      <c r="J96">
        <v>2.4359933010531128E-2</v>
      </c>
      <c r="K96">
        <v>1498.1358801476649</v>
      </c>
      <c r="L96">
        <v>1.4615959806318679</v>
      </c>
      <c r="M96">
        <v>2.982848940065037E-2</v>
      </c>
      <c r="N96" s="5">
        <f>VLOOKUP(E96,'[1]Aircraft data'!A:F,6,FALSE)</f>
        <v>0.15789473684210525</v>
      </c>
      <c r="O96">
        <f>ROUND(VLOOKUP(E96,'[1]Aircraft data'!A:D,4,FALSE)*D96,0)</f>
        <v>39</v>
      </c>
      <c r="P96">
        <f>ROUND(VLOOKUP(E96,'[1]Aircraft data'!A:D,3,FALSE)*D96,0)</f>
        <v>7</v>
      </c>
      <c r="Q96" s="4">
        <v>1762.4910250540697</v>
      </c>
      <c r="R96" s="4">
        <v>1595.2018329230527</v>
      </c>
    </row>
    <row r="97" spans="1:18" x14ac:dyDescent="0.35">
      <c r="A97" t="s">
        <v>233</v>
      </c>
      <c r="B97" s="15">
        <f>IF(A97=C97,0,VLOOKUP(A97,attendees!A:B,2,FALSE))</f>
        <v>250</v>
      </c>
      <c r="C97" t="s">
        <v>61</v>
      </c>
      <c r="D97">
        <v>0.60607934019999998</v>
      </c>
      <c r="E97" t="s">
        <v>234</v>
      </c>
      <c r="F97">
        <v>960.51771204502916</v>
      </c>
      <c r="G97">
        <v>3034.2754523502472</v>
      </c>
      <c r="H97">
        <v>11.243858571716521</v>
      </c>
      <c r="I97">
        <v>0.1910871935555381</v>
      </c>
      <c r="J97">
        <v>1.921035424090058E-2</v>
      </c>
      <c r="K97">
        <v>1181.436785815386</v>
      </c>
      <c r="L97">
        <v>1.1526212544540351</v>
      </c>
      <c r="M97">
        <v>2.3522882743959899E-2</v>
      </c>
      <c r="N97" s="5">
        <f>VLOOKUP(E97,'[1]Aircraft data'!A:F,6,FALSE)</f>
        <v>0</v>
      </c>
      <c r="O97">
        <f>ROUND(VLOOKUP(E97,'[1]Aircraft data'!A:D,4,FALSE)*D97,0)</f>
        <v>115</v>
      </c>
      <c r="P97">
        <f>ROUND(VLOOKUP(E97,'[1]Aircraft data'!A:D,3,FALSE)*D97,0)</f>
        <v>0</v>
      </c>
      <c r="Q97" s="4">
        <v>1375.9197186083661</v>
      </c>
      <c r="R97" s="4">
        <v>1323.1497107414052</v>
      </c>
    </row>
    <row r="98" spans="1:18" x14ac:dyDescent="0.35">
      <c r="A98" t="s">
        <v>235</v>
      </c>
      <c r="B98" s="15">
        <f>IF(A98=C98,0,VLOOKUP(A98,attendees!A:B,2,FALSE))</f>
        <v>238</v>
      </c>
      <c r="C98" t="s">
        <v>231</v>
      </c>
      <c r="D98">
        <v>0.60607934019999998</v>
      </c>
      <c r="E98" t="s">
        <v>195</v>
      </c>
      <c r="F98">
        <v>1906.881543318927</v>
      </c>
      <c r="G98">
        <v>6023.8387953444908</v>
      </c>
      <c r="H98">
        <v>29.738667567692801</v>
      </c>
      <c r="I98">
        <v>0.78486928954290369</v>
      </c>
      <c r="J98">
        <v>3.8137630866378537E-2</v>
      </c>
      <c r="K98">
        <v>2345.4642982822811</v>
      </c>
      <c r="L98">
        <v>2.288257851982713</v>
      </c>
      <c r="M98">
        <v>4.6699139836381888E-2</v>
      </c>
      <c r="N98" s="5">
        <f>VLOOKUP(E98,'[1]Aircraft data'!A:F,6,FALSE)</f>
        <v>9.6153846153846159E-2</v>
      </c>
      <c r="O98">
        <f>ROUND(VLOOKUP(E98,'[1]Aircraft data'!A:D,4,FALSE)*D98,0)</f>
        <v>114</v>
      </c>
      <c r="P98">
        <f>ROUND(VLOOKUP(E98,'[1]Aircraft data'!A:D,3,FALSE)*D98,0)</f>
        <v>12</v>
      </c>
      <c r="Q98" s="4">
        <v>1690.8183217380447</v>
      </c>
      <c r="R98" s="4">
        <v>1595.2018329230527</v>
      </c>
    </row>
    <row r="99" spans="1:18" x14ac:dyDescent="0.35">
      <c r="A99" t="s">
        <v>236</v>
      </c>
      <c r="B99" s="15">
        <f>IF(A99=C99,0,VLOOKUP(A99,attendees!A:B,2,FALSE))</f>
        <v>208</v>
      </c>
      <c r="C99" t="s">
        <v>231</v>
      </c>
      <c r="D99">
        <v>0.60607934019999998</v>
      </c>
      <c r="E99" t="s">
        <v>29</v>
      </c>
      <c r="F99">
        <v>6929.9640721047408</v>
      </c>
      <c r="G99">
        <v>21891.75650377887</v>
      </c>
      <c r="H99">
        <v>182.94798794066469</v>
      </c>
      <c r="I99">
        <v>2.8671367892231538</v>
      </c>
      <c r="J99">
        <v>0.1385992814420948</v>
      </c>
      <c r="K99">
        <v>8523.8558086888297</v>
      </c>
      <c r="L99">
        <v>8.3159568865256865</v>
      </c>
      <c r="M99">
        <v>0.169713405847463</v>
      </c>
      <c r="N99" s="5">
        <f>VLOOKUP(E99,'[1]Aircraft data'!A:F,6,FALSE)</f>
        <v>9.8360655737704916E-2</v>
      </c>
      <c r="O99">
        <f>ROUND(VLOOKUP(E99,'[1]Aircraft data'!A:D,4,FALSE)*D99,0)</f>
        <v>233</v>
      </c>
      <c r="P99">
        <f>ROUND(VLOOKUP(E99,'[1]Aircraft data'!A:D,3,FALSE)*D99,0)</f>
        <v>25</v>
      </c>
      <c r="Q99" s="4">
        <v>1764.9053717120362</v>
      </c>
      <c r="R99" s="4">
        <v>1595.2018329230527</v>
      </c>
    </row>
    <row r="100" spans="1:18" x14ac:dyDescent="0.35">
      <c r="A100" t="s">
        <v>237</v>
      </c>
      <c r="B100" s="15">
        <f>IF(A100=C100,0,VLOOKUP(A100,attendees!A:B,2,FALSE))</f>
        <v>206</v>
      </c>
      <c r="C100" t="s">
        <v>61</v>
      </c>
      <c r="D100">
        <v>0.60870685179999995</v>
      </c>
      <c r="E100" t="s">
        <v>141</v>
      </c>
      <c r="F100">
        <v>6765.4041305856681</v>
      </c>
      <c r="G100">
        <v>21371.911648520119</v>
      </c>
      <c r="H100">
        <v>140.3410767401061</v>
      </c>
      <c r="I100">
        <v>1.0602594057301531</v>
      </c>
      <c r="J100">
        <v>0.13530808261171329</v>
      </c>
      <c r="K100">
        <v>8321.4470806203717</v>
      </c>
      <c r="L100">
        <v>8.118484956702801</v>
      </c>
      <c r="M100">
        <v>0.16568336646332249</v>
      </c>
      <c r="N100" s="5">
        <f>VLOOKUP(E100,'[1]Aircraft data'!A:F,6,FALSE)</f>
        <v>6.5972222222222224E-2</v>
      </c>
      <c r="O100">
        <f>ROUND(VLOOKUP(E100,'[1]Aircraft data'!A:D,4,FALSE)*D100,0)</f>
        <v>164</v>
      </c>
      <c r="P100">
        <f>ROUND(VLOOKUP(E100,'[1]Aircraft data'!A:D,3,FALSE)*D100,0)</f>
        <v>12</v>
      </c>
      <c r="Q100" s="4">
        <v>1566.0123431109521</v>
      </c>
      <c r="R100" s="4">
        <v>1323.1497107414052</v>
      </c>
    </row>
    <row r="101" spans="1:18" x14ac:dyDescent="0.35">
      <c r="A101" t="s">
        <v>238</v>
      </c>
      <c r="B101" s="15">
        <f>IF(A101=C101,0,VLOOKUP(A101,attendees!A:B,2,FALSE))</f>
        <v>197</v>
      </c>
      <c r="C101" t="s">
        <v>61</v>
      </c>
      <c r="D101">
        <v>0.60870685179999995</v>
      </c>
      <c r="E101" t="s">
        <v>42</v>
      </c>
      <c r="F101">
        <v>3477.00318247119</v>
      </c>
      <c r="G101">
        <v>10983.85305342649</v>
      </c>
      <c r="H101">
        <v>42.71206403493111</v>
      </c>
      <c r="I101">
        <v>0.46875304214016122</v>
      </c>
      <c r="J101">
        <v>6.9540063649423833E-2</v>
      </c>
      <c r="K101">
        <v>4276.7139144395633</v>
      </c>
      <c r="L101">
        <v>4.1724038189654271</v>
      </c>
      <c r="M101">
        <v>8.5151098346233231E-2</v>
      </c>
      <c r="N101" s="5">
        <f>VLOOKUP(E101,'[1]Aircraft data'!A:F,6,FALSE)</f>
        <v>0.1038961038961039</v>
      </c>
      <c r="O101">
        <f>ROUND(VLOOKUP(E101,'[1]Aircraft data'!A:D,4,FALSE)*D101,0)</f>
        <v>84</v>
      </c>
      <c r="P101">
        <f>ROUND(VLOOKUP(E101,'[1]Aircraft data'!A:D,3,FALSE)*D101,0)</f>
        <v>10</v>
      </c>
      <c r="Q101" s="4">
        <v>1556.8487118781391</v>
      </c>
      <c r="R101" s="4">
        <v>1323.1497107414052</v>
      </c>
    </row>
    <row r="102" spans="1:18" x14ac:dyDescent="0.35">
      <c r="A102" t="s">
        <v>239</v>
      </c>
      <c r="B102" s="15">
        <f>IF(A102=C102,0,VLOOKUP(A102,attendees!A:B,2,FALSE))</f>
        <v>189</v>
      </c>
      <c r="C102" t="s">
        <v>189</v>
      </c>
      <c r="D102">
        <v>0.60695517739999993</v>
      </c>
      <c r="E102" t="s">
        <v>67</v>
      </c>
      <c r="F102">
        <v>8072.9574528523954</v>
      </c>
      <c r="G102">
        <v>25502.47259356072</v>
      </c>
      <c r="H102">
        <v>188.36023445055639</v>
      </c>
      <c r="I102">
        <v>0.66721566811613875</v>
      </c>
      <c r="J102">
        <v>0.16145914905704789</v>
      </c>
      <c r="K102">
        <v>9929.7376670084468</v>
      </c>
      <c r="L102">
        <v>9.6875489434228754</v>
      </c>
      <c r="M102">
        <v>0.19770508047801791</v>
      </c>
      <c r="N102" s="5">
        <f>VLOOKUP(E102,'[1]Aircraft data'!A:F,6,FALSE)</f>
        <v>8.9080459770114945E-2</v>
      </c>
      <c r="O102">
        <f>ROUND(VLOOKUP(E102,'[1]Aircraft data'!A:D,4,FALSE)*D102,0)</f>
        <v>192</v>
      </c>
      <c r="P102">
        <f>ROUND(VLOOKUP(E102,'[1]Aircraft data'!A:D,3,FALSE)*D102,0)</f>
        <v>19</v>
      </c>
      <c r="Q102" s="4">
        <v>1383.4679011547476</v>
      </c>
      <c r="R102" s="4">
        <v>1141.738303111518</v>
      </c>
    </row>
    <row r="103" spans="1:18" x14ac:dyDescent="0.35">
      <c r="A103" t="s">
        <v>240</v>
      </c>
      <c r="B103" s="15">
        <f>IF(A103=C103,0,VLOOKUP(A103,attendees!A:B,2,FALSE))</f>
        <v>189</v>
      </c>
      <c r="C103" t="s">
        <v>231</v>
      </c>
      <c r="D103">
        <v>0.62150537635483871</v>
      </c>
      <c r="E103" t="s">
        <v>195</v>
      </c>
      <c r="F103">
        <v>5728.4723356932273</v>
      </c>
      <c r="G103">
        <v>18096.244108454899</v>
      </c>
      <c r="H103">
        <v>105.4781276811603</v>
      </c>
      <c r="I103">
        <v>2.222080767355322</v>
      </c>
      <c r="J103">
        <v>0.1145694467138645</v>
      </c>
      <c r="K103">
        <v>7046.0209729026683</v>
      </c>
      <c r="L103">
        <v>6.8741668028318701</v>
      </c>
      <c r="M103">
        <v>0.14028911842514019</v>
      </c>
      <c r="N103" s="5">
        <f>VLOOKUP(E103,'[1]Aircraft data'!A:F,6,FALSE)</f>
        <v>9.6153846153846159E-2</v>
      </c>
      <c r="O103">
        <f>ROUND(VLOOKUP(E103,'[1]Aircraft data'!A:D,4,FALSE)*D103,0)</f>
        <v>117</v>
      </c>
      <c r="P103">
        <f>ROUND(VLOOKUP(E103,'[1]Aircraft data'!A:D,3,FALSE)*D103,0)</f>
        <v>12</v>
      </c>
      <c r="Q103" s="4">
        <v>1875.7637570851443</v>
      </c>
      <c r="R103" s="4">
        <v>1595.2018329230527</v>
      </c>
    </row>
    <row r="104" spans="1:18" x14ac:dyDescent="0.35">
      <c r="A104" t="s">
        <v>241</v>
      </c>
      <c r="B104" s="15">
        <f>IF(A104=C104,0,VLOOKUP(A104,attendees!A:B,2,FALSE))</f>
        <v>186</v>
      </c>
      <c r="C104" t="s">
        <v>85</v>
      </c>
      <c r="D104">
        <v>0.60695517739999993</v>
      </c>
      <c r="E104" t="s">
        <v>242</v>
      </c>
      <c r="F104">
        <v>458.8869786188049</v>
      </c>
      <c r="G104">
        <v>1449.6239654568039</v>
      </c>
      <c r="H104">
        <v>6.947548856288706</v>
      </c>
      <c r="I104">
        <v>0.23862122888177861</v>
      </c>
      <c r="J104">
        <v>9.1777395723760969E-3</v>
      </c>
      <c r="K104">
        <v>564.43098370113</v>
      </c>
      <c r="L104">
        <v>0.55066437434256588</v>
      </c>
      <c r="M104">
        <v>1.123804845597073E-2</v>
      </c>
      <c r="N104" s="5">
        <f>VLOOKUP(E104,'[1]Aircraft data'!A:F,6,FALSE)</f>
        <v>0</v>
      </c>
      <c r="O104">
        <f>ROUND(VLOOKUP(E104,'[1]Aircraft data'!A:D,4,FALSE)*D104,0)</f>
        <v>44</v>
      </c>
      <c r="P104">
        <f>ROUND(VLOOKUP(E104,'[1]Aircraft data'!A:D,3,FALSE)*D104,0)</f>
        <v>0</v>
      </c>
      <c r="Q104" s="4">
        <v>1436.215038703788</v>
      </c>
      <c r="R104" s="4">
        <v>1370.3230402739332</v>
      </c>
    </row>
    <row r="105" spans="1:18" x14ac:dyDescent="0.35">
      <c r="A105" t="s">
        <v>243</v>
      </c>
      <c r="B105" s="15">
        <f>IF(A105=C105,0,VLOOKUP(A105,attendees!A:B,2,FALSE))</f>
        <v>186</v>
      </c>
      <c r="C105" t="s">
        <v>113</v>
      </c>
      <c r="D105">
        <v>0.61932990954838707</v>
      </c>
      <c r="E105" t="s">
        <v>141</v>
      </c>
      <c r="F105">
        <v>8646.2994729531183</v>
      </c>
      <c r="G105">
        <v>27313.6600350589</v>
      </c>
      <c r="H105">
        <v>144.41986333422889</v>
      </c>
      <c r="I105">
        <v>1.691548651808485</v>
      </c>
      <c r="J105">
        <v>0.1729259894590624</v>
      </c>
      <c r="K105">
        <v>10634.948351732341</v>
      </c>
      <c r="L105">
        <v>10.37555936754374</v>
      </c>
      <c r="M105">
        <v>0.21174610954170911</v>
      </c>
      <c r="N105" s="5">
        <f>VLOOKUP(E105,'[1]Aircraft data'!A:F,6,FALSE)</f>
        <v>6.5972222222222224E-2</v>
      </c>
      <c r="O105">
        <f>ROUND(VLOOKUP(E105,'[1]Aircraft data'!A:D,4,FALSE)*D105,0)</f>
        <v>167</v>
      </c>
      <c r="P105">
        <f>ROUND(VLOOKUP(E105,'[1]Aircraft data'!A:D,3,FALSE)*D105,0)</f>
        <v>12</v>
      </c>
      <c r="Q105" s="4">
        <v>1651.7414651493505</v>
      </c>
      <c r="R105" s="4">
        <v>1346.5609060984132</v>
      </c>
    </row>
    <row r="106" spans="1:18" x14ac:dyDescent="0.35">
      <c r="A106" t="s">
        <v>244</v>
      </c>
      <c r="B106" s="15">
        <f>IF(A106=C106,0,VLOOKUP(A106,attendees!A:B,2,FALSE))</f>
        <v>256</v>
      </c>
      <c r="C106" t="s">
        <v>27</v>
      </c>
      <c r="D106">
        <v>0.78966953699999998</v>
      </c>
      <c r="E106" t="s">
        <v>107</v>
      </c>
      <c r="F106">
        <v>5812.11048652724</v>
      </c>
      <c r="G106">
        <v>18360.457026939552</v>
      </c>
      <c r="H106">
        <v>69.073854214992622</v>
      </c>
      <c r="I106">
        <v>0.66220315564688614</v>
      </c>
      <c r="J106">
        <v>0.1162422097305448</v>
      </c>
      <c r="K106">
        <v>7148.8958984285046</v>
      </c>
      <c r="L106">
        <v>6.974532583832687</v>
      </c>
      <c r="M106">
        <v>0.14233739967005479</v>
      </c>
      <c r="N106" s="5">
        <f>VLOOKUP(E106,'[1]Aircraft data'!A:F,6,FALSE)</f>
        <v>0.08</v>
      </c>
      <c r="O106">
        <f>ROUND(VLOOKUP(E106,'[1]Aircraft data'!A:D,4,FALSE)*D106,0)</f>
        <v>109</v>
      </c>
      <c r="P106">
        <f>ROUND(VLOOKUP(E106,'[1]Aircraft data'!A:D,3,FALSE)*D106,0)</f>
        <v>9</v>
      </c>
      <c r="Q106" s="4">
        <v>2511.7385760996426</v>
      </c>
      <c r="R106" s="4">
        <v>2200.5443892023623</v>
      </c>
    </row>
    <row r="107" spans="1:18" x14ac:dyDescent="0.35">
      <c r="A107" t="s">
        <v>245</v>
      </c>
      <c r="B107" s="15">
        <f>IF(A107=C107,0,VLOOKUP(A107,attendees!A:B,2,FALSE))</f>
        <v>150</v>
      </c>
      <c r="C107" t="s">
        <v>142</v>
      </c>
      <c r="D107">
        <v>0.62170314606451615</v>
      </c>
      <c r="E107" t="s">
        <v>246</v>
      </c>
      <c r="F107">
        <v>1058.0330771932749</v>
      </c>
      <c r="G107">
        <v>3342.3264908535548</v>
      </c>
      <c r="H107">
        <v>8.5957842741484622</v>
      </c>
      <c r="I107">
        <v>0.27047082332121958</v>
      </c>
      <c r="J107">
        <v>2.1160661543865499E-2</v>
      </c>
      <c r="K107">
        <v>1301.380684947728</v>
      </c>
      <c r="L107">
        <v>1.26963969263193</v>
      </c>
      <c r="M107">
        <v>2.5911014135345509E-2</v>
      </c>
      <c r="N107" s="5">
        <f>VLOOKUP(E107,'[1]Aircraft data'!A:F,6,FALSE)</f>
        <v>0</v>
      </c>
      <c r="O107">
        <f>ROUND(VLOOKUP(E107,'[1]Aircraft data'!A:D,4,FALSE)*D107,0)</f>
        <v>31</v>
      </c>
      <c r="P107">
        <f>ROUND(VLOOKUP(E107,'[1]Aircraft data'!A:D,3,FALSE)*D107,0)</f>
        <v>0</v>
      </c>
      <c r="Q107" s="4">
        <v>1069.0126638816562</v>
      </c>
      <c r="R107" s="4">
        <v>853.37869672981401</v>
      </c>
    </row>
    <row r="108" spans="1:18" x14ac:dyDescent="0.35">
      <c r="A108" t="s">
        <v>247</v>
      </c>
      <c r="B108" s="15">
        <f>IF(A108=C108,0,VLOOKUP(A108,attendees!A:B,2,FALSE))</f>
        <v>147</v>
      </c>
      <c r="C108" t="s">
        <v>131</v>
      </c>
      <c r="D108">
        <v>0.69877382826666667</v>
      </c>
      <c r="E108" t="s">
        <v>248</v>
      </c>
      <c r="F108">
        <v>298.859516483682</v>
      </c>
      <c r="G108">
        <v>944.09721257195133</v>
      </c>
      <c r="H108">
        <v>4.524733079562945</v>
      </c>
      <c r="I108">
        <v>0.15540694857151471</v>
      </c>
      <c r="J108">
        <v>5.9771903296736394E-3</v>
      </c>
      <c r="K108">
        <v>367.59720527492868</v>
      </c>
      <c r="L108">
        <v>0.35863141978041829</v>
      </c>
      <c r="M108">
        <v>7.319008566947313E-3</v>
      </c>
      <c r="N108" s="5">
        <f>VLOOKUP(E108,'[1]Aircraft data'!A:F,6,FALSE)</f>
        <v>0</v>
      </c>
      <c r="O108">
        <f>ROUND(VLOOKUP(E108,'[1]Aircraft data'!A:D,4,FALSE)*D108,0)</f>
        <v>48</v>
      </c>
      <c r="P108">
        <f>ROUND(VLOOKUP(E108,'[1]Aircraft data'!A:D,3,FALSE)*D108,0)</f>
        <v>0</v>
      </c>
      <c r="Q108" s="4">
        <v>626.94278508220509</v>
      </c>
      <c r="R108" s="4">
        <v>587.6054012250404</v>
      </c>
    </row>
    <row r="109" spans="1:18" x14ac:dyDescent="0.35">
      <c r="A109" t="s">
        <v>249</v>
      </c>
      <c r="B109" s="15">
        <f>IF(A109=C109,0,VLOOKUP(A109,attendees!A:B,2,FALSE))</f>
        <v>300</v>
      </c>
      <c r="C109" t="s">
        <v>231</v>
      </c>
      <c r="D109">
        <v>0.60607934019999998</v>
      </c>
      <c r="E109" t="s">
        <v>49</v>
      </c>
      <c r="F109">
        <v>5880.8875214130312</v>
      </c>
      <c r="G109">
        <v>18577.723680143768</v>
      </c>
      <c r="H109">
        <v>106.4337130814273</v>
      </c>
      <c r="I109">
        <v>0.50743712186880052</v>
      </c>
      <c r="J109">
        <v>0.1176177504282606</v>
      </c>
      <c r="K109">
        <v>7233.4916513380294</v>
      </c>
      <c r="L109">
        <v>7.0570650256956382</v>
      </c>
      <c r="M109">
        <v>0.1440217352182783</v>
      </c>
      <c r="N109" s="5">
        <f>VLOOKUP(E109,'[1]Aircraft data'!A:F,6,FALSE)</f>
        <v>0.17499999999999999</v>
      </c>
      <c r="O109">
        <f>ROUND(VLOOKUP(E109,'[1]Aircraft data'!A:D,4,FALSE)*D109,0)</f>
        <v>120</v>
      </c>
      <c r="P109">
        <f>ROUND(VLOOKUP(E109,'[1]Aircraft data'!A:D,3,FALSE)*D109,0)</f>
        <v>25</v>
      </c>
      <c r="Q109" s="4">
        <v>1851.4462974767598</v>
      </c>
      <c r="R109" s="4">
        <v>1595.2018329230527</v>
      </c>
    </row>
    <row r="110" spans="1:18" x14ac:dyDescent="0.35">
      <c r="A110" t="s">
        <v>250</v>
      </c>
      <c r="B110" s="15">
        <f>IF(A110=C110,0,VLOOKUP(A110,attendees!A:B,2,FALSE))</f>
        <v>139</v>
      </c>
      <c r="C110" t="s">
        <v>228</v>
      </c>
      <c r="D110">
        <v>0.78739383233333338</v>
      </c>
      <c r="E110" t="s">
        <v>251</v>
      </c>
      <c r="F110">
        <v>4753.6805719119466</v>
      </c>
      <c r="G110">
        <v>15016.87692666984</v>
      </c>
      <c r="H110">
        <v>56.38102296907266</v>
      </c>
      <c r="I110">
        <v>0.56114752872313967</v>
      </c>
      <c r="J110">
        <v>9.507361143823892E-2</v>
      </c>
      <c r="K110">
        <v>5847.0271034516936</v>
      </c>
      <c r="L110">
        <v>5.7044166862943344</v>
      </c>
      <c r="M110">
        <v>0.11641666706723131</v>
      </c>
      <c r="N110" s="5">
        <f>VLOOKUP(E110,'[1]Aircraft data'!A:F,6,FALSE)</f>
        <v>0.32520325203252032</v>
      </c>
      <c r="O110">
        <f>ROUND(VLOOKUP(E110,'[1]Aircraft data'!A:D,4,FALSE)*D110,0)</f>
        <v>65</v>
      </c>
      <c r="P110">
        <f>ROUND(VLOOKUP(E110,'[1]Aircraft data'!A:D,3,FALSE)*D110,0)</f>
        <v>31</v>
      </c>
      <c r="Q110" s="4">
        <v>2560.9414863795446</v>
      </c>
      <c r="R110" s="4">
        <v>2248.0898837405898</v>
      </c>
    </row>
    <row r="111" spans="1:18" x14ac:dyDescent="0.35">
      <c r="A111" t="s">
        <v>252</v>
      </c>
      <c r="B111" s="15">
        <f>IF(A111=C111,0,VLOOKUP(A111,attendees!A:B,2,FALSE))</f>
        <v>291</v>
      </c>
      <c r="C111" t="s">
        <v>253</v>
      </c>
      <c r="D111">
        <v>0.78739383233333338</v>
      </c>
      <c r="E111" t="s">
        <v>216</v>
      </c>
      <c r="F111">
        <v>2938.8368094932421</v>
      </c>
      <c r="G111">
        <v>9283.7854811891502</v>
      </c>
      <c r="H111">
        <v>33.082354108964509</v>
      </c>
      <c r="I111">
        <v>0.98638470344935936</v>
      </c>
      <c r="J111">
        <v>5.8776736189864828E-2</v>
      </c>
      <c r="K111">
        <v>3614.7692756766869</v>
      </c>
      <c r="L111">
        <v>3.5266041713918899</v>
      </c>
      <c r="M111">
        <v>7.1971513701875309E-2</v>
      </c>
      <c r="N111" s="5">
        <f>VLOOKUP(E111,'[1]Aircraft data'!A:F,6,FALSE)</f>
        <v>8.3333333333333329E-2</v>
      </c>
      <c r="O111">
        <f>ROUND(VLOOKUP(E111,'[1]Aircraft data'!A:D,4,FALSE)*D111,0)</f>
        <v>69</v>
      </c>
      <c r="P111">
        <f>ROUND(VLOOKUP(E111,'[1]Aircraft data'!A:D,3,FALSE)*D111,0)</f>
        <v>6</v>
      </c>
      <c r="Q111" s="4">
        <v>4006.3281075354462</v>
      </c>
      <c r="R111" s="4">
        <v>3758.7604947037353</v>
      </c>
    </row>
    <row r="112" spans="1:18" x14ac:dyDescent="0.35">
      <c r="A112" t="s">
        <v>254</v>
      </c>
      <c r="B112" s="15">
        <f>IF(A112=C112,0,VLOOKUP(A112,attendees!A:B,2,FALSE))</f>
        <v>134</v>
      </c>
      <c r="C112" t="s">
        <v>87</v>
      </c>
      <c r="D112">
        <v>0.65409440251612905</v>
      </c>
      <c r="E112" t="s">
        <v>141</v>
      </c>
      <c r="F112">
        <v>16032.845976270621</v>
      </c>
      <c r="G112">
        <v>50647.760439038902</v>
      </c>
      <c r="H112">
        <v>238.3978566226788</v>
      </c>
      <c r="I112">
        <v>1.6548679586428821</v>
      </c>
      <c r="J112">
        <v>0.32065691952541248</v>
      </c>
      <c r="K112">
        <v>19720.400550812868</v>
      </c>
      <c r="L112">
        <v>19.239415171524751</v>
      </c>
      <c r="M112">
        <v>0.39264112594948458</v>
      </c>
      <c r="N112" s="5">
        <f>VLOOKUP(E112,'[1]Aircraft data'!A:F,6,FALSE)</f>
        <v>6.5972222222222224E-2</v>
      </c>
      <c r="O112">
        <f>ROUND(VLOOKUP(E112,'[1]Aircraft data'!A:D,4,FALSE)*D112,0)</f>
        <v>176</v>
      </c>
      <c r="P112">
        <f>ROUND(VLOOKUP(E112,'[1]Aircraft data'!A:D,3,FALSE)*D112,0)</f>
        <v>12</v>
      </c>
      <c r="Q112" s="4">
        <v>3334.190940932589</v>
      </c>
      <c r="R112" s="4">
        <v>2795.3849788151538</v>
      </c>
    </row>
    <row r="113" spans="1:18" x14ac:dyDescent="0.35">
      <c r="A113" t="s">
        <v>255</v>
      </c>
      <c r="B113" s="15">
        <f>IF(A113=C113,0,VLOOKUP(A113,attendees!A:B,2,FALSE))</f>
        <v>124</v>
      </c>
      <c r="C113" t="s">
        <v>228</v>
      </c>
      <c r="D113">
        <v>0.78739383233333338</v>
      </c>
      <c r="E113" t="s">
        <v>110</v>
      </c>
      <c r="F113">
        <v>16023.698245099051</v>
      </c>
      <c r="G113">
        <v>50618.86275626791</v>
      </c>
      <c r="H113">
        <v>225.71481711197609</v>
      </c>
      <c r="I113">
        <v>2.035355361169084</v>
      </c>
      <c r="J113">
        <v>0.3204739649019811</v>
      </c>
      <c r="K113">
        <v>19709.148841471841</v>
      </c>
      <c r="L113">
        <v>19.228437894118859</v>
      </c>
      <c r="M113">
        <v>0.39241709987997681</v>
      </c>
      <c r="N113" s="5">
        <f>VLOOKUP(E113,'[1]Aircraft data'!A:F,6,FALSE)</f>
        <v>0.17326732673267325</v>
      </c>
      <c r="O113">
        <f>ROUND(VLOOKUP(E113,'[1]Aircraft data'!A:D,4,FALSE)*D113,0)</f>
        <v>131</v>
      </c>
      <c r="P113">
        <f>ROUND(VLOOKUP(E113,'[1]Aircraft data'!A:D,3,FALSE)*D113,0)</f>
        <v>28</v>
      </c>
      <c r="Q113" s="4">
        <v>2884.8051385364124</v>
      </c>
      <c r="R113" s="4">
        <v>2248.0898837405898</v>
      </c>
    </row>
    <row r="114" spans="1:18" x14ac:dyDescent="0.35">
      <c r="A114" t="s">
        <v>256</v>
      </c>
      <c r="B114" s="15">
        <f>IF(A114=C114,0,VLOOKUP(A114,attendees!A:B,2,FALSE))</f>
        <v>114</v>
      </c>
      <c r="C114" t="s">
        <v>228</v>
      </c>
      <c r="D114">
        <v>0.78739383233333338</v>
      </c>
      <c r="E114" t="s">
        <v>54</v>
      </c>
      <c r="F114">
        <v>3757.582145797975</v>
      </c>
      <c r="G114">
        <v>11870.2019985758</v>
      </c>
      <c r="H114">
        <v>63.542975657339348</v>
      </c>
      <c r="I114">
        <v>0.45472320894259788</v>
      </c>
      <c r="J114">
        <v>7.5151642915959466E-2</v>
      </c>
      <c r="K114">
        <v>4621.8260393315077</v>
      </c>
      <c r="L114">
        <v>4.5090985749575676</v>
      </c>
      <c r="M114">
        <v>9.2022419897093227E-2</v>
      </c>
      <c r="N114" s="5">
        <f>VLOOKUP(E114,'[1]Aircraft data'!A:F,6,FALSE)</f>
        <v>9.3023255813953487E-2</v>
      </c>
      <c r="O114">
        <f>ROUND(VLOOKUP(E114,'[1]Aircraft data'!A:D,4,FALSE)*D114,0)</f>
        <v>123</v>
      </c>
      <c r="P114">
        <f>ROUND(VLOOKUP(E114,'[1]Aircraft data'!A:D,3,FALSE)*D114,0)</f>
        <v>13</v>
      </c>
      <c r="Q114" s="4">
        <v>2422.6516778372929</v>
      </c>
      <c r="R114" s="4">
        <v>2248.0898837405898</v>
      </c>
    </row>
    <row r="115" spans="1:18" x14ac:dyDescent="0.35">
      <c r="A115" t="s">
        <v>257</v>
      </c>
      <c r="B115" s="15">
        <f>IF(A115=C115,0,VLOOKUP(A115,attendees!A:B,2,FALSE))</f>
        <v>110</v>
      </c>
      <c r="C115" t="s">
        <v>228</v>
      </c>
      <c r="D115">
        <v>0.78739383233333338</v>
      </c>
      <c r="E115" t="s">
        <v>100</v>
      </c>
      <c r="F115">
        <v>1793.0857874206099</v>
      </c>
      <c r="G115">
        <v>5664.3580024617077</v>
      </c>
      <c r="H115">
        <v>24.603864530373318</v>
      </c>
      <c r="I115">
        <v>0.40076856173384467</v>
      </c>
      <c r="J115">
        <v>3.586171574841221E-2</v>
      </c>
      <c r="K115">
        <v>2205.4955185273511</v>
      </c>
      <c r="L115">
        <v>2.151702944904732</v>
      </c>
      <c r="M115">
        <v>4.3912304998055762E-2</v>
      </c>
      <c r="N115" s="5">
        <f>VLOOKUP(E115,'[1]Aircraft data'!A:F,6,FALSE)</f>
        <v>8.3333333333333329E-2</v>
      </c>
      <c r="O115">
        <f>ROUND(VLOOKUP(E115,'[1]Aircraft data'!A:D,4,FALSE)*D115,0)</f>
        <v>104</v>
      </c>
      <c r="P115">
        <f>ROUND(VLOOKUP(E115,'[1]Aircraft data'!A:D,3,FALSE)*D115,0)</f>
        <v>9</v>
      </c>
      <c r="Q115" s="4">
        <v>2348.3440076779652</v>
      </c>
      <c r="R115" s="4">
        <v>2248.0898837405898</v>
      </c>
    </row>
    <row r="116" spans="1:18" x14ac:dyDescent="0.35">
      <c r="A116" t="s">
        <v>258</v>
      </c>
      <c r="B116" s="15">
        <f>IF(A116=C116,0,VLOOKUP(A116,attendees!A:B,2,FALSE))</f>
        <v>98</v>
      </c>
      <c r="C116" t="s">
        <v>27</v>
      </c>
      <c r="D116">
        <v>0.78739383233333338</v>
      </c>
      <c r="E116" t="s">
        <v>107</v>
      </c>
      <c r="F116">
        <v>3274.2881303452491</v>
      </c>
      <c r="G116">
        <v>10343.47620376064</v>
      </c>
      <c r="H116">
        <v>40.70305128716938</v>
      </c>
      <c r="I116">
        <v>0.53820045598096988</v>
      </c>
      <c r="J116">
        <v>6.5485762606904988E-2</v>
      </c>
      <c r="K116">
        <v>4027.374400324657</v>
      </c>
      <c r="L116">
        <v>3.929145756414298</v>
      </c>
      <c r="M116">
        <v>8.0186648090087742E-2</v>
      </c>
      <c r="N116" s="5">
        <f>VLOOKUP(E116,'[1]Aircraft data'!A:F,6,FALSE)</f>
        <v>0.08</v>
      </c>
      <c r="O116">
        <f>ROUND(VLOOKUP(E116,'[1]Aircraft data'!A:D,4,FALSE)*D116,0)</f>
        <v>109</v>
      </c>
      <c r="P116">
        <f>ROUND(VLOOKUP(E116,'[1]Aircraft data'!A:D,3,FALSE)*D116,0)</f>
        <v>9</v>
      </c>
      <c r="Q116" s="4">
        <v>2375.8575451983052</v>
      </c>
      <c r="R116" s="4">
        <v>2200.5443892023623</v>
      </c>
    </row>
    <row r="117" spans="1:18" x14ac:dyDescent="0.35">
      <c r="A117" t="s">
        <v>259</v>
      </c>
      <c r="B117" s="15">
        <f>IF(A117=C117,0,VLOOKUP(A117,attendees!A:B,2,FALSE))</f>
        <v>246</v>
      </c>
      <c r="C117" t="s">
        <v>228</v>
      </c>
      <c r="D117">
        <v>0.78739383233333338</v>
      </c>
      <c r="E117" t="s">
        <v>42</v>
      </c>
      <c r="F117">
        <v>6289.5794738684854</v>
      </c>
      <c r="G117">
        <v>19868.781557950551</v>
      </c>
      <c r="H117">
        <v>75.746965211511551</v>
      </c>
      <c r="I117">
        <v>0.76989597734576931</v>
      </c>
      <c r="J117">
        <v>0.12579158947736971</v>
      </c>
      <c r="K117">
        <v>7736.1827528582398</v>
      </c>
      <c r="L117">
        <v>7.5474953686421813</v>
      </c>
      <c r="M117">
        <v>0.15403051772739151</v>
      </c>
      <c r="N117" s="5">
        <f>VLOOKUP(E117,'[1]Aircraft data'!A:F,6,FALSE)</f>
        <v>0.1038961038961039</v>
      </c>
      <c r="O117">
        <f>ROUND(VLOOKUP(E117,'[1]Aircraft data'!A:D,4,FALSE)*D117,0)</f>
        <v>109</v>
      </c>
      <c r="P117">
        <f>ROUND(VLOOKUP(E117,'[1]Aircraft data'!A:D,3,FALSE)*D117,0)</f>
        <v>13</v>
      </c>
      <c r="Q117" s="4">
        <v>2573.8076141987958</v>
      </c>
      <c r="R117" s="4">
        <v>2248.0898837405898</v>
      </c>
    </row>
    <row r="118" spans="1:18" x14ac:dyDescent="0.35">
      <c r="A118" t="s">
        <v>260</v>
      </c>
      <c r="B118" s="15">
        <f>IF(A118=C118,0,VLOOKUP(A118,attendees!A:B,2,FALSE))</f>
        <v>91</v>
      </c>
      <c r="C118" t="s">
        <v>228</v>
      </c>
      <c r="D118">
        <v>0.78739383233333338</v>
      </c>
      <c r="E118" t="s">
        <v>42</v>
      </c>
      <c r="F118">
        <v>5446.620039232379</v>
      </c>
      <c r="G118">
        <v>17205.872703935082</v>
      </c>
      <c r="H118">
        <v>65.490565094279987</v>
      </c>
      <c r="I118">
        <v>0.69385127280866565</v>
      </c>
      <c r="J118">
        <v>0.1089324007846476</v>
      </c>
      <c r="K118">
        <v>6699.3426482558252</v>
      </c>
      <c r="L118">
        <v>6.5359440470788526</v>
      </c>
      <c r="M118">
        <v>0.1333866132056909</v>
      </c>
      <c r="N118" s="5">
        <f>VLOOKUP(E118,'[1]Aircraft data'!A:F,6,FALSE)</f>
        <v>0.1038961038961039</v>
      </c>
      <c r="O118">
        <f>ROUND(VLOOKUP(E118,'[1]Aircraft data'!A:D,4,FALSE)*D118,0)</f>
        <v>109</v>
      </c>
      <c r="P118">
        <f>ROUND(VLOOKUP(E118,'[1]Aircraft data'!A:D,3,FALSE)*D118,0)</f>
        <v>13</v>
      </c>
      <c r="Q118" s="4">
        <v>2530.1533706903451</v>
      </c>
      <c r="R118" s="4">
        <v>2248.0898837405898</v>
      </c>
    </row>
    <row r="119" spans="1:18" x14ac:dyDescent="0.35">
      <c r="A119" t="s">
        <v>261</v>
      </c>
      <c r="B119" s="15">
        <f>IF(A119=C119,0,VLOOKUP(A119,attendees!A:B,2,FALSE))</f>
        <v>91</v>
      </c>
      <c r="C119" t="s">
        <v>161</v>
      </c>
      <c r="D119">
        <v>0.69978361703333336</v>
      </c>
      <c r="E119" t="s">
        <v>262</v>
      </c>
      <c r="F119">
        <v>6206.270517259537</v>
      </c>
      <c r="G119">
        <v>19605.60856402287</v>
      </c>
      <c r="H119">
        <v>64.950578598861213</v>
      </c>
      <c r="I119">
        <v>0.25443939023466078</v>
      </c>
      <c r="J119">
        <v>0.1241254103451907</v>
      </c>
      <c r="K119">
        <v>7633.7127362292294</v>
      </c>
      <c r="L119">
        <v>7.4475246207114427</v>
      </c>
      <c r="M119">
        <v>0.1519902983818662</v>
      </c>
      <c r="N119" s="5">
        <f>VLOOKUP(E119,'[1]Aircraft data'!A:F,6,FALSE)</f>
        <v>0.32954545454545453</v>
      </c>
      <c r="O119">
        <f>ROUND(VLOOKUP(E119,'[1]Aircraft data'!A:D,4,FALSE)*D119,0)</f>
        <v>83</v>
      </c>
      <c r="P119">
        <f>ROUND(VLOOKUP(E119,'[1]Aircraft data'!A:D,3,FALSE)*D119,0)</f>
        <v>41</v>
      </c>
      <c r="Q119" s="4">
        <v>1351.8531887787108</v>
      </c>
      <c r="R119" s="4">
        <v>1035.6336958106001</v>
      </c>
    </row>
    <row r="120" spans="1:18" x14ac:dyDescent="0.35">
      <c r="A120" t="s">
        <v>263</v>
      </c>
      <c r="B120" s="15">
        <f>IF(A120=C120,0,VLOOKUP(A120,attendees!A:B,2,FALSE))</f>
        <v>84</v>
      </c>
      <c r="C120" t="s">
        <v>264</v>
      </c>
      <c r="D120">
        <v>0.66130762266666665</v>
      </c>
      <c r="E120" t="s">
        <v>70</v>
      </c>
      <c r="F120">
        <v>3010.2454211488021</v>
      </c>
      <c r="G120">
        <v>9509.3652854090633</v>
      </c>
      <c r="H120">
        <v>44.994399005343602</v>
      </c>
      <c r="I120">
        <v>0.16523218018084479</v>
      </c>
      <c r="J120">
        <v>6.0204908422976038E-2</v>
      </c>
      <c r="K120">
        <v>3702.601868013026</v>
      </c>
      <c r="L120">
        <v>3.612294505378562</v>
      </c>
      <c r="M120">
        <v>7.372029602813393E-2</v>
      </c>
      <c r="N120" s="5">
        <f>VLOOKUP(E120,'[1]Aircraft data'!A:F,6,FALSE)</f>
        <v>5.4794520547945202E-2</v>
      </c>
      <c r="O120">
        <f>ROUND(VLOOKUP(E120,'[1]Aircraft data'!A:D,4,FALSE)*D120,0)</f>
        <v>91</v>
      </c>
      <c r="P120">
        <f>ROUND(VLOOKUP(E120,'[1]Aircraft data'!A:D,3,FALSE)*D120,0)</f>
        <v>5</v>
      </c>
      <c r="Q120" s="4">
        <v>1343.1387283384879</v>
      </c>
      <c r="R120" s="4">
        <v>1145.0269515591324</v>
      </c>
    </row>
    <row r="121" spans="1:18" x14ac:dyDescent="0.35">
      <c r="A121" t="s">
        <v>265</v>
      </c>
      <c r="B121" s="15">
        <f>IF(A121=C121,0,VLOOKUP(A121,attendees!A:B,2,FALSE))</f>
        <v>80</v>
      </c>
      <c r="C121" t="s">
        <v>228</v>
      </c>
      <c r="D121">
        <v>0.78739383233333338</v>
      </c>
      <c r="E121" t="s">
        <v>54</v>
      </c>
      <c r="F121">
        <v>7222.5279998419246</v>
      </c>
      <c r="G121">
        <v>22815.965951500639</v>
      </c>
      <c r="H121">
        <v>119.9580321375346</v>
      </c>
      <c r="I121">
        <v>0.68242689093521935</v>
      </c>
      <c r="J121">
        <v>0.14445055999683851</v>
      </c>
      <c r="K121">
        <v>8883.7094398055669</v>
      </c>
      <c r="L121">
        <v>8.6670335998103099</v>
      </c>
      <c r="M121">
        <v>0.17687823673082259</v>
      </c>
      <c r="N121" s="5">
        <f>VLOOKUP(E121,'[1]Aircraft data'!A:F,6,FALSE)</f>
        <v>9.3023255813953487E-2</v>
      </c>
      <c r="O121">
        <f>ROUND(VLOOKUP(E121,'[1]Aircraft data'!A:D,4,FALSE)*D121,0)</f>
        <v>123</v>
      </c>
      <c r="P121">
        <f>ROUND(VLOOKUP(E121,'[1]Aircraft data'!A:D,3,FALSE)*D121,0)</f>
        <v>13</v>
      </c>
      <c r="Q121" s="4">
        <v>2583.6187947920698</v>
      </c>
      <c r="R121" s="4">
        <v>2248.0898837405898</v>
      </c>
    </row>
    <row r="122" spans="1:18" x14ac:dyDescent="0.35">
      <c r="A122" t="s">
        <v>266</v>
      </c>
      <c r="B122" s="15">
        <f>IF(A122=C122,0,VLOOKUP(A122,attendees!A:B,2,FALSE))</f>
        <v>74</v>
      </c>
      <c r="C122" t="s">
        <v>228</v>
      </c>
      <c r="D122">
        <v>0.78739383233333338</v>
      </c>
      <c r="E122" t="s">
        <v>267</v>
      </c>
      <c r="F122">
        <v>1350.5221768320091</v>
      </c>
      <c r="G122">
        <v>4266.2995566123172</v>
      </c>
      <c r="H122">
        <v>15.990608017115431</v>
      </c>
      <c r="I122">
        <v>0.47329054014327893</v>
      </c>
      <c r="J122">
        <v>2.70104435366402E-2</v>
      </c>
      <c r="K122">
        <v>1661.142277503372</v>
      </c>
      <c r="L122">
        <v>1.6206266121984121</v>
      </c>
      <c r="M122">
        <v>3.3074012493845138E-2</v>
      </c>
      <c r="N122" s="5">
        <f>VLOOKUP(E122,'[1]Aircraft data'!A:F,6,FALSE)</f>
        <v>0</v>
      </c>
      <c r="O122">
        <f>ROUND(VLOOKUP(E122,'[1]Aircraft data'!A:D,4,FALSE)*D122,0)</f>
        <v>104</v>
      </c>
      <c r="P122">
        <f>ROUND(VLOOKUP(E122,'[1]Aircraft data'!A:D,3,FALSE)*D122,0)</f>
        <v>0</v>
      </c>
      <c r="Q122" s="4">
        <v>2330.1341059831343</v>
      </c>
      <c r="R122" s="4">
        <v>2248.0898837405898</v>
      </c>
    </row>
    <row r="123" spans="1:18" x14ac:dyDescent="0.35">
      <c r="A123" t="s">
        <v>268</v>
      </c>
      <c r="B123" s="15">
        <f>IF(A123=C123,0,VLOOKUP(A123,attendees!A:B,2,FALSE))</f>
        <v>69</v>
      </c>
      <c r="C123" t="s">
        <v>269</v>
      </c>
      <c r="D123">
        <v>0.6413424596666667</v>
      </c>
      <c r="E123" t="s">
        <v>270</v>
      </c>
      <c r="F123">
        <v>1609.1022253199051</v>
      </c>
      <c r="G123">
        <v>5083.1539297855797</v>
      </c>
      <c r="H123">
        <v>16.85972482336987</v>
      </c>
      <c r="I123">
        <v>6.9714205714492175E-2</v>
      </c>
      <c r="J123">
        <v>3.218204450639809E-2</v>
      </c>
      <c r="K123">
        <v>1979.195737143483</v>
      </c>
      <c r="L123">
        <v>1.930922670383886</v>
      </c>
      <c r="M123">
        <v>3.9406585109875221E-2</v>
      </c>
      <c r="N123" s="5">
        <f>VLOOKUP(E123,'[1]Aircraft data'!A:F,6,FALSE)</f>
        <v>0.15789473684210525</v>
      </c>
      <c r="O123">
        <f>ROUND(VLOOKUP(E123,'[1]Aircraft data'!A:D,4,FALSE)*D123,0)</f>
        <v>49</v>
      </c>
      <c r="P123">
        <f>ROUND(VLOOKUP(E123,'[1]Aircraft data'!A:D,3,FALSE)*D123,0)</f>
        <v>0</v>
      </c>
      <c r="Q123" s="4">
        <v>2188.6087851300449</v>
      </c>
      <c r="R123" s="4">
        <v>1981.1331145265519</v>
      </c>
    </row>
    <row r="124" spans="1:18" x14ac:dyDescent="0.35">
      <c r="A124" t="s">
        <v>271</v>
      </c>
      <c r="B124" s="15">
        <f>IF(A124=C124,0,VLOOKUP(A124,attendees!A:B,2,FALSE))</f>
        <v>135</v>
      </c>
      <c r="C124" t="s">
        <v>228</v>
      </c>
      <c r="D124">
        <v>0.78739383233333338</v>
      </c>
      <c r="E124" t="s">
        <v>251</v>
      </c>
      <c r="F124">
        <v>3783.827910749053</v>
      </c>
      <c r="G124">
        <v>11953.11237005626</v>
      </c>
      <c r="H124">
        <v>46.174658307343137</v>
      </c>
      <c r="I124">
        <v>0.52009131978605838</v>
      </c>
      <c r="J124">
        <v>7.5676558214981038E-2</v>
      </c>
      <c r="K124">
        <v>4654.1083302213337</v>
      </c>
      <c r="L124">
        <v>4.5405934928988616</v>
      </c>
      <c r="M124">
        <v>9.2665173324466582E-2</v>
      </c>
      <c r="N124" s="5">
        <f>VLOOKUP(E124,'[1]Aircraft data'!A:F,6,FALSE)</f>
        <v>0.32520325203252032</v>
      </c>
      <c r="O124">
        <f>ROUND(VLOOKUP(E124,'[1]Aircraft data'!A:D,4,FALSE)*D124,0)</f>
        <v>65</v>
      </c>
      <c r="P124">
        <f>ROUND(VLOOKUP(E124,'[1]Aircraft data'!A:D,3,FALSE)*D124,0)</f>
        <v>31</v>
      </c>
      <c r="Q124" s="4">
        <v>2497.1130581167617</v>
      </c>
      <c r="R124" s="4">
        <v>2248.0898837405898</v>
      </c>
    </row>
    <row r="125" spans="1:18" x14ac:dyDescent="0.35">
      <c r="A125" t="s">
        <v>272</v>
      </c>
      <c r="B125" s="15">
        <f>IF(A125=C125,0,VLOOKUP(A125,attendees!A:B,2,FALSE))</f>
        <v>56</v>
      </c>
      <c r="C125" t="s">
        <v>273</v>
      </c>
      <c r="D125">
        <v>0.65055715000000003</v>
      </c>
      <c r="E125" t="s">
        <v>107</v>
      </c>
      <c r="F125">
        <v>6333.5295859057951</v>
      </c>
      <c r="G125">
        <v>20007.619961876411</v>
      </c>
      <c r="H125">
        <v>82.139614300741911</v>
      </c>
      <c r="I125">
        <v>0.4172119632380501</v>
      </c>
      <c r="J125">
        <v>0.1266705917181159</v>
      </c>
      <c r="K125">
        <v>7790.2413906641277</v>
      </c>
      <c r="L125">
        <v>7.6002355030869548</v>
      </c>
      <c r="M125">
        <v>0.1551068470017746</v>
      </c>
      <c r="N125" s="5">
        <f>VLOOKUP(E125,'[1]Aircraft data'!A:F,6,FALSE)</f>
        <v>0.08</v>
      </c>
      <c r="O125">
        <f>ROUND(VLOOKUP(E125,'[1]Aircraft data'!A:D,4,FALSE)*D125,0)</f>
        <v>90</v>
      </c>
      <c r="P125">
        <f>ROUND(VLOOKUP(E125,'[1]Aircraft data'!A:D,3,FALSE)*D125,0)</f>
        <v>8</v>
      </c>
      <c r="Q125" s="4">
        <v>3004.1348016740262</v>
      </c>
      <c r="R125" s="4">
        <v>2595.8160269418545</v>
      </c>
    </row>
    <row r="126" spans="1:18" x14ac:dyDescent="0.35">
      <c r="A126" t="s">
        <v>274</v>
      </c>
      <c r="B126" s="15">
        <f>IF(A126=C126,0,VLOOKUP(A126,attendees!A:B,2,FALSE))</f>
        <v>48</v>
      </c>
      <c r="C126" t="s">
        <v>228</v>
      </c>
      <c r="D126">
        <v>0.78853168466666668</v>
      </c>
      <c r="E126" t="s">
        <v>251</v>
      </c>
      <c r="F126">
        <v>6185.4316121565053</v>
      </c>
      <c r="G126">
        <v>19539.778462802398</v>
      </c>
      <c r="H126">
        <v>66.000656924303811</v>
      </c>
      <c r="I126">
        <v>0.82557030171491241</v>
      </c>
      <c r="J126">
        <v>0.1237086322431301</v>
      </c>
      <c r="K126">
        <v>7608.0808829525013</v>
      </c>
      <c r="L126">
        <v>7.4225179345878072</v>
      </c>
      <c r="M126">
        <v>0.15147995784873081</v>
      </c>
      <c r="N126" s="5">
        <f>VLOOKUP(E126,'[1]Aircraft data'!A:F,6,FALSE)</f>
        <v>0.32520325203252032</v>
      </c>
      <c r="O126">
        <f>ROUND(VLOOKUP(E126,'[1]Aircraft data'!A:D,4,FALSE)*D126,0)</f>
        <v>65</v>
      </c>
      <c r="P126">
        <f>ROUND(VLOOKUP(E126,'[1]Aircraft data'!A:D,3,FALSE)*D126,0)</f>
        <v>32</v>
      </c>
      <c r="Q126" s="4">
        <v>2650.9719139014642</v>
      </c>
      <c r="R126" s="4">
        <v>2248.0898837405898</v>
      </c>
    </row>
    <row r="127" spans="1:18" x14ac:dyDescent="0.35">
      <c r="A127" t="s">
        <v>275</v>
      </c>
      <c r="B127" s="15">
        <f>IF(A127=C127,0,VLOOKUP(A127,attendees!A:B,2,FALSE))</f>
        <v>47</v>
      </c>
      <c r="C127" t="s">
        <v>276</v>
      </c>
      <c r="D127">
        <v>0.69877382826666667</v>
      </c>
      <c r="E127" t="s">
        <v>107</v>
      </c>
      <c r="F127">
        <v>1101.5573117624911</v>
      </c>
      <c r="G127">
        <v>3479.8195478577072</v>
      </c>
      <c r="H127">
        <v>15.883793333143791</v>
      </c>
      <c r="I127">
        <v>0.26915307240177638</v>
      </c>
      <c r="J127">
        <v>2.2031146235249811E-2</v>
      </c>
      <c r="K127">
        <v>1354.9154934678641</v>
      </c>
      <c r="L127">
        <v>1.321868774114989</v>
      </c>
      <c r="M127">
        <v>2.6976913757448751E-2</v>
      </c>
      <c r="N127" s="5">
        <f>VLOOKUP(E127,'[1]Aircraft data'!A:F,6,FALSE)</f>
        <v>0.08</v>
      </c>
      <c r="O127">
        <f>ROUND(VLOOKUP(E127,'[1]Aircraft data'!A:D,4,FALSE)*D127,0)</f>
        <v>96</v>
      </c>
      <c r="P127">
        <f>ROUND(VLOOKUP(E127,'[1]Aircraft data'!A:D,3,FALSE)*D127,0)</f>
        <v>8</v>
      </c>
      <c r="Q127" s="4">
        <v>589.06642529121768</v>
      </c>
      <c r="R127" s="4">
        <v>522.14681860164637</v>
      </c>
    </row>
    <row r="128" spans="1:18" x14ac:dyDescent="0.35">
      <c r="A128" t="s">
        <v>277</v>
      </c>
      <c r="B128" s="15">
        <f>IF(A128=C128,0,VLOOKUP(A128,attendees!A:B,2,FALSE))</f>
        <v>44</v>
      </c>
      <c r="C128" t="s">
        <v>228</v>
      </c>
      <c r="D128">
        <v>0.78739383233333338</v>
      </c>
      <c r="E128" t="s">
        <v>110</v>
      </c>
      <c r="F128">
        <v>10612.5307457616</v>
      </c>
      <c r="G128">
        <v>33524.984625860903</v>
      </c>
      <c r="H128">
        <v>150.12529349247879</v>
      </c>
      <c r="I128">
        <v>1.894319487710745</v>
      </c>
      <c r="J128">
        <v>0.21225061491523201</v>
      </c>
      <c r="K128">
        <v>13053.412817286769</v>
      </c>
      <c r="L128">
        <v>12.73503689491392</v>
      </c>
      <c r="M128">
        <v>0.25989871214110039</v>
      </c>
      <c r="N128" s="5">
        <f>VLOOKUP(E128,'[1]Aircraft data'!A:F,6,FALSE)</f>
        <v>0.17326732673267325</v>
      </c>
      <c r="O128">
        <f>ROUND(VLOOKUP(E128,'[1]Aircraft data'!A:D,4,FALSE)*D128,0)</f>
        <v>131</v>
      </c>
      <c r="P128">
        <f>ROUND(VLOOKUP(E128,'[1]Aircraft data'!A:D,3,FALSE)*D128,0)</f>
        <v>28</v>
      </c>
      <c r="Q128" s="4">
        <v>2669.7878035627396</v>
      </c>
      <c r="R128" s="4">
        <v>2248.0898837405898</v>
      </c>
    </row>
    <row r="129" spans="1:18" x14ac:dyDescent="0.35">
      <c r="A129" t="s">
        <v>278</v>
      </c>
      <c r="B129" s="15">
        <f>IF(A129=C129,0,VLOOKUP(A129,attendees!A:B,2,FALSE))</f>
        <v>42</v>
      </c>
      <c r="C129" t="s">
        <v>228</v>
      </c>
      <c r="D129">
        <v>0.78739383233333338</v>
      </c>
      <c r="E129" t="s">
        <v>49</v>
      </c>
      <c r="F129">
        <v>7518.9016341383158</v>
      </c>
      <c r="G129">
        <v>23752.21026224293</v>
      </c>
      <c r="H129">
        <v>134.98591555534341</v>
      </c>
      <c r="I129">
        <v>0.51758138075615312</v>
      </c>
      <c r="J129">
        <v>0.15037803268276631</v>
      </c>
      <c r="K129">
        <v>9248.2490099901279</v>
      </c>
      <c r="L129">
        <v>9.0226819609659774</v>
      </c>
      <c r="M129">
        <v>0.18413636655032611</v>
      </c>
      <c r="N129" s="5">
        <f>VLOOKUP(E129,'[1]Aircraft data'!A:F,6,FALSE)</f>
        <v>0.17499999999999999</v>
      </c>
      <c r="O129">
        <f>ROUND(VLOOKUP(E129,'[1]Aircraft data'!A:D,4,FALSE)*D129,0)</f>
        <v>156</v>
      </c>
      <c r="P129">
        <f>ROUND(VLOOKUP(E129,'[1]Aircraft data'!A:D,3,FALSE)*D129,0)</f>
        <v>33</v>
      </c>
      <c r="Q129" s="4">
        <v>2499.436024081785</v>
      </c>
      <c r="R129" s="4">
        <v>2248.0898837405898</v>
      </c>
    </row>
    <row r="130" spans="1:18" x14ac:dyDescent="0.35">
      <c r="A130" t="s">
        <v>279</v>
      </c>
      <c r="B130" s="15">
        <f>IF(A130=C130,0,VLOOKUP(A130,attendees!A:B,2,FALSE))</f>
        <v>41</v>
      </c>
      <c r="C130" t="s">
        <v>228</v>
      </c>
      <c r="D130">
        <v>0.78739383233333338</v>
      </c>
      <c r="E130" t="s">
        <v>280</v>
      </c>
      <c r="F130">
        <v>6074.8662824847715</v>
      </c>
      <c r="G130">
        <v>19190.502586369399</v>
      </c>
      <c r="H130">
        <v>106.9668194713925</v>
      </c>
      <c r="I130">
        <v>5.5838612229207332</v>
      </c>
      <c r="J130">
        <v>0.1214973256496954</v>
      </c>
      <c r="K130">
        <v>7472.0855274562709</v>
      </c>
      <c r="L130">
        <v>7.2898395389817274</v>
      </c>
      <c r="M130">
        <v>0.148772235489423</v>
      </c>
      <c r="N130" s="5">
        <f>VLOOKUP(E130,'[1]Aircraft data'!A:F,6,FALSE)</f>
        <v>0.11822660098522167</v>
      </c>
      <c r="O130">
        <f>ROUND(VLOOKUP(E130,'[1]Aircraft data'!A:D,4,FALSE)*D130,0)</f>
        <v>141</v>
      </c>
      <c r="P130">
        <f>ROUND(VLOOKUP(E130,'[1]Aircraft data'!A:D,3,FALSE)*D130,0)</f>
        <v>19</v>
      </c>
      <c r="Q130" s="4">
        <v>2487.9711660702073</v>
      </c>
      <c r="R130" s="4">
        <v>2248.0898837405898</v>
      </c>
    </row>
    <row r="131" spans="1:18" x14ac:dyDescent="0.35">
      <c r="A131" t="s">
        <v>281</v>
      </c>
      <c r="B131" s="15">
        <f>IF(A131=C131,0,VLOOKUP(A131,attendees!A:B,2,FALSE))</f>
        <v>40</v>
      </c>
      <c r="C131" t="s">
        <v>282</v>
      </c>
      <c r="D131">
        <v>0.6477927429</v>
      </c>
      <c r="E131" t="s">
        <v>107</v>
      </c>
      <c r="F131">
        <v>1886.335729614525</v>
      </c>
      <c r="G131">
        <v>5958.9345698522848</v>
      </c>
      <c r="H131">
        <v>26.383330939359951</v>
      </c>
      <c r="I131">
        <v>0.42305859231821602</v>
      </c>
      <c r="J131">
        <v>3.7726714592290503E-2</v>
      </c>
      <c r="K131">
        <v>2320.1929474258659</v>
      </c>
      <c r="L131">
        <v>2.2636028755374298</v>
      </c>
      <c r="M131">
        <v>4.6195977051784291E-2</v>
      </c>
      <c r="N131" s="5">
        <f>VLOOKUP(E131,'[1]Aircraft data'!A:F,6,FALSE)</f>
        <v>0.08</v>
      </c>
      <c r="O131">
        <f>ROUND(VLOOKUP(E131,'[1]Aircraft data'!A:D,4,FALSE)*D131,0)</f>
        <v>89</v>
      </c>
      <c r="P131">
        <f>ROUND(VLOOKUP(E131,'[1]Aircraft data'!A:D,3,FALSE)*D131,0)</f>
        <v>8</v>
      </c>
      <c r="Q131" s="4">
        <v>1141.5782230169889</v>
      </c>
      <c r="R131" s="4">
        <v>1018.7135927107563</v>
      </c>
    </row>
    <row r="132" spans="1:18" x14ac:dyDescent="0.35">
      <c r="A132" t="s">
        <v>283</v>
      </c>
      <c r="B132" s="15">
        <f>IF(A132=C132,0,VLOOKUP(A132,attendees!A:B,2,FALSE))</f>
        <v>39</v>
      </c>
      <c r="C132" t="s">
        <v>228</v>
      </c>
      <c r="D132">
        <v>0.78739383233333338</v>
      </c>
      <c r="E132" t="s">
        <v>42</v>
      </c>
      <c r="F132">
        <v>6833.2080763356826</v>
      </c>
      <c r="G132">
        <v>21586.10431314442</v>
      </c>
      <c r="H132">
        <v>80.580341856515446</v>
      </c>
      <c r="I132">
        <v>0.81909912681895569</v>
      </c>
      <c r="J132">
        <v>0.13666416152671371</v>
      </c>
      <c r="K132">
        <v>8404.8459338928897</v>
      </c>
      <c r="L132">
        <v>8.1998496916028198</v>
      </c>
      <c r="M132">
        <v>0.16734387125720041</v>
      </c>
      <c r="N132" s="5">
        <f>VLOOKUP(E132,'[1]Aircraft data'!A:F,6,FALSE)</f>
        <v>0.1038961038961039</v>
      </c>
      <c r="O132">
        <f>ROUND(VLOOKUP(E132,'[1]Aircraft data'!A:D,4,FALSE)*D132,0)</f>
        <v>109</v>
      </c>
      <c r="P132">
        <f>ROUND(VLOOKUP(E132,'[1]Aircraft data'!A:D,3,FALSE)*D132,0)</f>
        <v>13</v>
      </c>
      <c r="Q132" s="4">
        <v>2601.9604462511543</v>
      </c>
      <c r="R132" s="4">
        <v>2248.0898837405898</v>
      </c>
    </row>
    <row r="133" spans="1:18" x14ac:dyDescent="0.35">
      <c r="A133" t="s">
        <v>284</v>
      </c>
      <c r="B133" s="15">
        <f>IF(A133=C133,0,VLOOKUP(A133,attendees!A:B,2,FALSE))</f>
        <v>39</v>
      </c>
      <c r="C133" t="s">
        <v>228</v>
      </c>
      <c r="D133">
        <v>0.78853168466666668</v>
      </c>
      <c r="E133" t="s">
        <v>54</v>
      </c>
      <c r="F133">
        <v>6963.5663915720024</v>
      </c>
      <c r="G133">
        <v>21997.90623097595</v>
      </c>
      <c r="H133">
        <v>112.93763007090961</v>
      </c>
      <c r="I133">
        <v>0.65378487173147914</v>
      </c>
      <c r="J133">
        <v>0.13927132783144</v>
      </c>
      <c r="K133">
        <v>8565.1866616335628</v>
      </c>
      <c r="L133">
        <v>8.3562796698864013</v>
      </c>
      <c r="M133">
        <v>0.17053631979360001</v>
      </c>
      <c r="N133" s="5">
        <f>VLOOKUP(E133,'[1]Aircraft data'!A:F,6,FALSE)</f>
        <v>9.3023255813953487E-2</v>
      </c>
      <c r="O133">
        <f>ROUND(VLOOKUP(E133,'[1]Aircraft data'!A:D,4,FALSE)*D133,0)</f>
        <v>123</v>
      </c>
      <c r="P133">
        <f>ROUND(VLOOKUP(E133,'[1]Aircraft data'!A:D,3,FALSE)*D133,0)</f>
        <v>13</v>
      </c>
      <c r="Q133" s="4">
        <v>2571.588504784354</v>
      </c>
      <c r="R133" s="4">
        <v>2248.0898837405898</v>
      </c>
    </row>
    <row r="134" spans="1:18" x14ac:dyDescent="0.35">
      <c r="A134" t="s">
        <v>285</v>
      </c>
      <c r="B134" s="15">
        <f>IF(A134=C134,0,VLOOKUP(A134,attendees!A:B,2,FALSE))</f>
        <v>39</v>
      </c>
      <c r="C134" t="s">
        <v>201</v>
      </c>
      <c r="D134">
        <v>0.69877382826666667</v>
      </c>
      <c r="E134" t="s">
        <v>203</v>
      </c>
      <c r="F134">
        <v>1241.8125901559731</v>
      </c>
      <c r="G134">
        <v>3922.885972302719</v>
      </c>
      <c r="H134">
        <v>24.25144729519003</v>
      </c>
      <c r="I134">
        <v>1.8753456411715792E-2</v>
      </c>
      <c r="J134">
        <v>2.483625180311946E-2</v>
      </c>
      <c r="K134">
        <v>1527.429485891847</v>
      </c>
      <c r="L134">
        <v>1.4901751081871679</v>
      </c>
      <c r="M134">
        <v>3.0411736901778941E-2</v>
      </c>
      <c r="N134" s="5">
        <f>VLOOKUP(E134,'[1]Aircraft data'!A:F,6,FALSE)</f>
        <v>8.7591240875912413E-2</v>
      </c>
      <c r="O134">
        <f>ROUND(VLOOKUP(E134,'[1]Aircraft data'!A:D,4,FALSE)*D134,0)</f>
        <v>87</v>
      </c>
      <c r="P134">
        <f>ROUND(VLOOKUP(E134,'[1]Aircraft data'!A:D,3,FALSE)*D134,0)</f>
        <v>8</v>
      </c>
      <c r="Q134" s="4">
        <v>918.06939034736229</v>
      </c>
      <c r="R134" s="4">
        <v>835.48231724625236</v>
      </c>
    </row>
    <row r="135" spans="1:18" x14ac:dyDescent="0.35">
      <c r="A135" t="s">
        <v>286</v>
      </c>
      <c r="B135" s="15">
        <f>IF(A135=C135,0,VLOOKUP(A135,attendees!A:B,2,FALSE))</f>
        <v>39</v>
      </c>
      <c r="C135" t="s">
        <v>61</v>
      </c>
      <c r="D135">
        <v>0.62130760664516127</v>
      </c>
      <c r="E135" t="s">
        <v>91</v>
      </c>
      <c r="F135">
        <v>3154.3756941989041</v>
      </c>
      <c r="G135">
        <v>9964.672817974335</v>
      </c>
      <c r="H135">
        <v>86.713246794925439</v>
      </c>
      <c r="I135">
        <v>0.2401316066721233</v>
      </c>
      <c r="J135">
        <v>6.3087513883978055E-2</v>
      </c>
      <c r="K135">
        <v>3879.8821038646511</v>
      </c>
      <c r="L135">
        <v>3.7852508330386838</v>
      </c>
      <c r="M135">
        <v>7.725001700078947E-2</v>
      </c>
      <c r="N135" s="5">
        <f>VLOOKUP(E135,'[1]Aircraft data'!A:F,6,FALSE)</f>
        <v>0.16080402010050251</v>
      </c>
      <c r="O135">
        <f>ROUND(VLOOKUP(E135,'[1]Aircraft data'!A:D,4,FALSE)*D135,0)</f>
        <v>104</v>
      </c>
      <c r="P135">
        <f>ROUND(VLOOKUP(E135,'[1]Aircraft data'!A:D,3,FALSE)*D135,0)</f>
        <v>20</v>
      </c>
      <c r="Q135" s="4">
        <v>1483.8702400635718</v>
      </c>
      <c r="R135" s="4">
        <v>1323.1497107414052</v>
      </c>
    </row>
    <row r="136" spans="1:18" x14ac:dyDescent="0.35">
      <c r="A136" t="s">
        <v>287</v>
      </c>
      <c r="B136" s="15">
        <f>IF(A136=C136,0,VLOOKUP(A136,attendees!A:B,2,FALSE))</f>
        <v>111</v>
      </c>
      <c r="C136" t="s">
        <v>27</v>
      </c>
      <c r="D136">
        <v>0.78966953699999998</v>
      </c>
      <c r="E136" t="s">
        <v>75</v>
      </c>
      <c r="F136">
        <v>6107.5942667164836</v>
      </c>
      <c r="G136">
        <v>19293.89028855737</v>
      </c>
      <c r="H136">
        <v>85.220303678677794</v>
      </c>
      <c r="I136">
        <v>0.64168242382483465</v>
      </c>
      <c r="J136">
        <v>0.1221518853343297</v>
      </c>
      <c r="K136">
        <v>7512.3409480612754</v>
      </c>
      <c r="L136">
        <v>7.3291131200597794</v>
      </c>
      <c r="M136">
        <v>0.1495737371440771</v>
      </c>
      <c r="N136" s="5">
        <f>VLOOKUP(E136,'[1]Aircraft data'!A:F,6,FALSE)</f>
        <v>0.14935064935064934</v>
      </c>
      <c r="O136">
        <f>ROUND(VLOOKUP(E136,'[1]Aircraft data'!A:D,4,FALSE)*D136,0)</f>
        <v>103</v>
      </c>
      <c r="P136">
        <f>ROUND(VLOOKUP(E136,'[1]Aircraft data'!A:D,3,FALSE)*D136,0)</f>
        <v>18</v>
      </c>
      <c r="Q136" s="4">
        <v>2519.4516666991785</v>
      </c>
      <c r="R136" s="4">
        <v>2200.5443892023623</v>
      </c>
    </row>
    <row r="137" spans="1:18" x14ac:dyDescent="0.35">
      <c r="A137" t="s">
        <v>288</v>
      </c>
      <c r="B137" s="15">
        <f>IF(A137=C137,0,VLOOKUP(A137,attendees!A:B,2,FALSE))</f>
        <v>28</v>
      </c>
      <c r="C137" t="s">
        <v>135</v>
      </c>
      <c r="D137">
        <v>0.71541905587096777</v>
      </c>
      <c r="E137" t="s">
        <v>251</v>
      </c>
      <c r="F137">
        <v>1408.5612338179899</v>
      </c>
      <c r="G137">
        <v>4449.6449376310293</v>
      </c>
      <c r="H137">
        <v>19.979464476846761</v>
      </c>
      <c r="I137">
        <v>0.37507609641465978</v>
      </c>
      <c r="J137">
        <v>2.8171224676359789E-2</v>
      </c>
      <c r="K137">
        <v>1732.5303175961269</v>
      </c>
      <c r="L137">
        <v>1.6902734805815871</v>
      </c>
      <c r="M137">
        <v>3.4495377154726267E-2</v>
      </c>
      <c r="N137" s="5">
        <f>VLOOKUP(E137,'[1]Aircraft data'!A:F,6,FALSE)</f>
        <v>0.32520325203252032</v>
      </c>
      <c r="O137">
        <f>ROUND(VLOOKUP(E137,'[1]Aircraft data'!A:D,4,FALSE)*D137,0)</f>
        <v>59</v>
      </c>
      <c r="P137">
        <f>ROUND(VLOOKUP(E137,'[1]Aircraft data'!A:D,3,FALSE)*D137,0)</f>
        <v>29</v>
      </c>
      <c r="Q137" s="4">
        <v>545.48474909849938</v>
      </c>
      <c r="R137" s="4">
        <v>444.35645506143049</v>
      </c>
    </row>
    <row r="138" spans="1:18" x14ac:dyDescent="0.35">
      <c r="A138" t="s">
        <v>289</v>
      </c>
      <c r="B138" s="15">
        <f>IF(A138=C138,0,VLOOKUP(A138,attendees!A:B,2,FALSE))</f>
        <v>26</v>
      </c>
      <c r="C138" t="s">
        <v>231</v>
      </c>
      <c r="D138">
        <v>0.60607934019999998</v>
      </c>
      <c r="E138" t="s">
        <v>242</v>
      </c>
      <c r="F138">
        <v>1203.1822575080539</v>
      </c>
      <c r="G138">
        <v>3800.8527514679408</v>
      </c>
      <c r="H138">
        <v>18.216179378671931</v>
      </c>
      <c r="I138">
        <v>0.62565477390418789</v>
      </c>
      <c r="J138">
        <v>2.4063645150161069E-2</v>
      </c>
      <c r="K138">
        <v>1479.9141767349061</v>
      </c>
      <c r="L138">
        <v>1.4438187090096639</v>
      </c>
      <c r="M138">
        <v>2.9465687938972741E-2</v>
      </c>
      <c r="N138" s="5">
        <f>VLOOKUP(E138,'[1]Aircraft data'!A:F,6,FALSE)</f>
        <v>0</v>
      </c>
      <c r="O138">
        <f>ROUND(VLOOKUP(E138,'[1]Aircraft data'!A:D,4,FALSE)*D138,0)</f>
        <v>44</v>
      </c>
      <c r="P138">
        <f>ROUND(VLOOKUP(E138,'[1]Aircraft data'!A:D,3,FALSE)*D138,0)</f>
        <v>0</v>
      </c>
      <c r="Q138" s="4">
        <v>1767.9678670806863</v>
      </c>
      <c r="R138" s="4">
        <v>1595.2018329230527</v>
      </c>
    </row>
    <row r="139" spans="1:18" x14ac:dyDescent="0.35">
      <c r="A139" t="s">
        <v>290</v>
      </c>
      <c r="B139" s="15">
        <f>IF(A139=C139,0,VLOOKUP(A139,attendees!A:B,2,FALSE))</f>
        <v>21</v>
      </c>
      <c r="C139" t="s">
        <v>273</v>
      </c>
      <c r="D139">
        <v>0.64594980483333342</v>
      </c>
      <c r="E139" t="s">
        <v>291</v>
      </c>
      <c r="F139">
        <v>10175.81376963906</v>
      </c>
      <c r="G139">
        <v>32145.395698289791</v>
      </c>
      <c r="H139">
        <v>107.0574510164775</v>
      </c>
      <c r="I139">
        <v>1.4316304634727619</v>
      </c>
      <c r="J139">
        <v>0.20351627539278119</v>
      </c>
      <c r="K139">
        <v>12516.250936656041</v>
      </c>
      <c r="L139">
        <v>12.21097652356687</v>
      </c>
      <c r="M139">
        <v>0.2492036025217729</v>
      </c>
      <c r="N139" s="5">
        <f>VLOOKUP(E139,'[1]Aircraft data'!A:F,6,FALSE)</f>
        <v>0</v>
      </c>
      <c r="O139">
        <f>ROUND(VLOOKUP(E139,'[1]Aircraft data'!A:D,4,FALSE)*D139,0)</f>
        <v>96</v>
      </c>
      <c r="P139">
        <f>ROUND(VLOOKUP(E139,'[1]Aircraft data'!A:D,3,FALSE)*D139,0)</f>
        <v>0</v>
      </c>
      <c r="Q139" s="4">
        <v>3265.5117706562251</v>
      </c>
      <c r="R139" s="4">
        <v>2595.8160269418545</v>
      </c>
    </row>
    <row r="140" spans="1:18" x14ac:dyDescent="0.35">
      <c r="A140" t="s">
        <v>292</v>
      </c>
      <c r="B140" s="15">
        <f>IF(A140=C140,0,VLOOKUP(A140,attendees!A:B,2,FALSE))</f>
        <v>97</v>
      </c>
      <c r="C140" t="s">
        <v>228</v>
      </c>
      <c r="D140">
        <v>0.78739383233333338</v>
      </c>
      <c r="E140" t="s">
        <v>54</v>
      </c>
      <c r="F140">
        <v>8134.2532665474846</v>
      </c>
      <c r="G140">
        <v>25696.106069023499</v>
      </c>
      <c r="H140">
        <v>131.66955533517211</v>
      </c>
      <c r="I140">
        <v>0.77932047818128125</v>
      </c>
      <c r="J140">
        <v>0.1626850653309497</v>
      </c>
      <c r="K140">
        <v>10005.13151785341</v>
      </c>
      <c r="L140">
        <v>9.761103919856982</v>
      </c>
      <c r="M140">
        <v>0.1992062024460608</v>
      </c>
      <c r="N140" s="5">
        <f>VLOOKUP(E140,'[1]Aircraft data'!A:F,6,FALSE)</f>
        <v>9.3023255813953487E-2</v>
      </c>
      <c r="O140">
        <f>ROUND(VLOOKUP(E140,'[1]Aircraft data'!A:D,4,FALSE)*D140,0)</f>
        <v>123</v>
      </c>
      <c r="P140">
        <f>ROUND(VLOOKUP(E140,'[1]Aircraft data'!A:D,3,FALSE)*D140,0)</f>
        <v>13</v>
      </c>
      <c r="Q140" s="4">
        <v>2625.9737965203472</v>
      </c>
      <c r="R140" s="4">
        <v>2248.0898837405898</v>
      </c>
    </row>
    <row r="141" spans="1:18" x14ac:dyDescent="0.35">
      <c r="A141" t="s">
        <v>293</v>
      </c>
      <c r="B141" s="15">
        <f>IF(A141=C141,0,VLOOKUP(A141,attendees!A:B,2,FALSE))</f>
        <v>20</v>
      </c>
      <c r="C141" t="s">
        <v>228</v>
      </c>
      <c r="D141">
        <v>0.78739383233333338</v>
      </c>
      <c r="E141" t="s">
        <v>42</v>
      </c>
      <c r="F141">
        <v>8861.7388680776876</v>
      </c>
      <c r="G141">
        <v>27994.233084257408</v>
      </c>
      <c r="H141">
        <v>103.2576680978673</v>
      </c>
      <c r="I141">
        <v>0.78090988487991697</v>
      </c>
      <c r="J141">
        <v>0.17723477736155371</v>
      </c>
      <c r="K141">
        <v>10899.938807735551</v>
      </c>
      <c r="L141">
        <v>10.634086641693219</v>
      </c>
      <c r="M141">
        <v>0.2170221763610862</v>
      </c>
      <c r="N141" s="5">
        <f>VLOOKUP(E141,'[1]Aircraft data'!A:F,6,FALSE)</f>
        <v>0.1038961038961039</v>
      </c>
      <c r="O141">
        <f>ROUND(VLOOKUP(E141,'[1]Aircraft data'!A:D,4,FALSE)*D141,0)</f>
        <v>109</v>
      </c>
      <c r="P141">
        <f>ROUND(VLOOKUP(E141,'[1]Aircraft data'!A:D,3,FALSE)*D141,0)</f>
        <v>13</v>
      </c>
      <c r="Q141" s="4">
        <v>2707.011737580875</v>
      </c>
      <c r="R141" s="4">
        <v>2248.0898837405898</v>
      </c>
    </row>
    <row r="142" spans="1:18" x14ac:dyDescent="0.35">
      <c r="A142" t="s">
        <v>294</v>
      </c>
      <c r="B142" s="15">
        <f>IF(A142=C142,0,VLOOKUP(A142,attendees!A:B,2,FALSE))</f>
        <v>15</v>
      </c>
      <c r="C142" t="s">
        <v>228</v>
      </c>
      <c r="D142">
        <v>0.78853168466666668</v>
      </c>
      <c r="E142" t="s">
        <v>54</v>
      </c>
      <c r="F142">
        <v>6477.7683820859274</v>
      </c>
      <c r="G142">
        <v>20463.27031900944</v>
      </c>
      <c r="H142">
        <v>112.96598914996341</v>
      </c>
      <c r="I142">
        <v>0.66789730705844663</v>
      </c>
      <c r="J142">
        <v>0.12955536764171849</v>
      </c>
      <c r="K142">
        <v>7967.6551099656899</v>
      </c>
      <c r="L142">
        <v>7.773322058503112</v>
      </c>
      <c r="M142">
        <v>0.15863922568373701</v>
      </c>
      <c r="N142" s="5">
        <f>VLOOKUP(E142,'[1]Aircraft data'!A:F,6,FALSE)</f>
        <v>9.3023255813953487E-2</v>
      </c>
      <c r="O142">
        <f>ROUND(VLOOKUP(E142,'[1]Aircraft data'!A:D,4,FALSE)*D142,0)</f>
        <v>123</v>
      </c>
      <c r="P142">
        <f>ROUND(VLOOKUP(E142,'[1]Aircraft data'!A:D,3,FALSE)*D142,0)</f>
        <v>13</v>
      </c>
      <c r="Q142" s="4">
        <v>2549.0203296083755</v>
      </c>
      <c r="R142" s="4">
        <v>2248.0898837405898</v>
      </c>
    </row>
    <row r="143" spans="1:18" x14ac:dyDescent="0.35">
      <c r="A143" t="s">
        <v>295</v>
      </c>
      <c r="B143" s="15">
        <f>IF(A143=C143,0,VLOOKUP(A143,attendees!A:B,2,FALSE))</f>
        <v>6</v>
      </c>
      <c r="C143" t="s">
        <v>228</v>
      </c>
      <c r="D143">
        <v>0.78739383233333338</v>
      </c>
      <c r="E143" t="s">
        <v>296</v>
      </c>
      <c r="F143">
        <v>9939.7838272489371</v>
      </c>
      <c r="G143">
        <v>31399.777110279389</v>
      </c>
      <c r="H143">
        <v>103.43552795555109</v>
      </c>
      <c r="I143">
        <v>1.0459726276722729</v>
      </c>
      <c r="J143">
        <v>0.19879567654497871</v>
      </c>
      <c r="K143">
        <v>12225.93410751619</v>
      </c>
      <c r="L143">
        <v>11.927740592698729</v>
      </c>
      <c r="M143">
        <v>0.2434232774020148</v>
      </c>
      <c r="N143" s="5">
        <f>VLOOKUP(E143,'[1]Aircraft data'!A:F,6,FALSE)</f>
        <v>0</v>
      </c>
      <c r="O143">
        <f>ROUND(VLOOKUP(E143,'[1]Aircraft data'!A:D,4,FALSE)*D143,0)</f>
        <v>204</v>
      </c>
      <c r="P143">
        <f>ROUND(VLOOKUP(E143,'[1]Aircraft data'!A:D,3,FALSE)*D143,0)</f>
        <v>0</v>
      </c>
      <c r="Q143" s="4">
        <v>2555.9308358021526</v>
      </c>
      <c r="R143" s="4">
        <v>2248.0898837405898</v>
      </c>
    </row>
    <row r="144" spans="1:18" x14ac:dyDescent="0.35">
      <c r="A144" t="s">
        <v>61</v>
      </c>
      <c r="B144" s="15">
        <f>IF(A144=C144,0,VLOOKUP(A144,attendees!A:B,2,FALSE))</f>
        <v>0</v>
      </c>
      <c r="C144" t="s">
        <v>61</v>
      </c>
      <c r="D144">
        <v>0.60607934019999998</v>
      </c>
      <c r="E144" t="s">
        <v>29</v>
      </c>
      <c r="F144">
        <v>54031.754569687022</v>
      </c>
      <c r="G144">
        <v>170686.31268564129</v>
      </c>
      <c r="H144">
        <v>1138.533461392735</v>
      </c>
      <c r="I144">
        <v>6.0556217356498703</v>
      </c>
      <c r="J144">
        <v>1.0806350913937399</v>
      </c>
      <c r="K144">
        <v>66459.058120715039</v>
      </c>
      <c r="L144">
        <v>64.838105483624418</v>
      </c>
      <c r="M144">
        <v>1.3232266425229471</v>
      </c>
      <c r="N144" s="5">
        <f>VLOOKUP(E144,'[1]Aircraft data'!A:F,6,FALSE)</f>
        <v>9.8360655737704916E-2</v>
      </c>
      <c r="O144">
        <f>ROUND(VLOOKUP(E144,'[1]Aircraft data'!A:D,4,FALSE)*D144,0)</f>
        <v>233</v>
      </c>
      <c r="P144">
        <f>ROUND(VLOOKUP(E144,'[1]Aircraft data'!A:D,3,FALSE)*D144,0)</f>
        <v>25</v>
      </c>
      <c r="Q144" s="4">
        <v>1323.1497107414052</v>
      </c>
      <c r="R144" s="4">
        <v>0</v>
      </c>
    </row>
    <row r="145" spans="1:18" x14ac:dyDescent="0.35">
      <c r="A145" t="s">
        <v>61</v>
      </c>
      <c r="B145" s="15">
        <f>IF(A145=C145,0,VLOOKUP(A145,attendees!A:B,2,FALSE))</f>
        <v>0</v>
      </c>
      <c r="C145" t="s">
        <v>61</v>
      </c>
      <c r="D145">
        <v>0.60607934019999998</v>
      </c>
      <c r="E145" t="s">
        <v>29</v>
      </c>
      <c r="F145">
        <v>54031.754569687022</v>
      </c>
      <c r="G145">
        <v>170686.31268564129</v>
      </c>
      <c r="H145">
        <v>1138.533461392735</v>
      </c>
      <c r="I145">
        <v>6.0556217356498703</v>
      </c>
      <c r="J145">
        <v>1.0806350913937399</v>
      </c>
      <c r="K145">
        <v>66459.058120715039</v>
      </c>
      <c r="L145">
        <v>64.838105483624418</v>
      </c>
      <c r="M145">
        <v>1.3232266425229471</v>
      </c>
      <c r="N145" s="5">
        <f>VLOOKUP(E145,'[1]Aircraft data'!A:F,6,FALSE)</f>
        <v>9.8360655737704916E-2</v>
      </c>
      <c r="O145">
        <f>ROUND(VLOOKUP(E145,'[1]Aircraft data'!A:D,4,FALSE)*D145,0)</f>
        <v>233</v>
      </c>
      <c r="P145">
        <f>ROUND(VLOOKUP(E145,'[1]Aircraft data'!A:D,3,FALSE)*D145,0)</f>
        <v>25</v>
      </c>
      <c r="Q145" s="4">
        <v>1323.1497107414052</v>
      </c>
      <c r="R145" s="4">
        <v>0</v>
      </c>
    </row>
    <row r="146" spans="1:18" x14ac:dyDescent="0.35">
      <c r="A146" t="s">
        <v>61</v>
      </c>
      <c r="B146" s="15">
        <f>IF(A146=C146,0,VLOOKUP(A146,attendees!A:B,2,FALSE))</f>
        <v>0</v>
      </c>
      <c r="C146" t="s">
        <v>61</v>
      </c>
      <c r="D146">
        <v>0.60607934019999998</v>
      </c>
      <c r="E146" t="s">
        <v>29</v>
      </c>
      <c r="F146">
        <v>54031.754569687022</v>
      </c>
      <c r="G146">
        <v>170686.31268564129</v>
      </c>
      <c r="H146">
        <v>1138.533461392735</v>
      </c>
      <c r="I146">
        <v>6.0556217356498703</v>
      </c>
      <c r="J146">
        <v>1.0806350913937399</v>
      </c>
      <c r="K146">
        <v>66459.058120715039</v>
      </c>
      <c r="L146">
        <v>64.838105483624418</v>
      </c>
      <c r="M146">
        <v>1.3232266425229471</v>
      </c>
      <c r="N146" s="5">
        <f>VLOOKUP(E146,'[1]Aircraft data'!A:F,6,FALSE)</f>
        <v>9.8360655737704916E-2</v>
      </c>
      <c r="O146">
        <f>ROUND(VLOOKUP(E146,'[1]Aircraft data'!A:D,4,FALSE)*D146,0)</f>
        <v>233</v>
      </c>
      <c r="P146">
        <f>ROUND(VLOOKUP(E146,'[1]Aircraft data'!A:D,3,FALSE)*D146,0)</f>
        <v>25</v>
      </c>
      <c r="Q146" s="4">
        <v>1323.1497107414052</v>
      </c>
      <c r="R146" s="4">
        <v>0</v>
      </c>
    </row>
    <row r="147" spans="1:18" x14ac:dyDescent="0.35">
      <c r="A147" t="s">
        <v>61</v>
      </c>
      <c r="B147" s="15">
        <f>IF(A147=C147,0,VLOOKUP(A147,attendees!A:B,2,FALSE))</f>
        <v>0</v>
      </c>
      <c r="C147" t="s">
        <v>61</v>
      </c>
      <c r="D147">
        <v>0.60607934019999998</v>
      </c>
      <c r="E147" t="s">
        <v>29</v>
      </c>
      <c r="F147">
        <v>54031.754569687022</v>
      </c>
      <c r="G147">
        <v>170686.31268564129</v>
      </c>
      <c r="H147">
        <v>1138.533461392735</v>
      </c>
      <c r="I147">
        <v>6.0556217356498703</v>
      </c>
      <c r="J147">
        <v>1.0806350913937399</v>
      </c>
      <c r="K147">
        <v>66459.058120715039</v>
      </c>
      <c r="L147">
        <v>64.838105483624418</v>
      </c>
      <c r="M147">
        <v>1.3232266425229471</v>
      </c>
      <c r="N147" s="5">
        <f>VLOOKUP(E147,'[1]Aircraft data'!A:F,6,FALSE)</f>
        <v>9.8360655737704916E-2</v>
      </c>
      <c r="O147">
        <f>ROUND(VLOOKUP(E147,'[1]Aircraft data'!A:D,4,FALSE)*D147,0)</f>
        <v>233</v>
      </c>
      <c r="P147">
        <f>ROUND(VLOOKUP(E147,'[1]Aircraft data'!A:D,3,FALSE)*D147,0)</f>
        <v>25</v>
      </c>
      <c r="Q147" s="4">
        <v>1323.1497107414052</v>
      </c>
      <c r="R147" s="4">
        <v>0</v>
      </c>
    </row>
    <row r="148" spans="1:18" x14ac:dyDescent="0.35">
      <c r="A148" t="s">
        <v>61</v>
      </c>
      <c r="B148" s="15">
        <f>IF(A148=C148,0,VLOOKUP(A148,attendees!A:B,2,FALSE))</f>
        <v>0</v>
      </c>
      <c r="C148" t="s">
        <v>61</v>
      </c>
      <c r="D148">
        <v>0.60607934019999998</v>
      </c>
      <c r="E148" t="s">
        <v>29</v>
      </c>
      <c r="F148">
        <v>54031.754569687022</v>
      </c>
      <c r="G148">
        <v>170686.31268564129</v>
      </c>
      <c r="H148">
        <v>1138.533461392735</v>
      </c>
      <c r="I148">
        <v>6.0556217356498703</v>
      </c>
      <c r="J148">
        <v>1.0806350913937399</v>
      </c>
      <c r="K148">
        <v>66459.058120715039</v>
      </c>
      <c r="L148">
        <v>64.838105483624418</v>
      </c>
      <c r="M148">
        <v>1.3232266425229471</v>
      </c>
      <c r="N148" s="5">
        <f>VLOOKUP(E148,'[1]Aircraft data'!A:F,6,FALSE)</f>
        <v>9.8360655737704916E-2</v>
      </c>
      <c r="O148">
        <f>ROUND(VLOOKUP(E148,'[1]Aircraft data'!A:D,4,FALSE)*D148,0)</f>
        <v>233</v>
      </c>
      <c r="P148">
        <f>ROUND(VLOOKUP(E148,'[1]Aircraft data'!A:D,3,FALSE)*D148,0)</f>
        <v>25</v>
      </c>
      <c r="Q148" s="4">
        <v>1323.1497107414052</v>
      </c>
      <c r="R148" s="4">
        <v>0</v>
      </c>
    </row>
    <row r="149" spans="1:18" x14ac:dyDescent="0.35">
      <c r="A149" t="s">
        <v>61</v>
      </c>
      <c r="B149" s="15">
        <f>IF(A149=C149,0,VLOOKUP(A149,attendees!A:B,2,FALSE))</f>
        <v>0</v>
      </c>
      <c r="C149" t="s">
        <v>61</v>
      </c>
      <c r="D149">
        <v>0.60607934019999998</v>
      </c>
      <c r="E149" t="s">
        <v>29</v>
      </c>
      <c r="F149">
        <v>54031.754569687022</v>
      </c>
      <c r="G149">
        <v>170686.31268564129</v>
      </c>
      <c r="H149">
        <v>1138.533461392735</v>
      </c>
      <c r="I149">
        <v>6.0556217356498703</v>
      </c>
      <c r="J149">
        <v>1.0806350913937399</v>
      </c>
      <c r="K149">
        <v>66459.058120715039</v>
      </c>
      <c r="L149">
        <v>64.838105483624418</v>
      </c>
      <c r="M149">
        <v>1.3232266425229471</v>
      </c>
      <c r="N149" s="5">
        <f>VLOOKUP(E149,'[1]Aircraft data'!A:F,6,FALSE)</f>
        <v>9.8360655737704916E-2</v>
      </c>
      <c r="O149">
        <f>ROUND(VLOOKUP(E149,'[1]Aircraft data'!A:D,4,FALSE)*D149,0)</f>
        <v>233</v>
      </c>
      <c r="P149">
        <f>ROUND(VLOOKUP(E149,'[1]Aircraft data'!A:D,3,FALSE)*D149,0)</f>
        <v>25</v>
      </c>
      <c r="Q149" s="4">
        <v>1323.1497107414052</v>
      </c>
      <c r="R149" s="4">
        <v>0</v>
      </c>
    </row>
    <row r="150" spans="1:18" x14ac:dyDescent="0.35">
      <c r="A150" t="s">
        <v>224</v>
      </c>
      <c r="B150" s="15">
        <f>IF(A150=C150,0,VLOOKUP(A150,attendees!A:B,2,FALSE))</f>
        <v>0</v>
      </c>
      <c r="C150" t="s">
        <v>224</v>
      </c>
      <c r="D150">
        <v>0.75174210653333329</v>
      </c>
      <c r="E150" t="s">
        <v>297</v>
      </c>
      <c r="F150">
        <v>67492.099028240875</v>
      </c>
      <c r="G150">
        <v>213207.54083021291</v>
      </c>
      <c r="H150">
        <v>1064.1491702855251</v>
      </c>
      <c r="I150">
        <v>2.9564570689639131</v>
      </c>
      <c r="J150">
        <v>1.349841980564817</v>
      </c>
      <c r="K150">
        <v>83015.281804736267</v>
      </c>
      <c r="L150">
        <v>80.990518833889041</v>
      </c>
      <c r="M150">
        <v>1.652867731303858</v>
      </c>
      <c r="N150" s="5">
        <f>VLOOKUP(E150,'[1]Aircraft data'!A:F,6,FALSE)</f>
        <v>0.23148148148148148</v>
      </c>
      <c r="O150">
        <f>ROUND(VLOOKUP(E150,'[1]Aircraft data'!A:D,4,FALSE)*D150,0)</f>
        <v>125</v>
      </c>
      <c r="P150">
        <f>ROUND(VLOOKUP(E150,'[1]Aircraft data'!A:D,3,FALSE)*D150,0)</f>
        <v>38</v>
      </c>
      <c r="Q150" s="4">
        <v>2616.0434457694837</v>
      </c>
      <c r="R150" s="4">
        <v>0</v>
      </c>
    </row>
    <row r="151" spans="1:18" x14ac:dyDescent="0.35">
      <c r="A151" t="s">
        <v>113</v>
      </c>
      <c r="B151" s="15">
        <f>IF(A151=C151,0,VLOOKUP(A151,attendees!A:B,2,FALSE))</f>
        <v>0</v>
      </c>
      <c r="C151" t="s">
        <v>113</v>
      </c>
      <c r="D151">
        <v>0.6078310146</v>
      </c>
      <c r="E151" t="s">
        <v>29</v>
      </c>
      <c r="F151">
        <v>55414.029057547872</v>
      </c>
      <c r="G151">
        <v>175052.91779279371</v>
      </c>
      <c r="H151">
        <v>1150.4929130881981</v>
      </c>
      <c r="I151">
        <v>6.8762036912274596</v>
      </c>
      <c r="J151">
        <v>1.1082805811509571</v>
      </c>
      <c r="K151">
        <v>68159.255740783876</v>
      </c>
      <c r="L151">
        <v>66.496834869057437</v>
      </c>
      <c r="M151">
        <v>1.3570782626338249</v>
      </c>
      <c r="N151" s="5">
        <f>VLOOKUP(E151,'[1]Aircraft data'!A:F,6,FALSE)</f>
        <v>9.8360655737704916E-2</v>
      </c>
      <c r="O151">
        <f>ROUND(VLOOKUP(E151,'[1]Aircraft data'!A:D,4,FALSE)*D151,0)</f>
        <v>234</v>
      </c>
      <c r="P151">
        <f>ROUND(VLOOKUP(E151,'[1]Aircraft data'!A:D,3,FALSE)*D151,0)</f>
        <v>26</v>
      </c>
      <c r="Q151" s="4">
        <v>1346.5609060984132</v>
      </c>
      <c r="R151" s="4">
        <v>0</v>
      </c>
    </row>
    <row r="152" spans="1:18" x14ac:dyDescent="0.35">
      <c r="A152" t="s">
        <v>113</v>
      </c>
      <c r="B152" s="15">
        <f>IF(A152=C152,0,VLOOKUP(A152,attendees!A:B,2,FALSE))</f>
        <v>0</v>
      </c>
      <c r="C152" t="s">
        <v>113</v>
      </c>
      <c r="D152">
        <v>0.6078310146</v>
      </c>
      <c r="E152" t="s">
        <v>29</v>
      </c>
      <c r="F152">
        <v>55414.029057547872</v>
      </c>
      <c r="G152">
        <v>175052.91779279371</v>
      </c>
      <c r="H152">
        <v>1150.4929130881981</v>
      </c>
      <c r="I152">
        <v>6.8762036912274596</v>
      </c>
      <c r="J152">
        <v>1.1082805811509571</v>
      </c>
      <c r="K152">
        <v>68159.255740783876</v>
      </c>
      <c r="L152">
        <v>66.496834869057437</v>
      </c>
      <c r="M152">
        <v>1.3570782626338249</v>
      </c>
      <c r="N152" s="5">
        <f>VLOOKUP(E152,'[1]Aircraft data'!A:F,6,FALSE)</f>
        <v>9.8360655737704916E-2</v>
      </c>
      <c r="O152">
        <f>ROUND(VLOOKUP(E152,'[1]Aircraft data'!A:D,4,FALSE)*D152,0)</f>
        <v>234</v>
      </c>
      <c r="P152">
        <f>ROUND(VLOOKUP(E152,'[1]Aircraft data'!A:D,3,FALSE)*D152,0)</f>
        <v>26</v>
      </c>
      <c r="Q152" s="4">
        <v>1346.5609060984132</v>
      </c>
      <c r="R152" s="4">
        <v>0</v>
      </c>
    </row>
    <row r="153" spans="1:18" x14ac:dyDescent="0.35">
      <c r="A153" t="s">
        <v>228</v>
      </c>
      <c r="B153" s="15">
        <f>IF(A153=C153,0,VLOOKUP(A153,attendees!A:B,2,FALSE))</f>
        <v>0</v>
      </c>
      <c r="C153" t="s">
        <v>228</v>
      </c>
      <c r="D153">
        <v>0.75174210653333329</v>
      </c>
      <c r="E153" t="s">
        <v>29</v>
      </c>
      <c r="F153">
        <v>114219.1916240471</v>
      </c>
      <c r="G153">
        <v>360818.42634036468</v>
      </c>
      <c r="H153">
        <v>2563.752966236701</v>
      </c>
      <c r="I153">
        <v>9.6495493579761469</v>
      </c>
      <c r="J153">
        <v>2.2843838324809411</v>
      </c>
      <c r="K153">
        <v>140489.60569757791</v>
      </c>
      <c r="L153">
        <v>137.0630299488565</v>
      </c>
      <c r="M153">
        <v>2.7972046928338048</v>
      </c>
      <c r="N153" s="5">
        <f>VLOOKUP(E153,'[1]Aircraft data'!A:F,6,FALSE)</f>
        <v>9.8360655737704916E-2</v>
      </c>
      <c r="O153">
        <f>ROUND(VLOOKUP(E153,'[1]Aircraft data'!A:D,4,FALSE)*D153,0)</f>
        <v>289</v>
      </c>
      <c r="P153">
        <f>ROUND(VLOOKUP(E153,'[1]Aircraft data'!A:D,3,FALSE)*D153,0)</f>
        <v>32</v>
      </c>
      <c r="Q153" s="4">
        <v>2248.0898837405898</v>
      </c>
      <c r="R153" s="4">
        <v>0</v>
      </c>
    </row>
    <row r="154" spans="1:18" x14ac:dyDescent="0.35">
      <c r="A154" t="s">
        <v>228</v>
      </c>
      <c r="B154" s="15">
        <f>IF(A154=C154,0,VLOOKUP(A154,attendees!A:B,2,FALSE))</f>
        <v>0</v>
      </c>
      <c r="C154" t="s">
        <v>228</v>
      </c>
      <c r="D154">
        <v>0.75174210653333329</v>
      </c>
      <c r="E154" t="s">
        <v>29</v>
      </c>
      <c r="F154">
        <v>114219.1916240471</v>
      </c>
      <c r="G154">
        <v>360818.42634036468</v>
      </c>
      <c r="H154">
        <v>2563.752966236701</v>
      </c>
      <c r="I154">
        <v>9.6495493579761469</v>
      </c>
      <c r="J154">
        <v>2.2843838324809411</v>
      </c>
      <c r="K154">
        <v>140489.60569757791</v>
      </c>
      <c r="L154">
        <v>137.0630299488565</v>
      </c>
      <c r="M154">
        <v>2.7972046928338048</v>
      </c>
      <c r="N154" s="5">
        <f>VLOOKUP(E154,'[1]Aircraft data'!A:F,6,FALSE)</f>
        <v>9.8360655737704916E-2</v>
      </c>
      <c r="O154">
        <f>ROUND(VLOOKUP(E154,'[1]Aircraft data'!A:D,4,FALSE)*D154,0)</f>
        <v>289</v>
      </c>
      <c r="P154">
        <f>ROUND(VLOOKUP(E154,'[1]Aircraft data'!A:D,3,FALSE)*D154,0)</f>
        <v>32</v>
      </c>
      <c r="Q154" s="4">
        <v>2248.0898837405898</v>
      </c>
      <c r="R154" s="4">
        <v>0</v>
      </c>
    </row>
    <row r="155" spans="1:18" x14ac:dyDescent="0.35">
      <c r="A155" t="s">
        <v>228</v>
      </c>
      <c r="B155" s="15">
        <f>IF(A155=C155,0,VLOOKUP(A155,attendees!A:B,2,FALSE))</f>
        <v>0</v>
      </c>
      <c r="C155" t="s">
        <v>228</v>
      </c>
      <c r="D155">
        <v>0.75174210653333329</v>
      </c>
      <c r="E155" t="s">
        <v>29</v>
      </c>
      <c r="F155">
        <v>114219.1916240471</v>
      </c>
      <c r="G155">
        <v>360818.42634036468</v>
      </c>
      <c r="H155">
        <v>2563.752966236701</v>
      </c>
      <c r="I155">
        <v>9.6495493579761469</v>
      </c>
      <c r="J155">
        <v>2.2843838324809411</v>
      </c>
      <c r="K155">
        <v>140489.60569757791</v>
      </c>
      <c r="L155">
        <v>137.0630299488565</v>
      </c>
      <c r="M155">
        <v>2.7972046928338048</v>
      </c>
      <c r="N155" s="5">
        <f>VLOOKUP(E155,'[1]Aircraft data'!A:F,6,FALSE)</f>
        <v>9.8360655737704916E-2</v>
      </c>
      <c r="O155">
        <f>ROUND(VLOOKUP(E155,'[1]Aircraft data'!A:D,4,FALSE)*D155,0)</f>
        <v>289</v>
      </c>
      <c r="P155">
        <f>ROUND(VLOOKUP(E155,'[1]Aircraft data'!A:D,3,FALSE)*D155,0)</f>
        <v>32</v>
      </c>
      <c r="Q155" s="4">
        <v>2248.0898837405898</v>
      </c>
      <c r="R155" s="4">
        <v>0</v>
      </c>
    </row>
    <row r="156" spans="1:18" x14ac:dyDescent="0.35">
      <c r="A156" t="s">
        <v>228</v>
      </c>
      <c r="B156" s="15">
        <f>IF(A156=C156,0,VLOOKUP(A156,attendees!A:B,2,FALSE))</f>
        <v>0</v>
      </c>
      <c r="C156" t="s">
        <v>228</v>
      </c>
      <c r="D156">
        <v>0.75174210653333329</v>
      </c>
      <c r="E156" t="s">
        <v>29</v>
      </c>
      <c r="F156">
        <v>114219.1916240471</v>
      </c>
      <c r="G156">
        <v>360818.42634036468</v>
      </c>
      <c r="H156">
        <v>2563.752966236701</v>
      </c>
      <c r="I156">
        <v>9.6495493579761469</v>
      </c>
      <c r="J156">
        <v>2.2843838324809411</v>
      </c>
      <c r="K156">
        <v>140489.60569757791</v>
      </c>
      <c r="L156">
        <v>137.0630299488565</v>
      </c>
      <c r="M156">
        <v>2.7972046928338048</v>
      </c>
      <c r="N156" s="5">
        <f>VLOOKUP(E156,'[1]Aircraft data'!A:F,6,FALSE)</f>
        <v>9.8360655737704916E-2</v>
      </c>
      <c r="O156">
        <f>ROUND(VLOOKUP(E156,'[1]Aircraft data'!A:D,4,FALSE)*D156,0)</f>
        <v>289</v>
      </c>
      <c r="P156">
        <f>ROUND(VLOOKUP(E156,'[1]Aircraft data'!A:D,3,FALSE)*D156,0)</f>
        <v>32</v>
      </c>
      <c r="Q156" s="4">
        <v>2248.0898837405898</v>
      </c>
      <c r="R156" s="4">
        <v>0</v>
      </c>
    </row>
    <row r="157" spans="1:18" x14ac:dyDescent="0.35">
      <c r="A157" t="s">
        <v>228</v>
      </c>
      <c r="B157" s="15">
        <f>IF(A157=C157,0,VLOOKUP(A157,attendees!A:B,2,FALSE))</f>
        <v>0</v>
      </c>
      <c r="C157" t="s">
        <v>228</v>
      </c>
      <c r="D157">
        <v>0.75174210653333329</v>
      </c>
      <c r="E157" t="s">
        <v>29</v>
      </c>
      <c r="F157">
        <v>114219.1916240471</v>
      </c>
      <c r="G157">
        <v>360818.42634036468</v>
      </c>
      <c r="H157">
        <v>2563.752966236701</v>
      </c>
      <c r="I157">
        <v>9.6495493579761469</v>
      </c>
      <c r="J157">
        <v>2.2843838324809411</v>
      </c>
      <c r="K157">
        <v>140489.60569757791</v>
      </c>
      <c r="L157">
        <v>137.0630299488565</v>
      </c>
      <c r="M157">
        <v>2.7972046928338048</v>
      </c>
      <c r="N157" s="5">
        <f>VLOOKUP(E157,'[1]Aircraft data'!A:F,6,FALSE)</f>
        <v>9.8360655737704916E-2</v>
      </c>
      <c r="O157">
        <f>ROUND(VLOOKUP(E157,'[1]Aircraft data'!A:D,4,FALSE)*D157,0)</f>
        <v>289</v>
      </c>
      <c r="P157">
        <f>ROUND(VLOOKUP(E157,'[1]Aircraft data'!A:D,3,FALSE)*D157,0)</f>
        <v>32</v>
      </c>
      <c r="Q157" s="4">
        <v>2248.0898837405898</v>
      </c>
      <c r="R157" s="4">
        <v>0</v>
      </c>
    </row>
    <row r="158" spans="1:18" x14ac:dyDescent="0.35">
      <c r="A158" t="s">
        <v>228</v>
      </c>
      <c r="B158" s="15">
        <f>IF(A158=C158,0,VLOOKUP(A158,attendees!A:B,2,FALSE))</f>
        <v>0</v>
      </c>
      <c r="C158" t="s">
        <v>228</v>
      </c>
      <c r="D158">
        <v>0.75174210653333329</v>
      </c>
      <c r="E158" t="s">
        <v>29</v>
      </c>
      <c r="F158">
        <v>114219.1916240471</v>
      </c>
      <c r="G158">
        <v>360818.42634036468</v>
      </c>
      <c r="H158">
        <v>2563.752966236701</v>
      </c>
      <c r="I158">
        <v>9.6495493579761469</v>
      </c>
      <c r="J158">
        <v>2.2843838324809411</v>
      </c>
      <c r="K158">
        <v>140489.60569757791</v>
      </c>
      <c r="L158">
        <v>137.0630299488565</v>
      </c>
      <c r="M158">
        <v>2.7972046928338048</v>
      </c>
      <c r="N158" s="5">
        <f>VLOOKUP(E158,'[1]Aircraft data'!A:F,6,FALSE)</f>
        <v>9.8360655737704916E-2</v>
      </c>
      <c r="O158">
        <f>ROUND(VLOOKUP(E158,'[1]Aircraft data'!A:D,4,FALSE)*D158,0)</f>
        <v>289</v>
      </c>
      <c r="P158">
        <f>ROUND(VLOOKUP(E158,'[1]Aircraft data'!A:D,3,FALSE)*D158,0)</f>
        <v>32</v>
      </c>
      <c r="Q158" s="4">
        <v>2248.0898837405898</v>
      </c>
      <c r="R158" s="4">
        <v>0</v>
      </c>
    </row>
    <row r="159" spans="1:18" x14ac:dyDescent="0.35">
      <c r="A159" t="s">
        <v>228</v>
      </c>
      <c r="B159" s="15">
        <f>IF(A159=C159,0,VLOOKUP(A159,attendees!A:B,2,FALSE))</f>
        <v>0</v>
      </c>
      <c r="C159" t="s">
        <v>228</v>
      </c>
      <c r="D159">
        <v>0.75174210653333329</v>
      </c>
      <c r="E159" t="s">
        <v>29</v>
      </c>
      <c r="F159">
        <v>114219.1916240471</v>
      </c>
      <c r="G159">
        <v>360818.42634036468</v>
      </c>
      <c r="H159">
        <v>2563.752966236701</v>
      </c>
      <c r="I159">
        <v>9.6495493579761469</v>
      </c>
      <c r="J159">
        <v>2.2843838324809411</v>
      </c>
      <c r="K159">
        <v>140489.60569757791</v>
      </c>
      <c r="L159">
        <v>137.0630299488565</v>
      </c>
      <c r="M159">
        <v>2.7972046928338048</v>
      </c>
      <c r="N159" s="5">
        <f>VLOOKUP(E159,'[1]Aircraft data'!A:F,6,FALSE)</f>
        <v>9.8360655737704916E-2</v>
      </c>
      <c r="O159">
        <f>ROUND(VLOOKUP(E159,'[1]Aircraft data'!A:D,4,FALSE)*D159,0)</f>
        <v>289</v>
      </c>
      <c r="P159">
        <f>ROUND(VLOOKUP(E159,'[1]Aircraft data'!A:D,3,FALSE)*D159,0)</f>
        <v>32</v>
      </c>
      <c r="Q159" s="4">
        <v>2248.0898837405898</v>
      </c>
      <c r="R159" s="4">
        <v>0</v>
      </c>
    </row>
    <row r="160" spans="1:18" x14ac:dyDescent="0.35">
      <c r="A160" t="s">
        <v>228</v>
      </c>
      <c r="B160" s="15">
        <f>IF(A160=C160,0,VLOOKUP(A160,attendees!A:B,2,FALSE))</f>
        <v>0</v>
      </c>
      <c r="C160" t="s">
        <v>228</v>
      </c>
      <c r="D160">
        <v>0.75174210653333329</v>
      </c>
      <c r="E160" t="s">
        <v>29</v>
      </c>
      <c r="F160">
        <v>114219.1916240471</v>
      </c>
      <c r="G160">
        <v>360818.42634036468</v>
      </c>
      <c r="H160">
        <v>2563.752966236701</v>
      </c>
      <c r="I160">
        <v>9.6495493579761469</v>
      </c>
      <c r="J160">
        <v>2.2843838324809411</v>
      </c>
      <c r="K160">
        <v>140489.60569757791</v>
      </c>
      <c r="L160">
        <v>137.0630299488565</v>
      </c>
      <c r="M160">
        <v>2.7972046928338048</v>
      </c>
      <c r="N160" s="5">
        <f>VLOOKUP(E160,'[1]Aircraft data'!A:F,6,FALSE)</f>
        <v>9.8360655737704916E-2</v>
      </c>
      <c r="O160">
        <f>ROUND(VLOOKUP(E160,'[1]Aircraft data'!A:D,4,FALSE)*D160,0)</f>
        <v>289</v>
      </c>
      <c r="P160">
        <f>ROUND(VLOOKUP(E160,'[1]Aircraft data'!A:D,3,FALSE)*D160,0)</f>
        <v>32</v>
      </c>
      <c r="Q160" s="4">
        <v>2248.0898837405898</v>
      </c>
      <c r="R160" s="4">
        <v>0</v>
      </c>
    </row>
    <row r="161" spans="1:18" x14ac:dyDescent="0.35">
      <c r="A161" t="s">
        <v>228</v>
      </c>
      <c r="B161" s="15">
        <f>IF(A161=C161,0,VLOOKUP(A161,attendees!A:B,2,FALSE))</f>
        <v>0</v>
      </c>
      <c r="C161" t="s">
        <v>228</v>
      </c>
      <c r="D161">
        <v>0.75174210653333329</v>
      </c>
      <c r="E161" t="s">
        <v>29</v>
      </c>
      <c r="F161">
        <v>114219.1916240471</v>
      </c>
      <c r="G161">
        <v>360818.42634036468</v>
      </c>
      <c r="H161">
        <v>2563.752966236701</v>
      </c>
      <c r="I161">
        <v>9.6495493579761469</v>
      </c>
      <c r="J161">
        <v>2.2843838324809411</v>
      </c>
      <c r="K161">
        <v>140489.60569757791</v>
      </c>
      <c r="L161">
        <v>137.0630299488565</v>
      </c>
      <c r="M161">
        <v>2.7972046928338048</v>
      </c>
      <c r="N161" s="5">
        <f>VLOOKUP(E161,'[1]Aircraft data'!A:F,6,FALSE)</f>
        <v>9.8360655737704916E-2</v>
      </c>
      <c r="O161">
        <f>ROUND(VLOOKUP(E161,'[1]Aircraft data'!A:D,4,FALSE)*D161,0)</f>
        <v>289</v>
      </c>
      <c r="P161">
        <f>ROUND(VLOOKUP(E161,'[1]Aircraft data'!A:D,3,FALSE)*D161,0)</f>
        <v>32</v>
      </c>
      <c r="Q161" s="4">
        <v>2248.0898837405898</v>
      </c>
      <c r="R161" s="4">
        <v>0</v>
      </c>
    </row>
    <row r="162" spans="1:18" x14ac:dyDescent="0.35">
      <c r="A162" t="s">
        <v>228</v>
      </c>
      <c r="B162" s="15">
        <f>IF(A162=C162,0,VLOOKUP(A162,attendees!A:B,2,FALSE))</f>
        <v>0</v>
      </c>
      <c r="C162" t="s">
        <v>228</v>
      </c>
      <c r="D162">
        <v>0.75174210653333329</v>
      </c>
      <c r="E162" t="s">
        <v>29</v>
      </c>
      <c r="F162">
        <v>114219.1916240471</v>
      </c>
      <c r="G162">
        <v>360818.42634036468</v>
      </c>
      <c r="H162">
        <v>2563.752966236701</v>
      </c>
      <c r="I162">
        <v>9.6495493579761469</v>
      </c>
      <c r="J162">
        <v>2.2843838324809411</v>
      </c>
      <c r="K162">
        <v>140489.60569757791</v>
      </c>
      <c r="L162">
        <v>137.0630299488565</v>
      </c>
      <c r="M162">
        <v>2.7972046928338048</v>
      </c>
      <c r="N162" s="5">
        <f>VLOOKUP(E162,'[1]Aircraft data'!A:F,6,FALSE)</f>
        <v>9.8360655737704916E-2</v>
      </c>
      <c r="O162">
        <f>ROUND(VLOOKUP(E162,'[1]Aircraft data'!A:D,4,FALSE)*D162,0)</f>
        <v>289</v>
      </c>
      <c r="P162">
        <f>ROUND(VLOOKUP(E162,'[1]Aircraft data'!A:D,3,FALSE)*D162,0)</f>
        <v>32</v>
      </c>
      <c r="Q162" s="4">
        <v>2248.0898837405898</v>
      </c>
      <c r="R162" s="4">
        <v>0</v>
      </c>
    </row>
    <row r="163" spans="1:18" x14ac:dyDescent="0.35">
      <c r="A163" t="s">
        <v>228</v>
      </c>
      <c r="B163" s="15">
        <f>IF(A163=C163,0,VLOOKUP(A163,attendees!A:B,2,FALSE))</f>
        <v>0</v>
      </c>
      <c r="C163" t="s">
        <v>228</v>
      </c>
      <c r="D163">
        <v>0.75174210653333329</v>
      </c>
      <c r="E163" t="s">
        <v>29</v>
      </c>
      <c r="F163">
        <v>114219.1916240471</v>
      </c>
      <c r="G163">
        <v>360818.42634036468</v>
      </c>
      <c r="H163">
        <v>2563.752966236701</v>
      </c>
      <c r="I163">
        <v>9.6495493579761469</v>
      </c>
      <c r="J163">
        <v>2.2843838324809411</v>
      </c>
      <c r="K163">
        <v>140489.60569757791</v>
      </c>
      <c r="L163">
        <v>137.0630299488565</v>
      </c>
      <c r="M163">
        <v>2.7972046928338048</v>
      </c>
      <c r="N163" s="5">
        <f>VLOOKUP(E163,'[1]Aircraft data'!A:F,6,FALSE)</f>
        <v>9.8360655737704916E-2</v>
      </c>
      <c r="O163">
        <f>ROUND(VLOOKUP(E163,'[1]Aircraft data'!A:D,4,FALSE)*D163,0)</f>
        <v>289</v>
      </c>
      <c r="P163">
        <f>ROUND(VLOOKUP(E163,'[1]Aircraft data'!A:D,3,FALSE)*D163,0)</f>
        <v>32</v>
      </c>
      <c r="Q163" s="4">
        <v>2248.0898837405898</v>
      </c>
      <c r="R163" s="4">
        <v>0</v>
      </c>
    </row>
    <row r="164" spans="1:18" x14ac:dyDescent="0.35">
      <c r="A164" t="s">
        <v>228</v>
      </c>
      <c r="B164" s="15">
        <f>IF(A164=C164,0,VLOOKUP(A164,attendees!A:B,2,FALSE))</f>
        <v>0</v>
      </c>
      <c r="C164" t="s">
        <v>228</v>
      </c>
      <c r="D164">
        <v>0.75174210653333329</v>
      </c>
      <c r="E164" t="s">
        <v>29</v>
      </c>
      <c r="F164">
        <v>114219.1916240471</v>
      </c>
      <c r="G164">
        <v>360818.42634036468</v>
      </c>
      <c r="H164">
        <v>2563.752966236701</v>
      </c>
      <c r="I164">
        <v>9.6495493579761469</v>
      </c>
      <c r="J164">
        <v>2.2843838324809411</v>
      </c>
      <c r="K164">
        <v>140489.60569757791</v>
      </c>
      <c r="L164">
        <v>137.0630299488565</v>
      </c>
      <c r="M164">
        <v>2.7972046928338048</v>
      </c>
      <c r="N164" s="5">
        <f>VLOOKUP(E164,'[1]Aircraft data'!A:F,6,FALSE)</f>
        <v>9.8360655737704916E-2</v>
      </c>
      <c r="O164">
        <f>ROUND(VLOOKUP(E164,'[1]Aircraft data'!A:D,4,FALSE)*D164,0)</f>
        <v>289</v>
      </c>
      <c r="P164">
        <f>ROUND(VLOOKUP(E164,'[1]Aircraft data'!A:D,3,FALSE)*D164,0)</f>
        <v>32</v>
      </c>
      <c r="Q164" s="4">
        <v>2248.0898837405898</v>
      </c>
      <c r="R164" s="4">
        <v>0</v>
      </c>
    </row>
    <row r="165" spans="1:18" x14ac:dyDescent="0.35">
      <c r="A165" t="s">
        <v>228</v>
      </c>
      <c r="B165" s="15">
        <f>IF(A165=C165,0,VLOOKUP(A165,attendees!A:B,2,FALSE))</f>
        <v>0</v>
      </c>
      <c r="C165" t="s">
        <v>228</v>
      </c>
      <c r="D165">
        <v>0.75174210653333329</v>
      </c>
      <c r="E165" t="s">
        <v>29</v>
      </c>
      <c r="F165">
        <v>114219.1916240471</v>
      </c>
      <c r="G165">
        <v>360818.42634036468</v>
      </c>
      <c r="H165">
        <v>2563.752966236701</v>
      </c>
      <c r="I165">
        <v>9.6495493579761469</v>
      </c>
      <c r="J165">
        <v>2.2843838324809411</v>
      </c>
      <c r="K165">
        <v>140489.60569757791</v>
      </c>
      <c r="L165">
        <v>137.0630299488565</v>
      </c>
      <c r="M165">
        <v>2.7972046928338048</v>
      </c>
      <c r="N165" s="5">
        <f>VLOOKUP(E165,'[1]Aircraft data'!A:F,6,FALSE)</f>
        <v>9.8360655737704916E-2</v>
      </c>
      <c r="O165">
        <f>ROUND(VLOOKUP(E165,'[1]Aircraft data'!A:D,4,FALSE)*D165,0)</f>
        <v>289</v>
      </c>
      <c r="P165">
        <f>ROUND(VLOOKUP(E165,'[1]Aircraft data'!A:D,3,FALSE)*D165,0)</f>
        <v>32</v>
      </c>
      <c r="Q165" s="4">
        <v>2248.0898837405898</v>
      </c>
      <c r="R165" s="4">
        <v>0</v>
      </c>
    </row>
    <row r="166" spans="1:18" x14ac:dyDescent="0.35">
      <c r="A166" t="s">
        <v>228</v>
      </c>
      <c r="B166" s="15">
        <f>IF(A166=C166,0,VLOOKUP(A166,attendees!A:B,2,FALSE))</f>
        <v>0</v>
      </c>
      <c r="C166" t="s">
        <v>228</v>
      </c>
      <c r="D166">
        <v>0.75174210653333329</v>
      </c>
      <c r="E166" t="s">
        <v>29</v>
      </c>
      <c r="F166">
        <v>114219.1916240471</v>
      </c>
      <c r="G166">
        <v>360818.42634036468</v>
      </c>
      <c r="H166">
        <v>2563.752966236701</v>
      </c>
      <c r="I166">
        <v>9.6495493579761469</v>
      </c>
      <c r="J166">
        <v>2.2843838324809411</v>
      </c>
      <c r="K166">
        <v>140489.60569757791</v>
      </c>
      <c r="L166">
        <v>137.0630299488565</v>
      </c>
      <c r="M166">
        <v>2.7972046928338048</v>
      </c>
      <c r="N166" s="5">
        <f>VLOOKUP(E166,'[1]Aircraft data'!A:F,6,FALSE)</f>
        <v>9.8360655737704916E-2</v>
      </c>
      <c r="O166">
        <f>ROUND(VLOOKUP(E166,'[1]Aircraft data'!A:D,4,FALSE)*D166,0)</f>
        <v>289</v>
      </c>
      <c r="P166">
        <f>ROUND(VLOOKUP(E166,'[1]Aircraft data'!A:D,3,FALSE)*D166,0)</f>
        <v>32</v>
      </c>
      <c r="Q166" s="4">
        <v>2248.0898837405898</v>
      </c>
      <c r="R166" s="4">
        <v>0</v>
      </c>
    </row>
    <row r="167" spans="1:18" x14ac:dyDescent="0.35">
      <c r="A167" t="s">
        <v>228</v>
      </c>
      <c r="B167" s="15">
        <f>IF(A167=C167,0,VLOOKUP(A167,attendees!A:B,2,FALSE))</f>
        <v>0</v>
      </c>
      <c r="C167" t="s">
        <v>228</v>
      </c>
      <c r="D167">
        <v>0.75174210653333329</v>
      </c>
      <c r="E167" t="s">
        <v>29</v>
      </c>
      <c r="F167">
        <v>114219.1916240471</v>
      </c>
      <c r="G167">
        <v>360818.42634036468</v>
      </c>
      <c r="H167">
        <v>2563.752966236701</v>
      </c>
      <c r="I167">
        <v>9.6495493579761469</v>
      </c>
      <c r="J167">
        <v>2.2843838324809411</v>
      </c>
      <c r="K167">
        <v>140489.60569757791</v>
      </c>
      <c r="L167">
        <v>137.0630299488565</v>
      </c>
      <c r="M167">
        <v>2.7972046928338048</v>
      </c>
      <c r="N167" s="5">
        <f>VLOOKUP(E167,'[1]Aircraft data'!A:F,6,FALSE)</f>
        <v>9.8360655737704916E-2</v>
      </c>
      <c r="O167">
        <f>ROUND(VLOOKUP(E167,'[1]Aircraft data'!A:D,4,FALSE)*D167,0)</f>
        <v>289</v>
      </c>
      <c r="P167">
        <f>ROUND(VLOOKUP(E167,'[1]Aircraft data'!A:D,3,FALSE)*D167,0)</f>
        <v>32</v>
      </c>
      <c r="Q167" s="4">
        <v>2248.0898837405898</v>
      </c>
      <c r="R167" s="4">
        <v>0</v>
      </c>
    </row>
    <row r="168" spans="1:18" x14ac:dyDescent="0.35">
      <c r="A168" t="s">
        <v>228</v>
      </c>
      <c r="B168" s="15">
        <f>IF(A168=C168,0,VLOOKUP(A168,attendees!A:B,2,FALSE))</f>
        <v>0</v>
      </c>
      <c r="C168" t="s">
        <v>228</v>
      </c>
      <c r="D168">
        <v>0.75174210653333329</v>
      </c>
      <c r="E168" t="s">
        <v>29</v>
      </c>
      <c r="F168">
        <v>114219.1916240471</v>
      </c>
      <c r="G168">
        <v>360818.42634036468</v>
      </c>
      <c r="H168">
        <v>2563.752966236701</v>
      </c>
      <c r="I168">
        <v>9.6495493579761469</v>
      </c>
      <c r="J168">
        <v>2.2843838324809411</v>
      </c>
      <c r="K168">
        <v>140489.60569757791</v>
      </c>
      <c r="L168">
        <v>137.0630299488565</v>
      </c>
      <c r="M168">
        <v>2.7972046928338048</v>
      </c>
      <c r="N168" s="5">
        <f>VLOOKUP(E168,'[1]Aircraft data'!A:F,6,FALSE)</f>
        <v>9.8360655737704916E-2</v>
      </c>
      <c r="O168">
        <f>ROUND(VLOOKUP(E168,'[1]Aircraft data'!A:D,4,FALSE)*D168,0)</f>
        <v>289</v>
      </c>
      <c r="P168">
        <f>ROUND(VLOOKUP(E168,'[1]Aircraft data'!A:D,3,FALSE)*D168,0)</f>
        <v>32</v>
      </c>
      <c r="Q168" s="4">
        <v>2248.0898837405898</v>
      </c>
      <c r="R168" s="4">
        <v>0</v>
      </c>
    </row>
    <row r="169" spans="1:18" x14ac:dyDescent="0.35">
      <c r="A169" t="s">
        <v>228</v>
      </c>
      <c r="B169" s="15">
        <f>IF(A169=C169,0,VLOOKUP(A169,attendees!A:B,2,FALSE))</f>
        <v>0</v>
      </c>
      <c r="C169" t="s">
        <v>228</v>
      </c>
      <c r="D169">
        <v>0.75174210653333329</v>
      </c>
      <c r="E169" t="s">
        <v>29</v>
      </c>
      <c r="F169">
        <v>114219.1916240471</v>
      </c>
      <c r="G169">
        <v>360818.42634036468</v>
      </c>
      <c r="H169">
        <v>2563.752966236701</v>
      </c>
      <c r="I169">
        <v>9.6495493579761469</v>
      </c>
      <c r="J169">
        <v>2.2843838324809411</v>
      </c>
      <c r="K169">
        <v>140489.60569757791</v>
      </c>
      <c r="L169">
        <v>137.0630299488565</v>
      </c>
      <c r="M169">
        <v>2.7972046928338048</v>
      </c>
      <c r="N169" s="5">
        <f>VLOOKUP(E169,'[1]Aircraft data'!A:F,6,FALSE)</f>
        <v>9.8360655737704916E-2</v>
      </c>
      <c r="O169">
        <f>ROUND(VLOOKUP(E169,'[1]Aircraft data'!A:D,4,FALSE)*D169,0)</f>
        <v>289</v>
      </c>
      <c r="P169">
        <f>ROUND(VLOOKUP(E169,'[1]Aircraft data'!A:D,3,FALSE)*D169,0)</f>
        <v>32</v>
      </c>
      <c r="Q169" s="4">
        <v>2248.0898837405898</v>
      </c>
      <c r="R169" s="4">
        <v>0</v>
      </c>
    </row>
    <row r="170" spans="1:18" x14ac:dyDescent="0.35">
      <c r="A170" t="s">
        <v>228</v>
      </c>
      <c r="B170" s="15">
        <f>IF(A170=C170,0,VLOOKUP(A170,attendees!A:B,2,FALSE))</f>
        <v>0</v>
      </c>
      <c r="C170" t="s">
        <v>228</v>
      </c>
      <c r="D170">
        <v>0.75174210653333329</v>
      </c>
      <c r="E170" t="s">
        <v>29</v>
      </c>
      <c r="F170">
        <v>114219.1916240471</v>
      </c>
      <c r="G170">
        <v>360818.42634036468</v>
      </c>
      <c r="H170">
        <v>2563.752966236701</v>
      </c>
      <c r="I170">
        <v>9.6495493579761469</v>
      </c>
      <c r="J170">
        <v>2.2843838324809411</v>
      </c>
      <c r="K170">
        <v>140489.60569757791</v>
      </c>
      <c r="L170">
        <v>137.0630299488565</v>
      </c>
      <c r="M170">
        <v>2.7972046928338048</v>
      </c>
      <c r="N170" s="5">
        <f>VLOOKUP(E170,'[1]Aircraft data'!A:F,6,FALSE)</f>
        <v>9.8360655737704916E-2</v>
      </c>
      <c r="O170">
        <f>ROUND(VLOOKUP(E170,'[1]Aircraft data'!A:D,4,FALSE)*D170,0)</f>
        <v>289</v>
      </c>
      <c r="P170">
        <f>ROUND(VLOOKUP(E170,'[1]Aircraft data'!A:D,3,FALSE)*D170,0)</f>
        <v>32</v>
      </c>
      <c r="Q170" s="4">
        <v>2248.0898837405898</v>
      </c>
      <c r="R170" s="4">
        <v>0</v>
      </c>
    </row>
    <row r="171" spans="1:18" x14ac:dyDescent="0.35">
      <c r="A171" t="s">
        <v>228</v>
      </c>
      <c r="B171" s="15">
        <f>IF(A171=C171,0,VLOOKUP(A171,attendees!A:B,2,FALSE))</f>
        <v>0</v>
      </c>
      <c r="C171" t="s">
        <v>228</v>
      </c>
      <c r="D171">
        <v>0.75174210653333329</v>
      </c>
      <c r="E171" t="s">
        <v>29</v>
      </c>
      <c r="F171">
        <v>114219.1916240471</v>
      </c>
      <c r="G171">
        <v>360818.42634036468</v>
      </c>
      <c r="H171">
        <v>2563.752966236701</v>
      </c>
      <c r="I171">
        <v>9.6495493579761469</v>
      </c>
      <c r="J171">
        <v>2.2843838324809411</v>
      </c>
      <c r="K171">
        <v>140489.60569757791</v>
      </c>
      <c r="L171">
        <v>137.0630299488565</v>
      </c>
      <c r="M171">
        <v>2.7972046928338048</v>
      </c>
      <c r="N171" s="5">
        <f>VLOOKUP(E171,'[1]Aircraft data'!A:F,6,FALSE)</f>
        <v>9.8360655737704916E-2</v>
      </c>
      <c r="O171">
        <f>ROUND(VLOOKUP(E171,'[1]Aircraft data'!A:D,4,FALSE)*D171,0)</f>
        <v>289</v>
      </c>
      <c r="P171">
        <f>ROUND(VLOOKUP(E171,'[1]Aircraft data'!A:D,3,FALSE)*D171,0)</f>
        <v>32</v>
      </c>
      <c r="Q171" s="4">
        <v>2248.0898837405898</v>
      </c>
      <c r="R171" s="4">
        <v>0</v>
      </c>
    </row>
    <row r="172" spans="1:18" x14ac:dyDescent="0.35">
      <c r="A172" t="s">
        <v>228</v>
      </c>
      <c r="B172" s="15">
        <f>IF(A172=C172,0,VLOOKUP(A172,attendees!A:B,2,FALSE))</f>
        <v>0</v>
      </c>
      <c r="C172" t="s">
        <v>228</v>
      </c>
      <c r="D172">
        <v>0.75174210653333329</v>
      </c>
      <c r="E172" t="s">
        <v>29</v>
      </c>
      <c r="F172">
        <v>114219.1916240471</v>
      </c>
      <c r="G172">
        <v>360818.42634036468</v>
      </c>
      <c r="H172">
        <v>2563.752966236701</v>
      </c>
      <c r="I172">
        <v>9.6495493579761469</v>
      </c>
      <c r="J172">
        <v>2.2843838324809411</v>
      </c>
      <c r="K172">
        <v>140489.60569757791</v>
      </c>
      <c r="L172">
        <v>137.0630299488565</v>
      </c>
      <c r="M172">
        <v>2.7972046928338048</v>
      </c>
      <c r="N172" s="5">
        <f>VLOOKUP(E172,'[1]Aircraft data'!A:F,6,FALSE)</f>
        <v>9.8360655737704916E-2</v>
      </c>
      <c r="O172">
        <f>ROUND(VLOOKUP(E172,'[1]Aircraft data'!A:D,4,FALSE)*D172,0)</f>
        <v>289</v>
      </c>
      <c r="P172">
        <f>ROUND(VLOOKUP(E172,'[1]Aircraft data'!A:D,3,FALSE)*D172,0)</f>
        <v>32</v>
      </c>
      <c r="Q172" s="4">
        <v>2248.0898837405898</v>
      </c>
      <c r="R172" s="4">
        <v>0</v>
      </c>
    </row>
    <row r="173" spans="1:18" x14ac:dyDescent="0.35">
      <c r="A173" t="s">
        <v>27</v>
      </c>
      <c r="B173" s="15">
        <f>IF(A173=C173,0,VLOOKUP(A173,attendees!A:B,2,FALSE))</f>
        <v>0</v>
      </c>
      <c r="C173" t="s">
        <v>27</v>
      </c>
      <c r="D173">
        <v>0.78739383233333338</v>
      </c>
      <c r="E173" t="s">
        <v>29</v>
      </c>
      <c r="F173">
        <v>117028.0017049689</v>
      </c>
      <c r="G173">
        <v>369691.45738599682</v>
      </c>
      <c r="H173">
        <v>2653.651549870538</v>
      </c>
      <c r="I173">
        <v>11.064843082519619</v>
      </c>
      <c r="J173">
        <v>2.340560034099378</v>
      </c>
      <c r="K173">
        <v>143944.44209711181</v>
      </c>
      <c r="L173">
        <v>140.43360204596269</v>
      </c>
      <c r="M173">
        <v>2.865991878489035</v>
      </c>
      <c r="N173" s="5">
        <f>VLOOKUP(E173,'[1]Aircraft data'!A:F,6,FALSE)</f>
        <v>9.8360655737704916E-2</v>
      </c>
      <c r="O173">
        <f>ROUND(VLOOKUP(E173,'[1]Aircraft data'!A:D,4,FALSE)*D173,0)</f>
        <v>303</v>
      </c>
      <c r="P173">
        <f>ROUND(VLOOKUP(E173,'[1]Aircraft data'!A:D,3,FALSE)*D173,0)</f>
        <v>33</v>
      </c>
      <c r="Q173" s="4">
        <v>2200.5443892023623</v>
      </c>
      <c r="R173" s="4">
        <v>0</v>
      </c>
    </row>
    <row r="174" spans="1:18" x14ac:dyDescent="0.35">
      <c r="A174" t="s">
        <v>27</v>
      </c>
      <c r="B174" s="15">
        <f>IF(A174=C174,0,VLOOKUP(A174,attendees!A:B,2,FALSE))</f>
        <v>0</v>
      </c>
      <c r="C174" t="s">
        <v>27</v>
      </c>
      <c r="D174">
        <v>0.78739383233333338</v>
      </c>
      <c r="E174" t="s">
        <v>29</v>
      </c>
      <c r="F174">
        <v>117028.0017049689</v>
      </c>
      <c r="G174">
        <v>369691.45738599682</v>
      </c>
      <c r="H174">
        <v>2653.651549870538</v>
      </c>
      <c r="I174">
        <v>11.064843082519619</v>
      </c>
      <c r="J174">
        <v>2.340560034099378</v>
      </c>
      <c r="K174">
        <v>143944.44209711181</v>
      </c>
      <c r="L174">
        <v>140.43360204596269</v>
      </c>
      <c r="M174">
        <v>2.865991878489035</v>
      </c>
      <c r="N174" s="5">
        <f>VLOOKUP(E174,'[1]Aircraft data'!A:F,6,FALSE)</f>
        <v>9.8360655737704916E-2</v>
      </c>
      <c r="O174">
        <f>ROUND(VLOOKUP(E174,'[1]Aircraft data'!A:D,4,FALSE)*D174,0)</f>
        <v>303</v>
      </c>
      <c r="P174">
        <f>ROUND(VLOOKUP(E174,'[1]Aircraft data'!A:D,3,FALSE)*D174,0)</f>
        <v>33</v>
      </c>
      <c r="Q174" s="4">
        <v>2200.5443892023623</v>
      </c>
      <c r="R174" s="4">
        <v>0</v>
      </c>
    </row>
    <row r="175" spans="1:18" x14ac:dyDescent="0.35">
      <c r="A175" t="s">
        <v>27</v>
      </c>
      <c r="B175" s="15">
        <f>IF(A175=C175,0,VLOOKUP(A175,attendees!A:B,2,FALSE))</f>
        <v>0</v>
      </c>
      <c r="C175" t="s">
        <v>27</v>
      </c>
      <c r="D175">
        <v>0.78739383233333338</v>
      </c>
      <c r="E175" t="s">
        <v>29</v>
      </c>
      <c r="F175">
        <v>117028.0017049689</v>
      </c>
      <c r="G175">
        <v>369691.45738599682</v>
      </c>
      <c r="H175">
        <v>2653.651549870538</v>
      </c>
      <c r="I175">
        <v>11.064843082519619</v>
      </c>
      <c r="J175">
        <v>2.340560034099378</v>
      </c>
      <c r="K175">
        <v>143944.44209711181</v>
      </c>
      <c r="L175">
        <v>140.43360204596269</v>
      </c>
      <c r="M175">
        <v>2.865991878489035</v>
      </c>
      <c r="N175" s="5">
        <f>VLOOKUP(E175,'[1]Aircraft data'!A:F,6,FALSE)</f>
        <v>9.8360655737704916E-2</v>
      </c>
      <c r="O175">
        <f>ROUND(VLOOKUP(E175,'[1]Aircraft data'!A:D,4,FALSE)*D175,0)</f>
        <v>303</v>
      </c>
      <c r="P175">
        <f>ROUND(VLOOKUP(E175,'[1]Aircraft data'!A:D,3,FALSE)*D175,0)</f>
        <v>33</v>
      </c>
      <c r="Q175" s="4">
        <v>2200.5443892023623</v>
      </c>
      <c r="R175" s="4">
        <v>0</v>
      </c>
    </row>
    <row r="176" spans="1:18" x14ac:dyDescent="0.35">
      <c r="A176" t="s">
        <v>27</v>
      </c>
      <c r="B176" s="15">
        <f>IF(A176=C176,0,VLOOKUP(A176,attendees!A:B,2,FALSE))</f>
        <v>0</v>
      </c>
      <c r="C176" t="s">
        <v>27</v>
      </c>
      <c r="D176">
        <v>0.78739383233333338</v>
      </c>
      <c r="E176" t="s">
        <v>29</v>
      </c>
      <c r="F176">
        <v>117028.0017049689</v>
      </c>
      <c r="G176">
        <v>369691.45738599682</v>
      </c>
      <c r="H176">
        <v>2653.651549870538</v>
      </c>
      <c r="I176">
        <v>11.064843082519619</v>
      </c>
      <c r="J176">
        <v>2.340560034099378</v>
      </c>
      <c r="K176">
        <v>143944.44209711181</v>
      </c>
      <c r="L176">
        <v>140.43360204596269</v>
      </c>
      <c r="M176">
        <v>2.865991878489035</v>
      </c>
      <c r="N176" s="5">
        <f>VLOOKUP(E176,'[1]Aircraft data'!A:F,6,FALSE)</f>
        <v>9.8360655737704916E-2</v>
      </c>
      <c r="O176">
        <f>ROUND(VLOOKUP(E176,'[1]Aircraft data'!A:D,4,FALSE)*D176,0)</f>
        <v>303</v>
      </c>
      <c r="P176">
        <f>ROUND(VLOOKUP(E176,'[1]Aircraft data'!A:D,3,FALSE)*D176,0)</f>
        <v>33</v>
      </c>
      <c r="Q176" s="4">
        <v>2200.5443892023623</v>
      </c>
      <c r="R176" s="4">
        <v>0</v>
      </c>
    </row>
    <row r="177" spans="1:18" x14ac:dyDescent="0.35">
      <c r="A177" t="s">
        <v>231</v>
      </c>
      <c r="B177" s="15">
        <f>IF(A177=C177,0,VLOOKUP(A177,attendees!A:B,2,FALSE))</f>
        <v>0</v>
      </c>
      <c r="C177" t="s">
        <v>231</v>
      </c>
      <c r="D177">
        <v>0.60607934019999998</v>
      </c>
      <c r="E177" t="s">
        <v>29</v>
      </c>
      <c r="F177">
        <v>65141.195456496927</v>
      </c>
      <c r="G177">
        <v>205781.0364470738</v>
      </c>
      <c r="H177">
        <v>1310.0052346494399</v>
      </c>
      <c r="I177">
        <v>6.8465265181043424</v>
      </c>
      <c r="J177">
        <v>1.302823909129939</v>
      </c>
      <c r="K177">
        <v>80123.670411491243</v>
      </c>
      <c r="L177">
        <v>78.169434547796328</v>
      </c>
      <c r="M177">
        <v>1.595294582608088</v>
      </c>
      <c r="N177" s="5">
        <f>VLOOKUP(E177,'[1]Aircraft data'!A:F,6,FALSE)</f>
        <v>9.8360655737704916E-2</v>
      </c>
      <c r="O177">
        <f>ROUND(VLOOKUP(E177,'[1]Aircraft data'!A:D,4,FALSE)*D177,0)</f>
        <v>233</v>
      </c>
      <c r="P177">
        <f>ROUND(VLOOKUP(E177,'[1]Aircraft data'!A:D,3,FALSE)*D177,0)</f>
        <v>25</v>
      </c>
      <c r="Q177" s="4">
        <v>1595.2018329230527</v>
      </c>
      <c r="R177" s="4">
        <v>0</v>
      </c>
    </row>
    <row r="178" spans="1:18" x14ac:dyDescent="0.35">
      <c r="A178" t="s">
        <v>231</v>
      </c>
      <c r="B178" s="15">
        <f>IF(A178=C178,0,VLOOKUP(A178,attendees!A:B,2,FALSE))</f>
        <v>0</v>
      </c>
      <c r="C178" t="s">
        <v>231</v>
      </c>
      <c r="D178">
        <v>0.60607934019999998</v>
      </c>
      <c r="E178" t="s">
        <v>29</v>
      </c>
      <c r="F178">
        <v>65141.195456496927</v>
      </c>
      <c r="G178">
        <v>205781.0364470738</v>
      </c>
      <c r="H178">
        <v>1310.0052346494399</v>
      </c>
      <c r="I178">
        <v>6.8465265181043424</v>
      </c>
      <c r="J178">
        <v>1.302823909129939</v>
      </c>
      <c r="K178">
        <v>80123.670411491243</v>
      </c>
      <c r="L178">
        <v>78.169434547796328</v>
      </c>
      <c r="M178">
        <v>1.595294582608088</v>
      </c>
      <c r="N178" s="5">
        <f>VLOOKUP(E178,'[1]Aircraft data'!A:F,6,FALSE)</f>
        <v>9.8360655737704916E-2</v>
      </c>
      <c r="O178">
        <f>ROUND(VLOOKUP(E178,'[1]Aircraft data'!A:D,4,FALSE)*D178,0)</f>
        <v>233</v>
      </c>
      <c r="P178">
        <f>ROUND(VLOOKUP(E178,'[1]Aircraft data'!A:D,3,FALSE)*D178,0)</f>
        <v>25</v>
      </c>
      <c r="Q178" s="4">
        <v>1595.2018329230527</v>
      </c>
      <c r="R178" s="4">
        <v>0</v>
      </c>
    </row>
    <row r="179" spans="1:18" x14ac:dyDescent="0.35">
      <c r="A179" t="s">
        <v>231</v>
      </c>
      <c r="B179" s="15">
        <f>IF(A179=C179,0,VLOOKUP(A179,attendees!A:B,2,FALSE))</f>
        <v>0</v>
      </c>
      <c r="C179" t="s">
        <v>231</v>
      </c>
      <c r="D179">
        <v>0.60607934019999998</v>
      </c>
      <c r="E179" t="s">
        <v>29</v>
      </c>
      <c r="F179">
        <v>65141.195456496927</v>
      </c>
      <c r="G179">
        <v>205781.0364470738</v>
      </c>
      <c r="H179">
        <v>1310.0052346494399</v>
      </c>
      <c r="I179">
        <v>6.8465265181043424</v>
      </c>
      <c r="J179">
        <v>1.302823909129939</v>
      </c>
      <c r="K179">
        <v>80123.670411491243</v>
      </c>
      <c r="L179">
        <v>78.169434547796328</v>
      </c>
      <c r="M179">
        <v>1.595294582608088</v>
      </c>
      <c r="N179" s="5">
        <f>VLOOKUP(E179,'[1]Aircraft data'!A:F,6,FALSE)</f>
        <v>9.8360655737704916E-2</v>
      </c>
      <c r="O179">
        <f>ROUND(VLOOKUP(E179,'[1]Aircraft data'!A:D,4,FALSE)*D179,0)</f>
        <v>233</v>
      </c>
      <c r="P179">
        <f>ROUND(VLOOKUP(E179,'[1]Aircraft data'!A:D,3,FALSE)*D179,0)</f>
        <v>25</v>
      </c>
      <c r="Q179" s="4">
        <v>1595.2018329230527</v>
      </c>
      <c r="R179" s="4">
        <v>0</v>
      </c>
    </row>
    <row r="180" spans="1:18" x14ac:dyDescent="0.35">
      <c r="A180" t="s">
        <v>231</v>
      </c>
      <c r="B180" s="15">
        <f>IF(A180=C180,0,VLOOKUP(A180,attendees!A:B,2,FALSE))</f>
        <v>0</v>
      </c>
      <c r="C180" t="s">
        <v>231</v>
      </c>
      <c r="D180">
        <v>0.60607934019999998</v>
      </c>
      <c r="E180" t="s">
        <v>29</v>
      </c>
      <c r="F180">
        <v>65141.195456496927</v>
      </c>
      <c r="G180">
        <v>205781.0364470738</v>
      </c>
      <c r="H180">
        <v>1310.0052346494399</v>
      </c>
      <c r="I180">
        <v>6.8465265181043424</v>
      </c>
      <c r="J180">
        <v>1.302823909129939</v>
      </c>
      <c r="K180">
        <v>80123.670411491243</v>
      </c>
      <c r="L180">
        <v>78.169434547796328</v>
      </c>
      <c r="M180">
        <v>1.595294582608088</v>
      </c>
      <c r="N180" s="5">
        <f>VLOOKUP(E180,'[1]Aircraft data'!A:F,6,FALSE)</f>
        <v>9.8360655737704916E-2</v>
      </c>
      <c r="O180">
        <f>ROUND(VLOOKUP(E180,'[1]Aircraft data'!A:D,4,FALSE)*D180,0)</f>
        <v>233</v>
      </c>
      <c r="P180">
        <f>ROUND(VLOOKUP(E180,'[1]Aircraft data'!A:D,3,FALSE)*D180,0)</f>
        <v>25</v>
      </c>
      <c r="Q180" s="4">
        <v>1595.2018329230527</v>
      </c>
      <c r="R180" s="4">
        <v>0</v>
      </c>
    </row>
    <row r="181" spans="1:18" x14ac:dyDescent="0.35">
      <c r="A181" t="s">
        <v>231</v>
      </c>
      <c r="B181" s="15">
        <f>IF(A181=C181,0,VLOOKUP(A181,attendees!A:B,2,FALSE))</f>
        <v>0</v>
      </c>
      <c r="C181" t="s">
        <v>231</v>
      </c>
      <c r="D181">
        <v>0.60607934019999998</v>
      </c>
      <c r="E181" t="s">
        <v>29</v>
      </c>
      <c r="F181">
        <v>65141.195456496927</v>
      </c>
      <c r="G181">
        <v>205781.0364470738</v>
      </c>
      <c r="H181">
        <v>1310.0052346494399</v>
      </c>
      <c r="I181">
        <v>6.8465265181043424</v>
      </c>
      <c r="J181">
        <v>1.302823909129939</v>
      </c>
      <c r="K181">
        <v>80123.670411491243</v>
      </c>
      <c r="L181">
        <v>78.169434547796328</v>
      </c>
      <c r="M181">
        <v>1.595294582608088</v>
      </c>
      <c r="N181" s="5">
        <f>VLOOKUP(E181,'[1]Aircraft data'!A:F,6,FALSE)</f>
        <v>9.8360655737704916E-2</v>
      </c>
      <c r="O181">
        <f>ROUND(VLOOKUP(E181,'[1]Aircraft data'!A:D,4,FALSE)*D181,0)</f>
        <v>233</v>
      </c>
      <c r="P181">
        <f>ROUND(VLOOKUP(E181,'[1]Aircraft data'!A:D,3,FALSE)*D181,0)</f>
        <v>25</v>
      </c>
      <c r="Q181" s="4">
        <v>1595.2018329230527</v>
      </c>
      <c r="R181" s="4">
        <v>0</v>
      </c>
    </row>
    <row r="182" spans="1:18" x14ac:dyDescent="0.35">
      <c r="A182" t="s">
        <v>231</v>
      </c>
      <c r="B182" s="15">
        <f>IF(A182=C182,0,VLOOKUP(A182,attendees!A:B,2,FALSE))</f>
        <v>0</v>
      </c>
      <c r="C182" t="s">
        <v>231</v>
      </c>
      <c r="D182">
        <v>0.60607934019999998</v>
      </c>
      <c r="E182" t="s">
        <v>29</v>
      </c>
      <c r="F182">
        <v>65141.195456496927</v>
      </c>
      <c r="G182">
        <v>205781.0364470738</v>
      </c>
      <c r="H182">
        <v>1310.0052346494399</v>
      </c>
      <c r="I182">
        <v>6.8465265181043424</v>
      </c>
      <c r="J182">
        <v>1.302823909129939</v>
      </c>
      <c r="K182">
        <v>80123.670411491243</v>
      </c>
      <c r="L182">
        <v>78.169434547796328</v>
      </c>
      <c r="M182">
        <v>1.595294582608088</v>
      </c>
      <c r="N182" s="5">
        <f>VLOOKUP(E182,'[1]Aircraft data'!A:F,6,FALSE)</f>
        <v>9.8360655737704916E-2</v>
      </c>
      <c r="O182">
        <f>ROUND(VLOOKUP(E182,'[1]Aircraft data'!A:D,4,FALSE)*D182,0)</f>
        <v>233</v>
      </c>
      <c r="P182">
        <f>ROUND(VLOOKUP(E182,'[1]Aircraft data'!A:D,3,FALSE)*D182,0)</f>
        <v>25</v>
      </c>
      <c r="Q182" s="4">
        <v>1595.2018329230527</v>
      </c>
      <c r="R182" s="4">
        <v>0</v>
      </c>
    </row>
    <row r="183" spans="1:18" x14ac:dyDescent="0.35">
      <c r="A183" t="s">
        <v>189</v>
      </c>
      <c r="B183" s="15">
        <f>IF(A183=C183,0,VLOOKUP(A183,attendees!A:B,2,FALSE))</f>
        <v>0</v>
      </c>
      <c r="C183" t="s">
        <v>189</v>
      </c>
      <c r="D183">
        <v>0.60607934019999998</v>
      </c>
      <c r="E183" t="s">
        <v>39</v>
      </c>
      <c r="F183">
        <v>67405.569335327018</v>
      </c>
      <c r="G183">
        <v>212934.1935302981</v>
      </c>
      <c r="H183">
        <v>1330.9005080397999</v>
      </c>
      <c r="I183">
        <v>8.9027693516416022</v>
      </c>
      <c r="J183">
        <v>1.34811138670654</v>
      </c>
      <c r="K183">
        <v>82908.850282452244</v>
      </c>
      <c r="L183">
        <v>80.886683202392433</v>
      </c>
      <c r="M183">
        <v>1.6507486367835189</v>
      </c>
      <c r="N183" s="5">
        <f>VLOOKUP(E183,'[1]Aircraft data'!A:F,6,FALSE)</f>
        <v>9.4308943089430899E-2</v>
      </c>
      <c r="O183">
        <f>ROUND(VLOOKUP(E183,'[1]Aircraft data'!A:D,4,FALSE)*D183,0)</f>
        <v>338</v>
      </c>
      <c r="P183">
        <f>ROUND(VLOOKUP(E183,'[1]Aircraft data'!A:D,3,FALSE)*D183,0)</f>
        <v>35</v>
      </c>
      <c r="Q183" s="4">
        <v>1141.738303111518</v>
      </c>
      <c r="R183" s="4">
        <v>0</v>
      </c>
    </row>
    <row r="184" spans="1:18" x14ac:dyDescent="0.35">
      <c r="A184" t="s">
        <v>85</v>
      </c>
      <c r="B184" s="15">
        <f>IF(A184=C184,0,VLOOKUP(A184,attendees!A:B,2,FALSE))</f>
        <v>0</v>
      </c>
      <c r="C184" t="s">
        <v>85</v>
      </c>
      <c r="D184">
        <v>0.60607934019999998</v>
      </c>
      <c r="E184" t="s">
        <v>29</v>
      </c>
      <c r="F184">
        <v>55958.110856390449</v>
      </c>
      <c r="G184">
        <v>176771.67219533739</v>
      </c>
      <c r="H184">
        <v>1166.4116791806421</v>
      </c>
      <c r="I184">
        <v>6.2918496254745113</v>
      </c>
      <c r="J184">
        <v>1.1191622171278091</v>
      </c>
      <c r="K184">
        <v>68828.476353360253</v>
      </c>
      <c r="L184">
        <v>67.149733027668532</v>
      </c>
      <c r="M184">
        <v>1.3704027148503779</v>
      </c>
      <c r="N184" s="5">
        <f>VLOOKUP(E184,'[1]Aircraft data'!A:F,6,FALSE)</f>
        <v>9.8360655737704916E-2</v>
      </c>
      <c r="O184">
        <f>ROUND(VLOOKUP(E184,'[1]Aircraft data'!A:D,4,FALSE)*D184,0)</f>
        <v>233</v>
      </c>
      <c r="P184">
        <f>ROUND(VLOOKUP(E184,'[1]Aircraft data'!A:D,3,FALSE)*D184,0)</f>
        <v>25</v>
      </c>
      <c r="Q184" s="4">
        <v>1370.3230402739332</v>
      </c>
      <c r="R184" s="4">
        <v>0</v>
      </c>
    </row>
    <row r="185" spans="1:18" x14ac:dyDescent="0.35">
      <c r="A185" t="s">
        <v>142</v>
      </c>
      <c r="B185" s="15">
        <f>IF(A185=C185,0,VLOOKUP(A185,attendees!A:B,2,FALSE))</f>
        <v>0</v>
      </c>
      <c r="C185" t="s">
        <v>142</v>
      </c>
      <c r="D185">
        <v>0.60607934019999998</v>
      </c>
      <c r="E185" t="s">
        <v>29</v>
      </c>
      <c r="F185">
        <v>34848.322848415963</v>
      </c>
      <c r="G185">
        <v>110085.851878146</v>
      </c>
      <c r="H185">
        <v>700.74519885696623</v>
      </c>
      <c r="I185">
        <v>5.2837758755165423</v>
      </c>
      <c r="J185">
        <v>0.69696645696831894</v>
      </c>
      <c r="K185">
        <v>42863.437103551623</v>
      </c>
      <c r="L185">
        <v>41.817987418099143</v>
      </c>
      <c r="M185">
        <v>0.85342831465508473</v>
      </c>
      <c r="N185" s="5">
        <f>VLOOKUP(E185,'[1]Aircraft data'!A:F,6,FALSE)</f>
        <v>9.8360655737704916E-2</v>
      </c>
      <c r="O185">
        <f>ROUND(VLOOKUP(E185,'[1]Aircraft data'!A:D,4,FALSE)*D185,0)</f>
        <v>233</v>
      </c>
      <c r="P185">
        <f>ROUND(VLOOKUP(E185,'[1]Aircraft data'!A:D,3,FALSE)*D185,0)</f>
        <v>25</v>
      </c>
      <c r="Q185" s="4">
        <v>853.37869672981401</v>
      </c>
      <c r="R185" s="4">
        <v>0</v>
      </c>
    </row>
    <row r="186" spans="1:18" x14ac:dyDescent="0.35">
      <c r="A186" t="s">
        <v>131</v>
      </c>
      <c r="B186" s="15">
        <f>IF(A186=C186,0,VLOOKUP(A186,attendees!A:B,2,FALSE))</f>
        <v>0</v>
      </c>
      <c r="C186" t="s">
        <v>131</v>
      </c>
      <c r="D186">
        <v>0.69978361703333336</v>
      </c>
      <c r="E186" t="s">
        <v>54</v>
      </c>
      <c r="F186">
        <v>11160.596414530681</v>
      </c>
      <c r="G186">
        <v>35256.324073502423</v>
      </c>
      <c r="H186">
        <v>161.3367417997575</v>
      </c>
      <c r="I186">
        <v>1.1487834180188889</v>
      </c>
      <c r="J186">
        <v>0.22321192829061359</v>
      </c>
      <c r="K186">
        <v>13727.533589872741</v>
      </c>
      <c r="L186">
        <v>13.39271569743682</v>
      </c>
      <c r="M186">
        <v>0.27332072851911871</v>
      </c>
      <c r="N186" s="5">
        <f>VLOOKUP(E186,'[1]Aircraft data'!A:F,6,FALSE)</f>
        <v>9.3023255813953487E-2</v>
      </c>
      <c r="O186">
        <f>ROUND(VLOOKUP(E186,'[1]Aircraft data'!A:D,4,FALSE)*D186,0)</f>
        <v>109</v>
      </c>
      <c r="P186">
        <f>ROUND(VLOOKUP(E186,'[1]Aircraft data'!A:D,3,FALSE)*D186,0)</f>
        <v>11</v>
      </c>
      <c r="Q186" s="4">
        <v>587.6054012250404</v>
      </c>
      <c r="R186" s="4">
        <v>0</v>
      </c>
    </row>
    <row r="187" spans="1:18" x14ac:dyDescent="0.35">
      <c r="A187" t="s">
        <v>253</v>
      </c>
      <c r="B187" s="15">
        <f>IF(A187=C187,0,VLOOKUP(A187,attendees!A:B,2,FALSE))</f>
        <v>0</v>
      </c>
      <c r="C187" t="s">
        <v>253</v>
      </c>
      <c r="D187">
        <v>0.75174210653333329</v>
      </c>
      <c r="E187" t="s">
        <v>32</v>
      </c>
      <c r="F187">
        <v>106492.2647280735</v>
      </c>
      <c r="G187">
        <v>336409.0642759843</v>
      </c>
      <c r="H187">
        <v>2116.8475395784199</v>
      </c>
      <c r="I187">
        <v>8.5632436730312413</v>
      </c>
      <c r="J187">
        <v>2.1298452945614712</v>
      </c>
      <c r="K187">
        <v>130985.4856155305</v>
      </c>
      <c r="L187">
        <v>127.79071767368821</v>
      </c>
      <c r="M187">
        <v>2.6079738300752702</v>
      </c>
      <c r="N187" s="5">
        <f>VLOOKUP(E187,'[1]Aircraft data'!A:F,6,FALSE)</f>
        <v>0.18067226890756302</v>
      </c>
      <c r="O187">
        <f>ROUND(VLOOKUP(E187,'[1]Aircraft data'!A:D,4,FALSE)*D187,0)</f>
        <v>147</v>
      </c>
      <c r="P187">
        <f>ROUND(VLOOKUP(E187,'[1]Aircraft data'!A:D,3,FALSE)*D187,0)</f>
        <v>32</v>
      </c>
      <c r="Q187" s="4">
        <v>3758.7604947037353</v>
      </c>
      <c r="R187" s="4">
        <v>0</v>
      </c>
    </row>
    <row r="188" spans="1:18" x14ac:dyDescent="0.35">
      <c r="A188" t="s">
        <v>87</v>
      </c>
      <c r="B188" s="15">
        <f>IF(A188=C188,0,VLOOKUP(A188,attendees!A:B,2,FALSE))</f>
        <v>0</v>
      </c>
      <c r="C188" t="s">
        <v>87</v>
      </c>
      <c r="D188">
        <v>0.63857805256666667</v>
      </c>
      <c r="E188" t="s">
        <v>29</v>
      </c>
      <c r="F188">
        <v>120788.2398253462</v>
      </c>
      <c r="G188">
        <v>381570.04960826848</v>
      </c>
      <c r="H188">
        <v>2741.51609845646</v>
      </c>
      <c r="I188">
        <v>7.8395371465650721</v>
      </c>
      <c r="J188">
        <v>2.4157647965069242</v>
      </c>
      <c r="K188">
        <v>148569.53498517579</v>
      </c>
      <c r="L188">
        <v>144.94588779041541</v>
      </c>
      <c r="M188">
        <v>2.9580793426615388</v>
      </c>
      <c r="N188" s="5">
        <f>VLOOKUP(E188,'[1]Aircraft data'!A:F,6,FALSE)</f>
        <v>9.8360655737704916E-2</v>
      </c>
      <c r="O188">
        <f>ROUND(VLOOKUP(E188,'[1]Aircraft data'!A:D,4,FALSE)*D188,0)</f>
        <v>246</v>
      </c>
      <c r="P188">
        <f>ROUND(VLOOKUP(E188,'[1]Aircraft data'!A:D,3,FALSE)*D188,0)</f>
        <v>27</v>
      </c>
      <c r="Q188" s="4">
        <v>2795.3849788151538</v>
      </c>
      <c r="R188" s="4">
        <v>0</v>
      </c>
    </row>
    <row r="189" spans="1:18" x14ac:dyDescent="0.35">
      <c r="A189" t="s">
        <v>161</v>
      </c>
      <c r="B189" s="15">
        <f>IF(A189=C189,0,VLOOKUP(A189,attendees!A:B,2,FALSE))</f>
        <v>0</v>
      </c>
      <c r="C189" t="s">
        <v>161</v>
      </c>
      <c r="D189">
        <v>0.69877382826666667</v>
      </c>
      <c r="E189" t="s">
        <v>29</v>
      </c>
      <c r="F189">
        <v>48847.553237030537</v>
      </c>
      <c r="G189">
        <v>154309.4206757794</v>
      </c>
      <c r="H189">
        <v>968.86658308020696</v>
      </c>
      <c r="I189">
        <v>6.763730971281797</v>
      </c>
      <c r="J189">
        <v>0.97695106474061055</v>
      </c>
      <c r="K189">
        <v>60082.49048154756</v>
      </c>
      <c r="L189">
        <v>58.617063884436639</v>
      </c>
      <c r="M189">
        <v>1.1962666098864621</v>
      </c>
      <c r="N189" s="5">
        <f>VLOOKUP(E189,'[1]Aircraft data'!A:F,6,FALSE)</f>
        <v>9.8360655737704916E-2</v>
      </c>
      <c r="O189">
        <f>ROUND(VLOOKUP(E189,'[1]Aircraft data'!A:D,4,FALSE)*D189,0)</f>
        <v>269</v>
      </c>
      <c r="P189">
        <f>ROUND(VLOOKUP(E189,'[1]Aircraft data'!A:D,3,FALSE)*D189,0)</f>
        <v>29</v>
      </c>
      <c r="Q189" s="4">
        <v>1035.6336958106001</v>
      </c>
      <c r="R189" s="4">
        <v>0</v>
      </c>
    </row>
    <row r="190" spans="1:18" x14ac:dyDescent="0.35">
      <c r="A190" t="s">
        <v>264</v>
      </c>
      <c r="B190" s="15">
        <f>IF(A190=C190,0,VLOOKUP(A190,attendees!A:B,2,FALSE))</f>
        <v>0</v>
      </c>
      <c r="C190" t="s">
        <v>264</v>
      </c>
      <c r="D190">
        <v>0.63765658353333332</v>
      </c>
      <c r="E190" t="s">
        <v>29</v>
      </c>
      <c r="F190">
        <v>49295.24071289711</v>
      </c>
      <c r="G190">
        <v>155723.665412042</v>
      </c>
      <c r="H190">
        <v>1046.9650133038431</v>
      </c>
      <c r="I190">
        <v>6.3536900328093049</v>
      </c>
      <c r="J190">
        <v>0.98590481425794207</v>
      </c>
      <c r="K190">
        <v>60633.146076863457</v>
      </c>
      <c r="L190">
        <v>59.154288855476523</v>
      </c>
      <c r="M190">
        <v>1.207230384805644</v>
      </c>
      <c r="N190" s="5">
        <f>VLOOKUP(E190,'[1]Aircraft data'!A:F,6,FALSE)</f>
        <v>9.8360655737704916E-2</v>
      </c>
      <c r="O190">
        <f>ROUND(VLOOKUP(E190,'[1]Aircraft data'!A:D,4,FALSE)*D190,0)</f>
        <v>245</v>
      </c>
      <c r="P190">
        <f>ROUND(VLOOKUP(E190,'[1]Aircraft data'!A:D,3,FALSE)*D190,0)</f>
        <v>27</v>
      </c>
      <c r="Q190" s="4">
        <v>1145.0269515591324</v>
      </c>
      <c r="R190" s="4">
        <v>0</v>
      </c>
    </row>
    <row r="191" spans="1:18" x14ac:dyDescent="0.35">
      <c r="A191" t="s">
        <v>269</v>
      </c>
      <c r="B191" s="15">
        <f>IF(A191=C191,0,VLOOKUP(A191,attendees!A:B,2,FALSE))</f>
        <v>0</v>
      </c>
      <c r="C191" t="s">
        <v>269</v>
      </c>
      <c r="D191">
        <v>0.65326210780645155</v>
      </c>
      <c r="E191" t="s">
        <v>141</v>
      </c>
      <c r="F191">
        <v>58951.096158751483</v>
      </c>
      <c r="G191">
        <v>186226.51276549589</v>
      </c>
      <c r="H191">
        <v>852.20382866081604</v>
      </c>
      <c r="I191">
        <v>2.9273044889330642</v>
      </c>
      <c r="J191">
        <v>1.179021923175029</v>
      </c>
      <c r="K191">
        <v>72509.848275264318</v>
      </c>
      <c r="L191">
        <v>70.741315390501768</v>
      </c>
      <c r="M191">
        <v>1.4437003140918729</v>
      </c>
      <c r="N191" s="5">
        <f>VLOOKUP(E191,'[1]Aircraft data'!A:F,6,FALSE)</f>
        <v>6.5972222222222224E-2</v>
      </c>
      <c r="O191">
        <f>ROUND(VLOOKUP(E191,'[1]Aircraft data'!A:D,4,FALSE)*D191,0)</f>
        <v>176</v>
      </c>
      <c r="P191">
        <f>ROUND(VLOOKUP(E191,'[1]Aircraft data'!A:D,3,FALSE)*D191,0)</f>
        <v>12</v>
      </c>
      <c r="Q191" s="4">
        <v>1981.1331145265519</v>
      </c>
      <c r="R191" s="4">
        <v>0</v>
      </c>
    </row>
    <row r="192" spans="1:18" x14ac:dyDescent="0.35">
      <c r="A192" t="s">
        <v>273</v>
      </c>
      <c r="B192" s="15">
        <f>IF(A192=C192,0,VLOOKUP(A192,attendees!A:B,2,FALSE))</f>
        <v>0</v>
      </c>
      <c r="C192" t="s">
        <v>273</v>
      </c>
      <c r="D192">
        <v>0.63765658353333332</v>
      </c>
      <c r="E192" t="s">
        <v>29</v>
      </c>
      <c r="F192">
        <v>111754.0296499184</v>
      </c>
      <c r="G192">
        <v>353030.97966409218</v>
      </c>
      <c r="H192">
        <v>2513.793028524879</v>
      </c>
      <c r="I192">
        <v>9.5758296901810152</v>
      </c>
      <c r="J192">
        <v>2.2350805929983681</v>
      </c>
      <c r="K192">
        <v>137457.45646939959</v>
      </c>
      <c r="L192">
        <v>134.10483557990199</v>
      </c>
      <c r="M192">
        <v>2.7368333791816748</v>
      </c>
      <c r="N192" s="5">
        <f>VLOOKUP(E192,'[1]Aircraft data'!A:F,6,FALSE)</f>
        <v>9.8360655737704916E-2</v>
      </c>
      <c r="O192">
        <f>ROUND(VLOOKUP(E192,'[1]Aircraft data'!A:D,4,FALSE)*D192,0)</f>
        <v>245</v>
      </c>
      <c r="P192">
        <f>ROUND(VLOOKUP(E192,'[1]Aircraft data'!A:D,3,FALSE)*D192,0)</f>
        <v>27</v>
      </c>
      <c r="Q192" s="4">
        <v>2595.8160269418545</v>
      </c>
      <c r="R192" s="4">
        <v>0</v>
      </c>
    </row>
    <row r="193" spans="1:18" x14ac:dyDescent="0.35">
      <c r="A193" t="s">
        <v>273</v>
      </c>
      <c r="B193" s="15">
        <f>IF(A193=C193,0,VLOOKUP(A193,attendees!A:B,2,FALSE))</f>
        <v>0</v>
      </c>
      <c r="C193" t="s">
        <v>273</v>
      </c>
      <c r="D193">
        <v>0.63765658353333332</v>
      </c>
      <c r="E193" t="s">
        <v>29</v>
      </c>
      <c r="F193">
        <v>111754.0296499184</v>
      </c>
      <c r="G193">
        <v>353030.97966409218</v>
      </c>
      <c r="H193">
        <v>2513.793028524879</v>
      </c>
      <c r="I193">
        <v>9.5758296901810152</v>
      </c>
      <c r="J193">
        <v>2.2350805929983681</v>
      </c>
      <c r="K193">
        <v>137457.45646939959</v>
      </c>
      <c r="L193">
        <v>134.10483557990199</v>
      </c>
      <c r="M193">
        <v>2.7368333791816748</v>
      </c>
      <c r="N193" s="5">
        <f>VLOOKUP(E193,'[1]Aircraft data'!A:F,6,FALSE)</f>
        <v>9.8360655737704916E-2</v>
      </c>
      <c r="O193">
        <f>ROUND(VLOOKUP(E193,'[1]Aircraft data'!A:D,4,FALSE)*D193,0)</f>
        <v>245</v>
      </c>
      <c r="P193">
        <f>ROUND(VLOOKUP(E193,'[1]Aircraft data'!A:D,3,FALSE)*D193,0)</f>
        <v>27</v>
      </c>
      <c r="Q193" s="4">
        <v>2595.8160269418545</v>
      </c>
      <c r="R193" s="4">
        <v>0</v>
      </c>
    </row>
    <row r="194" spans="1:18" x14ac:dyDescent="0.35">
      <c r="A194" t="s">
        <v>276</v>
      </c>
      <c r="B194" s="15">
        <f>IF(A194=C194,0,VLOOKUP(A194,attendees!A:B,2,FALSE))</f>
        <v>0</v>
      </c>
      <c r="C194" t="s">
        <v>276</v>
      </c>
      <c r="D194">
        <v>0.70685213839999994</v>
      </c>
      <c r="E194" t="s">
        <v>91</v>
      </c>
      <c r="F194">
        <v>11652.84922805194</v>
      </c>
      <c r="G194">
        <v>36811.350711416067</v>
      </c>
      <c r="H194">
        <v>161.55718007953351</v>
      </c>
      <c r="I194">
        <v>0.72830321825512756</v>
      </c>
      <c r="J194">
        <v>0.23305698456103879</v>
      </c>
      <c r="K194">
        <v>14333.004550503891</v>
      </c>
      <c r="L194">
        <v>13.983419073662329</v>
      </c>
      <c r="M194">
        <v>0.28537589946249647</v>
      </c>
      <c r="N194" s="5">
        <f>VLOOKUP(E194,'[1]Aircraft data'!A:F,6,FALSE)</f>
        <v>0.16080402010050251</v>
      </c>
      <c r="O194">
        <f>ROUND(VLOOKUP(E194,'[1]Aircraft data'!A:D,4,FALSE)*D194,0)</f>
        <v>118</v>
      </c>
      <c r="P194">
        <f>ROUND(VLOOKUP(E194,'[1]Aircraft data'!A:D,3,FALSE)*D194,0)</f>
        <v>23</v>
      </c>
      <c r="Q194" s="4">
        <v>522.14681860164637</v>
      </c>
      <c r="R194" s="4">
        <v>0</v>
      </c>
    </row>
    <row r="195" spans="1:18" x14ac:dyDescent="0.35">
      <c r="A195" t="s">
        <v>282</v>
      </c>
      <c r="B195" s="15">
        <f>IF(A195=C195,0,VLOOKUP(A195,attendees!A:B,2,FALSE))</f>
        <v>0</v>
      </c>
      <c r="C195" t="s">
        <v>282</v>
      </c>
      <c r="D195">
        <v>0.65326210780645155</v>
      </c>
      <c r="E195" t="s">
        <v>107</v>
      </c>
      <c r="F195">
        <v>15801.508718843639</v>
      </c>
      <c r="G195">
        <v>49916.966042827058</v>
      </c>
      <c r="H195">
        <v>188.85729396064261</v>
      </c>
      <c r="I195">
        <v>1.1608196487543261</v>
      </c>
      <c r="J195">
        <v>0.31603017437687281</v>
      </c>
      <c r="K195">
        <v>19435.85572417768</v>
      </c>
      <c r="L195">
        <v>18.96181046261237</v>
      </c>
      <c r="M195">
        <v>0.38697572372678302</v>
      </c>
      <c r="N195" s="5">
        <f>VLOOKUP(E195,'[1]Aircraft data'!A:F,6,FALSE)</f>
        <v>0.08</v>
      </c>
      <c r="O195">
        <f>ROUND(VLOOKUP(E195,'[1]Aircraft data'!A:D,4,FALSE)*D195,0)</f>
        <v>90</v>
      </c>
      <c r="P195">
        <f>ROUND(VLOOKUP(E195,'[1]Aircraft data'!A:D,3,FALSE)*D195,0)</f>
        <v>8</v>
      </c>
      <c r="Q195" s="4">
        <v>1018.7135927107563</v>
      </c>
      <c r="R195" s="4">
        <v>0</v>
      </c>
    </row>
    <row r="196" spans="1:18" x14ac:dyDescent="0.35">
      <c r="A196" t="s">
        <v>201</v>
      </c>
      <c r="B196" s="15">
        <f>IF(A196=C196,0,VLOOKUP(A196,attendees!A:B,2,FALSE))</f>
        <v>0</v>
      </c>
      <c r="C196" t="s">
        <v>201</v>
      </c>
      <c r="D196">
        <v>0.69877382826666667</v>
      </c>
      <c r="E196" t="s">
        <v>203</v>
      </c>
      <c r="F196">
        <v>12562.64959455429</v>
      </c>
      <c r="G196">
        <v>39685.410069196987</v>
      </c>
      <c r="H196">
        <v>186.39035974309201</v>
      </c>
      <c r="I196">
        <v>4.7850459695856107E-2</v>
      </c>
      <c r="J196">
        <v>0.25125299189108569</v>
      </c>
      <c r="K196">
        <v>15452.05900130177</v>
      </c>
      <c r="L196">
        <v>15.075179513465139</v>
      </c>
      <c r="M196">
        <v>0.30765672476459482</v>
      </c>
      <c r="N196" s="5">
        <f>VLOOKUP(E196,'[1]Aircraft data'!A:F,6,FALSE)</f>
        <v>8.7591240875912413E-2</v>
      </c>
      <c r="O196">
        <f>ROUND(VLOOKUP(E196,'[1]Aircraft data'!A:D,4,FALSE)*D196,0)</f>
        <v>87</v>
      </c>
      <c r="P196">
        <f>ROUND(VLOOKUP(E196,'[1]Aircraft data'!A:D,3,FALSE)*D196,0)</f>
        <v>8</v>
      </c>
      <c r="Q196" s="4">
        <v>835.48231724625236</v>
      </c>
      <c r="R196" s="4">
        <v>0</v>
      </c>
    </row>
    <row r="197" spans="1:18" x14ac:dyDescent="0.35">
      <c r="A197" t="s">
        <v>135</v>
      </c>
      <c r="B197" s="15">
        <f>IF(A197=C197,0,VLOOKUP(A197,attendees!A:B,2,FALSE))</f>
        <v>0</v>
      </c>
      <c r="C197" t="s">
        <v>135</v>
      </c>
      <c r="D197">
        <v>0.69877382826666667</v>
      </c>
      <c r="E197" t="s">
        <v>54</v>
      </c>
      <c r="F197">
        <v>8439.8187096188158</v>
      </c>
      <c r="G197">
        <v>26661.387303685831</v>
      </c>
      <c r="H197">
        <v>121.9031667200459</v>
      </c>
      <c r="I197">
        <v>0.90140483999409526</v>
      </c>
      <c r="J197">
        <v>0.16879637419237631</v>
      </c>
      <c r="K197">
        <v>10380.977012831139</v>
      </c>
      <c r="L197">
        <v>10.127782451542579</v>
      </c>
      <c r="M197">
        <v>0.20668943778658319</v>
      </c>
      <c r="N197" s="5">
        <f>VLOOKUP(E197,'[1]Aircraft data'!A:F,6,FALSE)</f>
        <v>9.3023255813953487E-2</v>
      </c>
      <c r="O197">
        <f>ROUND(VLOOKUP(E197,'[1]Aircraft data'!A:D,4,FALSE)*D197,0)</f>
        <v>109</v>
      </c>
      <c r="P197">
        <f>ROUND(VLOOKUP(E197,'[1]Aircraft data'!A:D,3,FALSE)*D197,0)</f>
        <v>11</v>
      </c>
      <c r="Q197" s="4">
        <v>444.35645506143049</v>
      </c>
      <c r="R197" s="4">
        <v>0</v>
      </c>
    </row>
    <row r="198" spans="1:18" x14ac:dyDescent="0.35">
      <c r="A198" t="s">
        <v>298</v>
      </c>
      <c r="B198" s="15">
        <f>IF(A198=C198,0,VLOOKUP(A198,attendees!A:B,2,FALSE))</f>
        <v>337</v>
      </c>
      <c r="C198" t="s">
        <v>85</v>
      </c>
      <c r="D198">
        <v>0.62593165066666667</v>
      </c>
      <c r="E198" t="s">
        <v>216</v>
      </c>
      <c r="F198">
        <v>2297.9463218356432</v>
      </c>
      <c r="G198">
        <v>7259.2124306787937</v>
      </c>
      <c r="H198">
        <v>24.013001737549281</v>
      </c>
      <c r="I198">
        <v>0.71431088164083989</v>
      </c>
      <c r="J198">
        <v>4.5958926436712851E-2</v>
      </c>
      <c r="K198">
        <v>2826.4739758578398</v>
      </c>
      <c r="L198">
        <v>2.7575355862027702</v>
      </c>
      <c r="M198">
        <v>5.6276236453117773E-2</v>
      </c>
      <c r="N198" s="5">
        <f>VLOOKUP(E198,'[1]Aircraft data'!A:F,6,FALSE)</f>
        <v>8.3333333333333329E-2</v>
      </c>
      <c r="O198">
        <f>ROUND(VLOOKUP(E198,'[1]Aircraft data'!A:D,4,FALSE)*D198,0)</f>
        <v>55</v>
      </c>
      <c r="P198">
        <f>ROUND(VLOOKUP(E198,'[1]Aircraft data'!A:D,3,FALSE)*D198,0)</f>
        <v>5</v>
      </c>
      <c r="Q198" s="4">
        <v>1612.2967879632263</v>
      </c>
      <c r="R198" s="4">
        <v>1370.3230402739332</v>
      </c>
    </row>
    <row r="199" spans="1:18" x14ac:dyDescent="0.35">
      <c r="A199" t="s">
        <v>229</v>
      </c>
      <c r="B199" s="15">
        <f>IF(A199=C199,0,VLOOKUP(A199,attendees!A:B,2,FALSE))</f>
        <v>378</v>
      </c>
      <c r="C199" t="s">
        <v>228</v>
      </c>
      <c r="D199">
        <v>0.78739383233333338</v>
      </c>
      <c r="E199" t="s">
        <v>49</v>
      </c>
      <c r="F199">
        <v>38531.028624423852</v>
      </c>
      <c r="G199">
        <v>121719.51942455491</v>
      </c>
      <c r="H199">
        <v>548.10094957241267</v>
      </c>
      <c r="I199">
        <v>1.7886929042720561</v>
      </c>
      <c r="J199">
        <v>0.77062057248847693</v>
      </c>
      <c r="K199">
        <v>47393.165208041333</v>
      </c>
      <c r="L199">
        <v>46.237234349308608</v>
      </c>
      <c r="M199">
        <v>0.94361702753691046</v>
      </c>
      <c r="N199" s="5">
        <f>VLOOKUP(E199,'[1]Aircraft data'!A:F,6,FALSE)</f>
        <v>0.17499999999999999</v>
      </c>
      <c r="O199">
        <f>ROUND(VLOOKUP(E199,'[1]Aircraft data'!A:D,4,FALSE)*D199,0)</f>
        <v>156</v>
      </c>
      <c r="P199">
        <f>ROUND(VLOOKUP(E199,'[1]Aircraft data'!A:D,3,FALSE)*D199,0)</f>
        <v>33</v>
      </c>
      <c r="Q199" s="4">
        <v>3536.1271263284725</v>
      </c>
      <c r="R199" s="4">
        <v>2248.0898837405898</v>
      </c>
    </row>
    <row r="200" spans="1:18" x14ac:dyDescent="0.35">
      <c r="A200" t="s">
        <v>299</v>
      </c>
      <c r="B200" s="15">
        <f>IF(A200=C200,0,VLOOKUP(A200,attendees!A:B,2,FALSE))</f>
        <v>180</v>
      </c>
      <c r="C200" t="s">
        <v>300</v>
      </c>
      <c r="D200">
        <v>0.65700743399999995</v>
      </c>
      <c r="E200" t="s">
        <v>42</v>
      </c>
      <c r="F200">
        <v>1721.639039382894</v>
      </c>
      <c r="G200">
        <v>5438.6577254105632</v>
      </c>
      <c r="H200">
        <v>25.297381370174278</v>
      </c>
      <c r="I200">
        <v>0.42246844355213342</v>
      </c>
      <c r="J200">
        <v>3.443278078765788E-2</v>
      </c>
      <c r="K200">
        <v>2117.61601844096</v>
      </c>
      <c r="L200">
        <v>2.0659668472594732</v>
      </c>
      <c r="M200">
        <v>4.2162588719581083E-2</v>
      </c>
      <c r="N200" s="5">
        <f>VLOOKUP(E200,'[1]Aircraft data'!A:F,6,FALSE)</f>
        <v>0.1038961038961039</v>
      </c>
      <c r="O200">
        <f>ROUND(VLOOKUP(E200,'[1]Aircraft data'!A:D,4,FALSE)*D200,0)</f>
        <v>91</v>
      </c>
      <c r="P200">
        <f>ROUND(VLOOKUP(E200,'[1]Aircraft data'!A:D,3,FALSE)*D200,0)</f>
        <v>11</v>
      </c>
      <c r="Q200" s="4">
        <v>712.69571454172046</v>
      </c>
      <c r="R200" s="4">
        <v>606.05536698465062</v>
      </c>
    </row>
    <row r="201" spans="1:18" x14ac:dyDescent="0.35">
      <c r="A201" t="s">
        <v>301</v>
      </c>
      <c r="B201" s="15">
        <f>IF(A201=C201,0,VLOOKUP(A201,attendees!A:B,2,FALSE))</f>
        <v>171</v>
      </c>
      <c r="C201" t="s">
        <v>85</v>
      </c>
      <c r="D201">
        <v>0.60607934019999998</v>
      </c>
      <c r="E201" t="s">
        <v>302</v>
      </c>
      <c r="F201">
        <v>971.30181747625306</v>
      </c>
      <c r="G201">
        <v>3068.342441407483</v>
      </c>
      <c r="H201">
        <v>10.50657922841989</v>
      </c>
      <c r="I201">
        <v>7.0479078418426946E-2</v>
      </c>
      <c r="J201">
        <v>1.9426036349525059E-2</v>
      </c>
      <c r="K201">
        <v>1194.701235495791</v>
      </c>
      <c r="L201">
        <v>1.165562180971504</v>
      </c>
      <c r="M201">
        <v>2.3786983285132731E-2</v>
      </c>
      <c r="N201" s="5">
        <f>VLOOKUP(E201,'[1]Aircraft data'!A:F,6,FALSE)</f>
        <v>0</v>
      </c>
      <c r="O201">
        <f>ROUND(VLOOKUP(E201,'[1]Aircraft data'!A:D,4,FALSE)*D201,0)</f>
        <v>30</v>
      </c>
      <c r="P201">
        <f>ROUND(VLOOKUP(E201,'[1]Aircraft data'!A:D,3,FALSE)*D201,0)</f>
        <v>0</v>
      </c>
      <c r="Q201" s="4">
        <v>1574.8792030344321</v>
      </c>
      <c r="R201" s="4">
        <v>1370.3230402739332</v>
      </c>
    </row>
    <row r="202" spans="1:18" x14ac:dyDescent="0.35">
      <c r="A202" t="s">
        <v>303</v>
      </c>
      <c r="B202" s="15">
        <f>IF(A202=C202,0,VLOOKUP(A202,attendees!A:B,2,FALSE))</f>
        <v>126</v>
      </c>
      <c r="C202" t="s">
        <v>273</v>
      </c>
      <c r="D202">
        <v>0.63765658353333332</v>
      </c>
      <c r="E202" t="s">
        <v>110</v>
      </c>
      <c r="F202">
        <v>11828.23318816575</v>
      </c>
      <c r="G202">
        <v>37365.388641415608</v>
      </c>
      <c r="H202">
        <v>168.61571426041391</v>
      </c>
      <c r="I202">
        <v>1.9101999257091691</v>
      </c>
      <c r="J202">
        <v>0.236564663763315</v>
      </c>
      <c r="K202">
        <v>14548.726821443881</v>
      </c>
      <c r="L202">
        <v>14.1938798257989</v>
      </c>
      <c r="M202">
        <v>0.28967101685303881</v>
      </c>
      <c r="N202" s="5">
        <f>VLOOKUP(E202,'[1]Aircraft data'!A:F,6,FALSE)</f>
        <v>0.17326732673267325</v>
      </c>
      <c r="O202">
        <f>ROUND(VLOOKUP(E202,'[1]Aircraft data'!A:D,4,FALSE)*D202,0)</f>
        <v>106</v>
      </c>
      <c r="P202">
        <f>ROUND(VLOOKUP(E202,'[1]Aircraft data'!A:D,3,FALSE)*D202,0)</f>
        <v>22</v>
      </c>
      <c r="Q202" s="4">
        <v>3179.6502244639732</v>
      </c>
      <c r="R202" s="4">
        <v>2595.8160269418545</v>
      </c>
    </row>
    <row r="203" spans="1:18" x14ac:dyDescent="0.35">
      <c r="A203" t="s">
        <v>260</v>
      </c>
      <c r="B203" s="15">
        <f>IF(A203=C203,0,VLOOKUP(A203,attendees!A:B,2,FALSE))</f>
        <v>91</v>
      </c>
      <c r="C203" t="s">
        <v>253</v>
      </c>
      <c r="D203">
        <v>0.78739383233333338</v>
      </c>
      <c r="E203" t="s">
        <v>42</v>
      </c>
      <c r="F203">
        <v>5601.5695571366723</v>
      </c>
      <c r="G203">
        <v>17695.358230994749</v>
      </c>
      <c r="H203">
        <v>64.589335810770706</v>
      </c>
      <c r="I203">
        <v>0.70869601923236536</v>
      </c>
      <c r="J203">
        <v>0.1120313911427334</v>
      </c>
      <c r="K203">
        <v>6889.9305552781061</v>
      </c>
      <c r="L203">
        <v>6.7218834685640054</v>
      </c>
      <c r="M203">
        <v>0.13718129527681641</v>
      </c>
      <c r="N203" s="5">
        <f>VLOOKUP(E203,'[1]Aircraft data'!A:F,6,FALSE)</f>
        <v>0.1038961038961039</v>
      </c>
      <c r="O203">
        <f>ROUND(VLOOKUP(E203,'[1]Aircraft data'!A:D,4,FALSE)*D203,0)</f>
        <v>109</v>
      </c>
      <c r="P203">
        <f>ROUND(VLOOKUP(E203,'[1]Aircraft data'!A:D,3,FALSE)*D203,0)</f>
        <v>13</v>
      </c>
      <c r="Q203" s="4">
        <v>4048.8483345561081</v>
      </c>
      <c r="R203" s="4">
        <v>3758.7604947037353</v>
      </c>
    </row>
    <row r="204" spans="1:18" x14ac:dyDescent="0.35">
      <c r="A204" t="s">
        <v>304</v>
      </c>
      <c r="B204" s="15">
        <f>IF(A204=C204,0,VLOOKUP(A204,attendees!A:B,2,FALSE))</f>
        <v>30</v>
      </c>
      <c r="C204" t="s">
        <v>228</v>
      </c>
      <c r="D204">
        <v>0.78739383233333338</v>
      </c>
      <c r="E204" t="s">
        <v>251</v>
      </c>
      <c r="F204">
        <v>10346.754325767781</v>
      </c>
      <c r="G204">
        <v>32685.396915100409</v>
      </c>
      <c r="H204">
        <v>116.1451180066508</v>
      </c>
      <c r="I204">
        <v>0.85203082852781031</v>
      </c>
      <c r="J204">
        <v>0.2069350865153555</v>
      </c>
      <c r="K204">
        <v>12726.507820694371</v>
      </c>
      <c r="L204">
        <v>12.41610519092133</v>
      </c>
      <c r="M204">
        <v>0.25338990185553728</v>
      </c>
      <c r="N204" s="5">
        <f>VLOOKUP(E204,'[1]Aircraft data'!A:F,6,FALSE)</f>
        <v>0.32520325203252032</v>
      </c>
      <c r="O204">
        <f>ROUND(VLOOKUP(E204,'[1]Aircraft data'!A:D,4,FALSE)*D204,0)</f>
        <v>65</v>
      </c>
      <c r="P204">
        <f>ROUND(VLOOKUP(E204,'[1]Aircraft data'!A:D,3,FALSE)*D204,0)</f>
        <v>31</v>
      </c>
      <c r="Q204" s="4">
        <v>2929.0356528051816</v>
      </c>
      <c r="R204" s="4">
        <v>2248.0898837405898</v>
      </c>
    </row>
    <row r="205" spans="1:18" x14ac:dyDescent="0.35">
      <c r="A205" t="s">
        <v>305</v>
      </c>
      <c r="B205" s="15">
        <f>IF(A205=C205,0,VLOOKUP(A205,attendees!A:B,2,FALSE))</f>
        <v>8</v>
      </c>
      <c r="C205" t="s">
        <v>173</v>
      </c>
      <c r="D205">
        <v>0.69877382826666667</v>
      </c>
      <c r="E205" t="s">
        <v>242</v>
      </c>
      <c r="F205">
        <v>607.36086807691379</v>
      </c>
      <c r="G205">
        <v>1918.652982254971</v>
      </c>
      <c r="H205">
        <v>9.1954435426844761</v>
      </c>
      <c r="I205">
        <v>0.31582765139999519</v>
      </c>
      <c r="J205">
        <v>1.214721736153828E-2</v>
      </c>
      <c r="K205">
        <v>747.05386773460395</v>
      </c>
      <c r="L205">
        <v>0.72883304169229657</v>
      </c>
      <c r="M205">
        <v>1.4874143708006051E-2</v>
      </c>
      <c r="N205" s="5">
        <f>VLOOKUP(E205,'[1]Aircraft data'!A:F,6,FALSE)</f>
        <v>0</v>
      </c>
      <c r="O205">
        <f>ROUND(VLOOKUP(E205,'[1]Aircraft data'!A:D,4,FALSE)*D205,0)</f>
        <v>50</v>
      </c>
      <c r="P205">
        <f>ROUND(VLOOKUP(E205,'[1]Aircraft data'!A:D,3,FALSE)*D205,0)</f>
        <v>0</v>
      </c>
      <c r="Q205" s="4">
        <v>505.70446608378381</v>
      </c>
      <c r="R205" s="4">
        <v>428.95834679358501</v>
      </c>
    </row>
    <row r="206" spans="1:18" x14ac:dyDescent="0.35">
      <c r="A206" t="s">
        <v>85</v>
      </c>
      <c r="B206" s="15">
        <f>IF(A206=C206,0,VLOOKUP(A206,attendees!A:B,2,FALSE))</f>
        <v>0</v>
      </c>
      <c r="C206" t="s">
        <v>85</v>
      </c>
      <c r="D206">
        <v>0.60607934019999998</v>
      </c>
      <c r="E206" t="s">
        <v>29</v>
      </c>
      <c r="F206">
        <v>55958.110856390449</v>
      </c>
      <c r="G206">
        <v>176771.67219533739</v>
      </c>
      <c r="H206">
        <v>1166.4116791806421</v>
      </c>
      <c r="I206">
        <v>6.2918496254745113</v>
      </c>
      <c r="J206">
        <v>1.1191622171278091</v>
      </c>
      <c r="K206">
        <v>68828.476353360253</v>
      </c>
      <c r="L206">
        <v>67.149733027668532</v>
      </c>
      <c r="M206">
        <v>1.3704027148503779</v>
      </c>
      <c r="N206" s="5">
        <f>VLOOKUP(E206,'[1]Aircraft data'!A:F,6,FALSE)</f>
        <v>9.8360655737704916E-2</v>
      </c>
      <c r="O206">
        <f>ROUND(VLOOKUP(E206,'[1]Aircraft data'!A:D,4,FALSE)*D206,0)</f>
        <v>233</v>
      </c>
      <c r="P206">
        <f>ROUND(VLOOKUP(E206,'[1]Aircraft data'!A:D,3,FALSE)*D206,0)</f>
        <v>25</v>
      </c>
      <c r="Q206" s="4">
        <v>1370.3230402739332</v>
      </c>
      <c r="R206" s="4">
        <v>0</v>
      </c>
    </row>
    <row r="207" spans="1:18" x14ac:dyDescent="0.35">
      <c r="A207" t="s">
        <v>85</v>
      </c>
      <c r="B207" s="15">
        <f>IF(A207=C207,0,VLOOKUP(A207,attendees!A:B,2,FALSE))</f>
        <v>0</v>
      </c>
      <c r="C207" t="s">
        <v>85</v>
      </c>
      <c r="D207">
        <v>0.60607934019999998</v>
      </c>
      <c r="E207" t="s">
        <v>29</v>
      </c>
      <c r="F207">
        <v>55958.110856390449</v>
      </c>
      <c r="G207">
        <v>176771.67219533739</v>
      </c>
      <c r="H207">
        <v>1166.4116791806421</v>
      </c>
      <c r="I207">
        <v>6.2918496254745113</v>
      </c>
      <c r="J207">
        <v>1.1191622171278091</v>
      </c>
      <c r="K207">
        <v>68828.476353360253</v>
      </c>
      <c r="L207">
        <v>67.149733027668532</v>
      </c>
      <c r="M207">
        <v>1.3704027148503779</v>
      </c>
      <c r="N207" s="5">
        <f>VLOOKUP(E207,'[1]Aircraft data'!A:F,6,FALSE)</f>
        <v>9.8360655737704916E-2</v>
      </c>
      <c r="O207">
        <f>ROUND(VLOOKUP(E207,'[1]Aircraft data'!A:D,4,FALSE)*D207,0)</f>
        <v>233</v>
      </c>
      <c r="P207">
        <f>ROUND(VLOOKUP(E207,'[1]Aircraft data'!A:D,3,FALSE)*D207,0)</f>
        <v>25</v>
      </c>
      <c r="Q207" s="4">
        <v>1370.3230402739332</v>
      </c>
      <c r="R207" s="4">
        <v>0</v>
      </c>
    </row>
    <row r="208" spans="1:18" x14ac:dyDescent="0.35">
      <c r="A208" t="s">
        <v>228</v>
      </c>
      <c r="B208" s="15">
        <f>IF(A208=C208,0,VLOOKUP(A208,attendees!A:B,2,FALSE))</f>
        <v>0</v>
      </c>
      <c r="C208" t="s">
        <v>228</v>
      </c>
      <c r="D208">
        <v>0.75174210653333329</v>
      </c>
      <c r="E208" t="s">
        <v>29</v>
      </c>
      <c r="F208">
        <v>114219.1916240471</v>
      </c>
      <c r="G208">
        <v>360818.42634036468</v>
      </c>
      <c r="H208">
        <v>2563.752966236701</v>
      </c>
      <c r="I208">
        <v>9.6495493579761469</v>
      </c>
      <c r="J208">
        <v>2.2843838324809411</v>
      </c>
      <c r="K208">
        <v>140489.60569757791</v>
      </c>
      <c r="L208">
        <v>137.0630299488565</v>
      </c>
      <c r="M208">
        <v>2.7972046928338048</v>
      </c>
      <c r="N208" s="5">
        <f>VLOOKUP(E208,'[1]Aircraft data'!A:F,6,FALSE)</f>
        <v>9.8360655737704916E-2</v>
      </c>
      <c r="O208">
        <f>ROUND(VLOOKUP(E208,'[1]Aircraft data'!A:D,4,FALSE)*D208,0)</f>
        <v>289</v>
      </c>
      <c r="P208">
        <f>ROUND(VLOOKUP(E208,'[1]Aircraft data'!A:D,3,FALSE)*D208,0)</f>
        <v>32</v>
      </c>
      <c r="Q208" s="4">
        <v>2248.0898837405898</v>
      </c>
      <c r="R208" s="4">
        <v>0</v>
      </c>
    </row>
    <row r="209" spans="1:18" x14ac:dyDescent="0.35">
      <c r="A209" t="s">
        <v>228</v>
      </c>
      <c r="B209" s="15">
        <f>IF(A209=C209,0,VLOOKUP(A209,attendees!A:B,2,FALSE))</f>
        <v>0</v>
      </c>
      <c r="C209" t="s">
        <v>228</v>
      </c>
      <c r="D209">
        <v>0.75174210653333329</v>
      </c>
      <c r="E209" t="s">
        <v>29</v>
      </c>
      <c r="F209">
        <v>114219.1916240471</v>
      </c>
      <c r="G209">
        <v>360818.42634036468</v>
      </c>
      <c r="H209">
        <v>2563.752966236701</v>
      </c>
      <c r="I209">
        <v>9.6495493579761469</v>
      </c>
      <c r="J209">
        <v>2.2843838324809411</v>
      </c>
      <c r="K209">
        <v>140489.60569757791</v>
      </c>
      <c r="L209">
        <v>137.0630299488565</v>
      </c>
      <c r="M209">
        <v>2.7972046928338048</v>
      </c>
      <c r="N209" s="5">
        <f>VLOOKUP(E209,'[1]Aircraft data'!A:F,6,FALSE)</f>
        <v>9.8360655737704916E-2</v>
      </c>
      <c r="O209">
        <f>ROUND(VLOOKUP(E209,'[1]Aircraft data'!A:D,4,FALSE)*D209,0)</f>
        <v>289</v>
      </c>
      <c r="P209">
        <f>ROUND(VLOOKUP(E209,'[1]Aircraft data'!A:D,3,FALSE)*D209,0)</f>
        <v>32</v>
      </c>
      <c r="Q209" s="4">
        <v>2248.0898837405898</v>
      </c>
      <c r="R209" s="4">
        <v>0</v>
      </c>
    </row>
    <row r="210" spans="1:18" x14ac:dyDescent="0.35">
      <c r="A210" t="s">
        <v>300</v>
      </c>
      <c r="B210" s="15">
        <f>IF(A210=C210,0,VLOOKUP(A210,attendees!A:B,2,FALSE))</f>
        <v>0</v>
      </c>
      <c r="C210" t="s">
        <v>300</v>
      </c>
      <c r="D210">
        <v>0.63857805256666667</v>
      </c>
      <c r="E210" t="s">
        <v>42</v>
      </c>
      <c r="F210">
        <v>9400.6688769382326</v>
      </c>
      <c r="G210">
        <v>29696.712982247878</v>
      </c>
      <c r="H210">
        <v>104.1096280575871</v>
      </c>
      <c r="I210">
        <v>0.83825167821513769</v>
      </c>
      <c r="J210">
        <v>0.1880133775387646</v>
      </c>
      <c r="K210">
        <v>11562.82271863403</v>
      </c>
      <c r="L210">
        <v>11.28080265232588</v>
      </c>
      <c r="M210">
        <v>0.2302204622923649</v>
      </c>
      <c r="N210" s="5">
        <f>VLOOKUP(E210,'[1]Aircraft data'!A:F,6,FALSE)</f>
        <v>0.1038961038961039</v>
      </c>
      <c r="O210">
        <f>ROUND(VLOOKUP(E210,'[1]Aircraft data'!A:D,4,FALSE)*D210,0)</f>
        <v>88</v>
      </c>
      <c r="P210">
        <f>ROUND(VLOOKUP(E210,'[1]Aircraft data'!A:D,3,FALSE)*D210,0)</f>
        <v>10</v>
      </c>
      <c r="Q210" s="4">
        <v>606.05536698465062</v>
      </c>
      <c r="R210" s="4">
        <v>0</v>
      </c>
    </row>
    <row r="211" spans="1:18" x14ac:dyDescent="0.35">
      <c r="A211" t="s">
        <v>273</v>
      </c>
      <c r="B211" s="15">
        <f>IF(A211=C211,0,VLOOKUP(A211,attendees!A:B,2,FALSE))</f>
        <v>0</v>
      </c>
      <c r="C211" t="s">
        <v>273</v>
      </c>
      <c r="D211">
        <v>0.63765658353333332</v>
      </c>
      <c r="E211" t="s">
        <v>29</v>
      </c>
      <c r="F211">
        <v>111754.0296499184</v>
      </c>
      <c r="G211">
        <v>353030.97966409218</v>
      </c>
      <c r="H211">
        <v>2513.793028524879</v>
      </c>
      <c r="I211">
        <v>9.5758296901810152</v>
      </c>
      <c r="J211">
        <v>2.2350805929983681</v>
      </c>
      <c r="K211">
        <v>137457.45646939959</v>
      </c>
      <c r="L211">
        <v>134.10483557990199</v>
      </c>
      <c r="M211">
        <v>2.7368333791816748</v>
      </c>
      <c r="N211" s="5">
        <f>VLOOKUP(E211,'[1]Aircraft data'!A:F,6,FALSE)</f>
        <v>9.8360655737704916E-2</v>
      </c>
      <c r="O211">
        <f>ROUND(VLOOKUP(E211,'[1]Aircraft data'!A:D,4,FALSE)*D211,0)</f>
        <v>245</v>
      </c>
      <c r="P211">
        <f>ROUND(VLOOKUP(E211,'[1]Aircraft data'!A:D,3,FALSE)*D211,0)</f>
        <v>27</v>
      </c>
      <c r="Q211" s="4">
        <v>2595.8160269418545</v>
      </c>
      <c r="R211" s="4">
        <v>0</v>
      </c>
    </row>
    <row r="212" spans="1:18" x14ac:dyDescent="0.35">
      <c r="A212" t="s">
        <v>253</v>
      </c>
      <c r="B212" s="15">
        <f>IF(A212=C212,0,VLOOKUP(A212,attendees!A:B,2,FALSE))</f>
        <v>0</v>
      </c>
      <c r="C212" t="s">
        <v>253</v>
      </c>
      <c r="D212">
        <v>0.75174210653333329</v>
      </c>
      <c r="E212" t="s">
        <v>32</v>
      </c>
      <c r="F212">
        <v>106492.2647280735</v>
      </c>
      <c r="G212">
        <v>336409.0642759843</v>
      </c>
      <c r="H212">
        <v>2116.8475395784199</v>
      </c>
      <c r="I212">
        <v>8.5632436730312413</v>
      </c>
      <c r="J212">
        <v>2.1298452945614712</v>
      </c>
      <c r="K212">
        <v>130985.4856155305</v>
      </c>
      <c r="L212">
        <v>127.79071767368821</v>
      </c>
      <c r="M212">
        <v>2.6079738300752702</v>
      </c>
      <c r="N212" s="5">
        <f>VLOOKUP(E212,'[1]Aircraft data'!A:F,6,FALSE)</f>
        <v>0.18067226890756302</v>
      </c>
      <c r="O212">
        <f>ROUND(VLOOKUP(E212,'[1]Aircraft data'!A:D,4,FALSE)*D212,0)</f>
        <v>147</v>
      </c>
      <c r="P212">
        <f>ROUND(VLOOKUP(E212,'[1]Aircraft data'!A:D,3,FALSE)*D212,0)</f>
        <v>32</v>
      </c>
      <c r="Q212" s="4">
        <v>3758.7604947037353</v>
      </c>
      <c r="R212" s="4">
        <v>0</v>
      </c>
    </row>
    <row r="213" spans="1:18" x14ac:dyDescent="0.35">
      <c r="A213" t="s">
        <v>173</v>
      </c>
      <c r="B213" s="15">
        <f>IF(A213=C213,0,VLOOKUP(A213,attendees!A:B,2,FALSE))</f>
        <v>0</v>
      </c>
      <c r="C213" t="s">
        <v>173</v>
      </c>
      <c r="D213">
        <v>0.69877382826666667</v>
      </c>
      <c r="E213" t="s">
        <v>54</v>
      </c>
      <c r="F213">
        <v>8147.3570141231721</v>
      </c>
      <c r="G213">
        <v>25737.500807615099</v>
      </c>
      <c r="H213">
        <v>120.04247006993801</v>
      </c>
      <c r="I213">
        <v>0.86329573069021026</v>
      </c>
      <c r="J213">
        <v>0.1629471402824634</v>
      </c>
      <c r="K213">
        <v>10021.2491273715</v>
      </c>
      <c r="L213">
        <v>9.7768284169478044</v>
      </c>
      <c r="M213">
        <v>0.19952711054995531</v>
      </c>
      <c r="N213" s="5">
        <f>VLOOKUP(E213,'[1]Aircraft data'!A:F,6,FALSE)</f>
        <v>9.3023255813953487E-2</v>
      </c>
      <c r="O213">
        <f>ROUND(VLOOKUP(E213,'[1]Aircraft data'!A:D,4,FALSE)*D213,0)</f>
        <v>109</v>
      </c>
      <c r="P213">
        <f>ROUND(VLOOKUP(E213,'[1]Aircraft data'!A:D,3,FALSE)*D213,0)</f>
        <v>11</v>
      </c>
      <c r="Q213" s="4">
        <v>428.95834679358501</v>
      </c>
      <c r="R213" s="4">
        <v>0</v>
      </c>
    </row>
    <row r="214" spans="1:18" x14ac:dyDescent="0.35">
      <c r="A214" t="s">
        <v>306</v>
      </c>
      <c r="B214" s="15">
        <f>IF(A214=C214,0,VLOOKUP(A214,attendees!A:B,2,FALSE))</f>
        <v>297</v>
      </c>
      <c r="C214" t="s">
        <v>231</v>
      </c>
      <c r="D214">
        <v>0.6078310146</v>
      </c>
      <c r="E214" t="s">
        <v>75</v>
      </c>
      <c r="F214">
        <v>8686.3989140263384</v>
      </c>
      <c r="G214">
        <v>27440.334169409201</v>
      </c>
      <c r="H214">
        <v>124.80093699550559</v>
      </c>
      <c r="I214">
        <v>0.78548303315109602</v>
      </c>
      <c r="J214">
        <v>0.17372797828052669</v>
      </c>
      <c r="K214">
        <v>10684.270664252401</v>
      </c>
      <c r="L214">
        <v>10.423678696831599</v>
      </c>
      <c r="M214">
        <v>0.21272813667003279</v>
      </c>
      <c r="N214" s="5">
        <f>VLOOKUP(E214,'[1]Aircraft data'!A:F,6,FALSE)</f>
        <v>0.14935064935064934</v>
      </c>
      <c r="O214">
        <f>ROUND(VLOOKUP(E214,'[1]Aircraft data'!A:D,4,FALSE)*D214,0)</f>
        <v>80</v>
      </c>
      <c r="P214">
        <f>ROUND(VLOOKUP(E214,'[1]Aircraft data'!A:D,3,FALSE)*D214,0)</f>
        <v>14</v>
      </c>
      <c r="Q214" s="4">
        <v>2179.0387301445253</v>
      </c>
      <c r="R214" s="4">
        <v>1595.2018329230527</v>
      </c>
    </row>
    <row r="215" spans="1:18" x14ac:dyDescent="0.35">
      <c r="A215" t="s">
        <v>236</v>
      </c>
      <c r="B215" s="15">
        <f>IF(A215=C215,0,VLOOKUP(A215,attendees!A:B,2,FALSE))</f>
        <v>208</v>
      </c>
      <c r="C215" t="s">
        <v>214</v>
      </c>
      <c r="D215">
        <v>0.60607934019999998</v>
      </c>
      <c r="E215" t="s">
        <v>42</v>
      </c>
      <c r="F215">
        <v>8150.4790988939376</v>
      </c>
      <c r="G215">
        <v>25747.363473405949</v>
      </c>
      <c r="H215">
        <v>92.449075544453692</v>
      </c>
      <c r="I215">
        <v>0.78832225105597353</v>
      </c>
      <c r="J215">
        <v>0.16300958197787879</v>
      </c>
      <c r="K215">
        <v>10025.08929163955</v>
      </c>
      <c r="L215">
        <v>9.7805749186727251</v>
      </c>
      <c r="M215">
        <v>0.19960356976883109</v>
      </c>
      <c r="N215" s="5">
        <f>VLOOKUP(E215,'[1]Aircraft data'!A:F,6,FALSE)</f>
        <v>0.1038961038961039</v>
      </c>
      <c r="O215">
        <f>ROUND(VLOOKUP(E215,'[1]Aircraft data'!A:D,4,FALSE)*D215,0)</f>
        <v>84</v>
      </c>
      <c r="P215">
        <f>ROUND(VLOOKUP(E215,'[1]Aircraft data'!A:D,3,FALSE)*D215,0)</f>
        <v>10</v>
      </c>
      <c r="Q215" s="4">
        <v>1762.7394339755419</v>
      </c>
      <c r="R215" s="4">
        <v>1214.9231898605217</v>
      </c>
    </row>
    <row r="216" spans="1:18" x14ac:dyDescent="0.35">
      <c r="A216" t="s">
        <v>243</v>
      </c>
      <c r="B216" s="15">
        <f>IF(A216=C216,0,VLOOKUP(A216,attendees!A:B,2,FALSE))</f>
        <v>186</v>
      </c>
      <c r="C216" t="s">
        <v>139</v>
      </c>
      <c r="D216">
        <v>0.61483771219999994</v>
      </c>
      <c r="E216" t="s">
        <v>195</v>
      </c>
      <c r="F216">
        <v>16113.64964432811</v>
      </c>
      <c r="G216">
        <v>50903.019226432487</v>
      </c>
      <c r="H216">
        <v>254.86549927336469</v>
      </c>
      <c r="I216">
        <v>1.0661792343006939</v>
      </c>
      <c r="J216">
        <v>0.32227299288656219</v>
      </c>
      <c r="K216">
        <v>19819.78906252357</v>
      </c>
      <c r="L216">
        <v>19.336379573193732</v>
      </c>
      <c r="M216">
        <v>0.39461999128966802</v>
      </c>
      <c r="N216" s="5">
        <f>VLOOKUP(E216,'[1]Aircraft data'!A:F,6,FALSE)</f>
        <v>9.6153846153846159E-2</v>
      </c>
      <c r="O216">
        <f>ROUND(VLOOKUP(E216,'[1]Aircraft data'!A:D,4,FALSE)*D216,0)</f>
        <v>116</v>
      </c>
      <c r="P216">
        <f>ROUND(VLOOKUP(E216,'[1]Aircraft data'!A:D,3,FALSE)*D216,0)</f>
        <v>12</v>
      </c>
      <c r="Q216" s="4">
        <v>1762.0722666468923</v>
      </c>
      <c r="R216" s="4">
        <v>966.71259123388484</v>
      </c>
    </row>
    <row r="217" spans="1:18" x14ac:dyDescent="0.35">
      <c r="A217" t="s">
        <v>307</v>
      </c>
      <c r="B217" s="15">
        <f>IF(A217=C217,0,VLOOKUP(A217,attendees!A:B,2,FALSE))</f>
        <v>172</v>
      </c>
      <c r="C217" t="s">
        <v>47</v>
      </c>
      <c r="D217">
        <v>0.61308603779999993</v>
      </c>
      <c r="E217" t="s">
        <v>216</v>
      </c>
      <c r="F217">
        <v>2026.084722656642</v>
      </c>
      <c r="G217">
        <v>6400.401638872333</v>
      </c>
      <c r="H217">
        <v>22.549276692336111</v>
      </c>
      <c r="I217">
        <v>0.7139707245949517</v>
      </c>
      <c r="J217">
        <v>4.0521694453132848E-2</v>
      </c>
      <c r="K217">
        <v>2492.08420886767</v>
      </c>
      <c r="L217">
        <v>2.431301667187971</v>
      </c>
      <c r="M217">
        <v>4.9618401371183077E-2</v>
      </c>
      <c r="N217" s="5">
        <f>VLOOKUP(E217,'[1]Aircraft data'!A:F,6,FALSE)</f>
        <v>8.3333333333333329E-2</v>
      </c>
      <c r="O217">
        <f>ROUND(VLOOKUP(E217,'[1]Aircraft data'!A:D,4,FALSE)*D217,0)</f>
        <v>54</v>
      </c>
      <c r="P217">
        <f>ROUND(VLOOKUP(E217,'[1]Aircraft data'!A:D,3,FALSE)*D217,0)</f>
        <v>5</v>
      </c>
      <c r="Q217" s="4">
        <v>1108.7304595589746</v>
      </c>
      <c r="R217" s="4">
        <v>891.76769213957357</v>
      </c>
    </row>
    <row r="218" spans="1:18" x14ac:dyDescent="0.35">
      <c r="A218" t="s">
        <v>250</v>
      </c>
      <c r="B218" s="15">
        <f>IF(A218=C218,0,VLOOKUP(A218,attendees!A:B,2,FALSE))</f>
        <v>139</v>
      </c>
      <c r="C218" t="s">
        <v>253</v>
      </c>
      <c r="D218">
        <v>0.78739383233333338</v>
      </c>
      <c r="E218" t="s">
        <v>234</v>
      </c>
      <c r="F218">
        <v>6515.6860448749758</v>
      </c>
      <c r="G218">
        <v>20583.05221576005</v>
      </c>
      <c r="H218">
        <v>68.338250351472979</v>
      </c>
      <c r="I218">
        <v>1.0066641948817769</v>
      </c>
      <c r="J218">
        <v>0.13031372089749951</v>
      </c>
      <c r="K218">
        <v>8014.2938351962193</v>
      </c>
      <c r="L218">
        <v>7.8188232538499696</v>
      </c>
      <c r="M218">
        <v>0.15956782150714219</v>
      </c>
      <c r="N218" s="5">
        <f>VLOOKUP(E218,'[1]Aircraft data'!A:F,6,FALSE)</f>
        <v>0</v>
      </c>
      <c r="O218">
        <f>ROUND(VLOOKUP(E218,'[1]Aircraft data'!A:D,4,FALSE)*D218,0)</f>
        <v>149</v>
      </c>
      <c r="P218">
        <f>ROUND(VLOOKUP(E218,'[1]Aircraft data'!A:D,3,FALSE)*D218,0)</f>
        <v>0</v>
      </c>
      <c r="Q218" s="4">
        <v>4035.0430747810515</v>
      </c>
      <c r="R218" s="4">
        <v>3758.7604947037353</v>
      </c>
    </row>
    <row r="219" spans="1:18" x14ac:dyDescent="0.35">
      <c r="A219" t="s">
        <v>308</v>
      </c>
      <c r="B219" s="15">
        <f>IF(A219=C219,0,VLOOKUP(A219,attendees!A:B,2,FALSE))</f>
        <v>135</v>
      </c>
      <c r="C219" t="s">
        <v>214</v>
      </c>
      <c r="D219">
        <v>0.6078310146</v>
      </c>
      <c r="E219" t="s">
        <v>42</v>
      </c>
      <c r="F219">
        <v>7427.1262620473599</v>
      </c>
      <c r="G219">
        <v>23462.2918618076</v>
      </c>
      <c r="H219">
        <v>84.149932445309503</v>
      </c>
      <c r="I219">
        <v>0.69667850606845161</v>
      </c>
      <c r="J219">
        <v>0.14854252524094719</v>
      </c>
      <c r="K219">
        <v>9135.3653023182524</v>
      </c>
      <c r="L219">
        <v>8.9125515144568297</v>
      </c>
      <c r="M219">
        <v>0.18188880641748631</v>
      </c>
      <c r="N219" s="5">
        <f>VLOOKUP(E219,'[1]Aircraft data'!A:F,6,FALSE)</f>
        <v>0.1038961038961039</v>
      </c>
      <c r="O219">
        <f>ROUND(VLOOKUP(E219,'[1]Aircraft data'!A:D,4,FALSE)*D219,0)</f>
        <v>84</v>
      </c>
      <c r="P219">
        <f>ROUND(VLOOKUP(E219,'[1]Aircraft data'!A:D,3,FALSE)*D219,0)</f>
        <v>10</v>
      </c>
      <c r="Q219" s="4">
        <v>1714.1208890479174</v>
      </c>
      <c r="R219" s="4">
        <v>1214.9231898605217</v>
      </c>
    </row>
    <row r="220" spans="1:18" x14ac:dyDescent="0.35">
      <c r="A220" t="s">
        <v>309</v>
      </c>
      <c r="B220" s="15">
        <f>IF(A220=C220,0,VLOOKUP(A220,attendees!A:B,2,FALSE))</f>
        <v>105</v>
      </c>
      <c r="C220" t="s">
        <v>310</v>
      </c>
      <c r="D220">
        <v>0.64410686676666673</v>
      </c>
      <c r="E220" t="s">
        <v>251</v>
      </c>
      <c r="F220">
        <v>1966.62536627345</v>
      </c>
      <c r="G220">
        <v>6212.5695320578261</v>
      </c>
      <c r="H220">
        <v>23.131738262198638</v>
      </c>
      <c r="I220">
        <v>0.54425056511610648</v>
      </c>
      <c r="J220">
        <v>3.9332507325468981E-2</v>
      </c>
      <c r="K220">
        <v>2418.949200516342</v>
      </c>
      <c r="L220">
        <v>2.3599504395281392</v>
      </c>
      <c r="M220">
        <v>4.8162253867921202E-2</v>
      </c>
      <c r="N220" s="5">
        <f>VLOOKUP(E220,'[1]Aircraft data'!A:F,6,FALSE)</f>
        <v>0.32520325203252032</v>
      </c>
      <c r="O220">
        <f>ROUND(VLOOKUP(E220,'[1]Aircraft data'!A:D,4,FALSE)*D220,0)</f>
        <v>53</v>
      </c>
      <c r="P220">
        <f>ROUND(VLOOKUP(E220,'[1]Aircraft data'!A:D,3,FALSE)*D220,0)</f>
        <v>26</v>
      </c>
      <c r="Q220" s="4">
        <v>857.11500854924543</v>
      </c>
      <c r="R220" s="4">
        <v>699.83476723132571</v>
      </c>
    </row>
    <row r="221" spans="1:18" x14ac:dyDescent="0.35">
      <c r="A221" t="s">
        <v>311</v>
      </c>
      <c r="B221" s="15">
        <f>IF(A221=C221,0,VLOOKUP(A221,attendees!A:B,2,FALSE))</f>
        <v>65</v>
      </c>
      <c r="C221" t="s">
        <v>71</v>
      </c>
      <c r="D221">
        <v>0.69877382826666667</v>
      </c>
      <c r="E221" t="s">
        <v>312</v>
      </c>
      <c r="F221">
        <v>162.6064309985131</v>
      </c>
      <c r="G221">
        <v>513.67371552430279</v>
      </c>
      <c r="H221">
        <v>2.461861365317489</v>
      </c>
      <c r="I221">
        <v>8.4555344119226841E-2</v>
      </c>
      <c r="J221">
        <v>3.252128619970263E-3</v>
      </c>
      <c r="K221">
        <v>200.00591012817111</v>
      </c>
      <c r="L221">
        <v>0.19512771719821581</v>
      </c>
      <c r="M221">
        <v>3.9821983101676678E-3</v>
      </c>
      <c r="N221" s="5">
        <f>VLOOKUP(E221,'[1]Aircraft data'!A:F,6,FALSE)</f>
        <v>0</v>
      </c>
      <c r="O221">
        <f>ROUND(VLOOKUP(E221,'[1]Aircraft data'!A:D,4,FALSE)*D221,0)</f>
        <v>13</v>
      </c>
      <c r="P221">
        <f>ROUND(VLOOKUP(E221,'[1]Aircraft data'!A:D,3,FALSE)*D221,0)</f>
        <v>0</v>
      </c>
      <c r="Q221" s="4">
        <v>829.00318016923575</v>
      </c>
      <c r="R221" s="4">
        <v>749.97645470395844</v>
      </c>
    </row>
    <row r="222" spans="1:18" x14ac:dyDescent="0.35">
      <c r="A222" t="s">
        <v>313</v>
      </c>
      <c r="B222" s="15">
        <f>IF(A222=C222,0,VLOOKUP(A222,attendees!A:B,2,FALSE))</f>
        <v>46</v>
      </c>
      <c r="C222" t="s">
        <v>314</v>
      </c>
      <c r="D222">
        <v>0.69877382826666667</v>
      </c>
      <c r="E222" t="s">
        <v>75</v>
      </c>
      <c r="F222">
        <v>1783.802363970648</v>
      </c>
      <c r="G222">
        <v>5635.031667783277</v>
      </c>
      <c r="H222">
        <v>32.586962279411537</v>
      </c>
      <c r="I222">
        <v>8.0897742929290542E-2</v>
      </c>
      <c r="J222">
        <v>3.567604727941296E-2</v>
      </c>
      <c r="K222">
        <v>2194.0769076838969</v>
      </c>
      <c r="L222">
        <v>2.140562836764778</v>
      </c>
      <c r="M222">
        <v>4.3684955852342403E-2</v>
      </c>
      <c r="N222" s="5">
        <f>VLOOKUP(E222,'[1]Aircraft data'!A:F,6,FALSE)</f>
        <v>0.14935064935064934</v>
      </c>
      <c r="O222">
        <f>ROUND(VLOOKUP(E222,'[1]Aircraft data'!A:D,4,FALSE)*D222,0)</f>
        <v>92</v>
      </c>
      <c r="P222">
        <f>ROUND(VLOOKUP(E222,'[1]Aircraft data'!A:D,3,FALSE)*D222,0)</f>
        <v>16</v>
      </c>
      <c r="Q222" s="4">
        <v>528.75760700000649</v>
      </c>
      <c r="R222" s="4">
        <v>424.40516870772359</v>
      </c>
    </row>
    <row r="223" spans="1:18" x14ac:dyDescent="0.35">
      <c r="A223" t="s">
        <v>315</v>
      </c>
      <c r="B223" s="15">
        <f>IF(A223=C223,0,VLOOKUP(A223,attendees!A:B,2,FALSE))</f>
        <v>22</v>
      </c>
      <c r="C223" t="s">
        <v>204</v>
      </c>
      <c r="D223">
        <v>0.69877382826666667</v>
      </c>
      <c r="E223" t="s">
        <v>316</v>
      </c>
      <c r="F223">
        <v>519.35280336875735</v>
      </c>
      <c r="G223">
        <v>1640.635505841904</v>
      </c>
      <c r="H223">
        <v>7.8630014430029851</v>
      </c>
      <c r="I223">
        <v>0.27006345775175378</v>
      </c>
      <c r="J223">
        <v>1.0387056067375141E-2</v>
      </c>
      <c r="K223">
        <v>638.80394814357157</v>
      </c>
      <c r="L223">
        <v>0.62322336404250878</v>
      </c>
      <c r="M223">
        <v>1.2718844164132831E-2</v>
      </c>
      <c r="N223" s="5">
        <f>VLOOKUP(E223,'[1]Aircraft data'!A:F,6,FALSE)</f>
        <v>0</v>
      </c>
      <c r="O223">
        <f>ROUND(VLOOKUP(E223,'[1]Aircraft data'!A:D,4,FALSE)*D223,0)</f>
        <v>46</v>
      </c>
      <c r="P223">
        <f>ROUND(VLOOKUP(E223,'[1]Aircraft data'!A:D,3,FALSE)*D223,0)</f>
        <v>0</v>
      </c>
      <c r="Q223" s="4">
        <v>714.98462067111063</v>
      </c>
      <c r="R223" s="4">
        <v>643.65264215624529</v>
      </c>
    </row>
    <row r="224" spans="1:18" x14ac:dyDescent="0.35">
      <c r="A224" t="s">
        <v>231</v>
      </c>
      <c r="B224" s="15">
        <f>IF(A224=C224,0,VLOOKUP(A224,attendees!A:B,2,FALSE))</f>
        <v>0</v>
      </c>
      <c r="C224" t="s">
        <v>231</v>
      </c>
      <c r="D224">
        <v>0.60607934019999998</v>
      </c>
      <c r="E224" t="s">
        <v>29</v>
      </c>
      <c r="F224">
        <v>65141.195456496927</v>
      </c>
      <c r="G224">
        <v>205781.0364470738</v>
      </c>
      <c r="H224">
        <v>1310.0052346494399</v>
      </c>
      <c r="I224">
        <v>6.8465265181043424</v>
      </c>
      <c r="J224">
        <v>1.302823909129939</v>
      </c>
      <c r="K224">
        <v>80123.670411491243</v>
      </c>
      <c r="L224">
        <v>78.169434547796328</v>
      </c>
      <c r="M224">
        <v>1.595294582608088</v>
      </c>
      <c r="N224" s="5">
        <f>VLOOKUP(E224,'[1]Aircraft data'!A:F,6,FALSE)</f>
        <v>9.8360655737704916E-2</v>
      </c>
      <c r="O224">
        <f>ROUND(VLOOKUP(E224,'[1]Aircraft data'!A:D,4,FALSE)*D224,0)</f>
        <v>233</v>
      </c>
      <c r="P224">
        <f>ROUND(VLOOKUP(E224,'[1]Aircraft data'!A:D,3,FALSE)*D224,0)</f>
        <v>25</v>
      </c>
      <c r="Q224" s="4">
        <v>1595.2018329230527</v>
      </c>
      <c r="R224" s="4">
        <v>0</v>
      </c>
    </row>
    <row r="225" spans="1:18" x14ac:dyDescent="0.35">
      <c r="A225" t="s">
        <v>214</v>
      </c>
      <c r="B225" s="15">
        <f>IF(A225=C225,0,VLOOKUP(A225,attendees!A:B,2,FALSE))</f>
        <v>0</v>
      </c>
      <c r="C225" t="s">
        <v>214</v>
      </c>
      <c r="D225">
        <v>0.60607934019999998</v>
      </c>
      <c r="E225" t="s">
        <v>29</v>
      </c>
      <c r="F225">
        <v>49612.248018995662</v>
      </c>
      <c r="G225">
        <v>156725.09149200731</v>
      </c>
      <c r="H225">
        <v>1012.500926715771</v>
      </c>
      <c r="I225">
        <v>6.5664807021024387</v>
      </c>
      <c r="J225">
        <v>0.99224496037991328</v>
      </c>
      <c r="K225">
        <v>61023.065063364673</v>
      </c>
      <c r="L225">
        <v>59.534697622794788</v>
      </c>
      <c r="M225">
        <v>1.214993829036628</v>
      </c>
      <c r="N225" s="5">
        <f>VLOOKUP(E225,'[1]Aircraft data'!A:F,6,FALSE)</f>
        <v>9.8360655737704916E-2</v>
      </c>
      <c r="O225">
        <f>ROUND(VLOOKUP(E225,'[1]Aircraft data'!A:D,4,FALSE)*D225,0)</f>
        <v>233</v>
      </c>
      <c r="P225">
        <f>ROUND(VLOOKUP(E225,'[1]Aircraft data'!A:D,3,FALSE)*D225,0)</f>
        <v>25</v>
      </c>
      <c r="Q225" s="4">
        <v>1214.9231898605217</v>
      </c>
      <c r="R225" s="4">
        <v>0</v>
      </c>
    </row>
    <row r="226" spans="1:18" x14ac:dyDescent="0.35">
      <c r="A226" t="s">
        <v>214</v>
      </c>
      <c r="B226" s="15">
        <f>IF(A226=C226,0,VLOOKUP(A226,attendees!A:B,2,FALSE))</f>
        <v>0</v>
      </c>
      <c r="C226" t="s">
        <v>214</v>
      </c>
      <c r="D226">
        <v>0.60607934019999998</v>
      </c>
      <c r="E226" t="s">
        <v>29</v>
      </c>
      <c r="F226">
        <v>49612.248018995662</v>
      </c>
      <c r="G226">
        <v>156725.09149200731</v>
      </c>
      <c r="H226">
        <v>1012.500926715771</v>
      </c>
      <c r="I226">
        <v>6.5664807021024387</v>
      </c>
      <c r="J226">
        <v>0.99224496037991328</v>
      </c>
      <c r="K226">
        <v>61023.065063364673</v>
      </c>
      <c r="L226">
        <v>59.534697622794788</v>
      </c>
      <c r="M226">
        <v>1.214993829036628</v>
      </c>
      <c r="N226" s="5">
        <f>VLOOKUP(E226,'[1]Aircraft data'!A:F,6,FALSE)</f>
        <v>9.8360655737704916E-2</v>
      </c>
      <c r="O226">
        <f>ROUND(VLOOKUP(E226,'[1]Aircraft data'!A:D,4,FALSE)*D226,0)</f>
        <v>233</v>
      </c>
      <c r="P226">
        <f>ROUND(VLOOKUP(E226,'[1]Aircraft data'!A:D,3,FALSE)*D226,0)</f>
        <v>25</v>
      </c>
      <c r="Q226" s="4">
        <v>1214.9231898605217</v>
      </c>
      <c r="R226" s="4">
        <v>0</v>
      </c>
    </row>
    <row r="227" spans="1:18" x14ac:dyDescent="0.35">
      <c r="A227" t="s">
        <v>139</v>
      </c>
      <c r="B227" s="15">
        <f>IF(A227=C227,0,VLOOKUP(A227,attendees!A:B,2,FALSE))</f>
        <v>0</v>
      </c>
      <c r="C227" t="s">
        <v>139</v>
      </c>
      <c r="D227">
        <v>0.60607934019999998</v>
      </c>
      <c r="E227" t="s">
        <v>141</v>
      </c>
      <c r="F227">
        <v>26776.62289742479</v>
      </c>
      <c r="G227">
        <v>84587.351732964918</v>
      </c>
      <c r="H227">
        <v>374.1524896696622</v>
      </c>
      <c r="I227">
        <v>2.3586915489331912</v>
      </c>
      <c r="J227">
        <v>0.53553245794849569</v>
      </c>
      <c r="K227">
        <v>32935.246163832497</v>
      </c>
      <c r="L227">
        <v>32.131947476909751</v>
      </c>
      <c r="M227">
        <v>0.6557540301410153</v>
      </c>
      <c r="N227" s="5">
        <f>VLOOKUP(E227,'[1]Aircraft data'!A:F,6,FALSE)</f>
        <v>6.5972222222222224E-2</v>
      </c>
      <c r="O227">
        <f>ROUND(VLOOKUP(E227,'[1]Aircraft data'!A:D,4,FALSE)*D227,0)</f>
        <v>163</v>
      </c>
      <c r="P227">
        <f>ROUND(VLOOKUP(E227,'[1]Aircraft data'!A:D,3,FALSE)*D227,0)</f>
        <v>12</v>
      </c>
      <c r="Q227" s="4">
        <v>966.71259123388484</v>
      </c>
      <c r="R227" s="4">
        <v>0</v>
      </c>
    </row>
    <row r="228" spans="1:18" x14ac:dyDescent="0.35">
      <c r="A228" t="s">
        <v>47</v>
      </c>
      <c r="B228" s="15">
        <f>IF(A228=C228,0,VLOOKUP(A228,attendees!A:B,2,FALSE))</f>
        <v>0</v>
      </c>
      <c r="C228" t="s">
        <v>47</v>
      </c>
      <c r="D228">
        <v>0.60607934019999998</v>
      </c>
      <c r="E228" t="s">
        <v>49</v>
      </c>
      <c r="F228">
        <v>20466.33671418775</v>
      </c>
      <c r="G228">
        <v>64653.157680119082</v>
      </c>
      <c r="H228">
        <v>292.75331603475303</v>
      </c>
      <c r="I228">
        <v>1.0940931645813341</v>
      </c>
      <c r="J228">
        <v>0.40932673428375488</v>
      </c>
      <c r="K228">
        <v>25173.594158450931</v>
      </c>
      <c r="L228">
        <v>24.55960405702529</v>
      </c>
      <c r="M228">
        <v>0.50121640932704681</v>
      </c>
      <c r="N228" s="5">
        <f>VLOOKUP(E228,'[1]Aircraft data'!A:F,6,FALSE)</f>
        <v>0.17499999999999999</v>
      </c>
      <c r="O228">
        <f>ROUND(VLOOKUP(E228,'[1]Aircraft data'!A:D,4,FALSE)*D228,0)</f>
        <v>120</v>
      </c>
      <c r="P228">
        <f>ROUND(VLOOKUP(E228,'[1]Aircraft data'!A:D,3,FALSE)*D228,0)</f>
        <v>25</v>
      </c>
      <c r="Q228" s="4">
        <v>891.76769213957357</v>
      </c>
      <c r="R228" s="4">
        <v>0</v>
      </c>
    </row>
    <row r="229" spans="1:18" x14ac:dyDescent="0.35">
      <c r="A229" t="s">
        <v>253</v>
      </c>
      <c r="B229" s="15">
        <f>IF(A229=C229,0,VLOOKUP(A229,attendees!A:B,2,FALSE))</f>
        <v>0</v>
      </c>
      <c r="C229" t="s">
        <v>253</v>
      </c>
      <c r="D229">
        <v>0.75174210653333329</v>
      </c>
      <c r="E229" t="s">
        <v>32</v>
      </c>
      <c r="F229">
        <v>106492.2647280735</v>
      </c>
      <c r="G229">
        <v>336409.0642759843</v>
      </c>
      <c r="H229">
        <v>2116.8475395784199</v>
      </c>
      <c r="I229">
        <v>8.5632436730312413</v>
      </c>
      <c r="J229">
        <v>2.1298452945614712</v>
      </c>
      <c r="K229">
        <v>130985.4856155305</v>
      </c>
      <c r="L229">
        <v>127.79071767368821</v>
      </c>
      <c r="M229">
        <v>2.6079738300752702</v>
      </c>
      <c r="N229" s="5">
        <f>VLOOKUP(E229,'[1]Aircraft data'!A:F,6,FALSE)</f>
        <v>0.18067226890756302</v>
      </c>
      <c r="O229">
        <f>ROUND(VLOOKUP(E229,'[1]Aircraft data'!A:D,4,FALSE)*D229,0)</f>
        <v>147</v>
      </c>
      <c r="P229">
        <f>ROUND(VLOOKUP(E229,'[1]Aircraft data'!A:D,3,FALSE)*D229,0)</f>
        <v>32</v>
      </c>
      <c r="Q229" s="4">
        <v>3758.7604947037353</v>
      </c>
      <c r="R229" s="4">
        <v>0</v>
      </c>
    </row>
    <row r="230" spans="1:18" x14ac:dyDescent="0.35">
      <c r="A230" t="s">
        <v>310</v>
      </c>
      <c r="B230" s="15">
        <f>IF(A230=C230,0,VLOOKUP(A230,attendees!A:B,2,FALSE))</f>
        <v>0</v>
      </c>
      <c r="C230" t="s">
        <v>310</v>
      </c>
      <c r="D230">
        <v>0.63765658353333332</v>
      </c>
      <c r="E230" t="s">
        <v>29</v>
      </c>
      <c r="F230">
        <v>30129.005490174201</v>
      </c>
      <c r="G230">
        <v>95177.528343460304</v>
      </c>
      <c r="H230">
        <v>622.80682031464642</v>
      </c>
      <c r="I230">
        <v>4.7174778240164077</v>
      </c>
      <c r="J230">
        <v>0.60258010980348409</v>
      </c>
      <c r="K230">
        <v>37058.676752914267</v>
      </c>
      <c r="L230">
        <v>36.154806588209041</v>
      </c>
      <c r="M230">
        <v>0.73785319567773555</v>
      </c>
      <c r="N230" s="5">
        <f>VLOOKUP(E230,'[1]Aircraft data'!A:F,6,FALSE)</f>
        <v>9.8360655737704916E-2</v>
      </c>
      <c r="O230">
        <f>ROUND(VLOOKUP(E230,'[1]Aircraft data'!A:D,4,FALSE)*D230,0)</f>
        <v>245</v>
      </c>
      <c r="P230">
        <f>ROUND(VLOOKUP(E230,'[1]Aircraft data'!A:D,3,FALSE)*D230,0)</f>
        <v>27</v>
      </c>
      <c r="Q230" s="4">
        <v>699.83476723132571</v>
      </c>
      <c r="R230" s="4">
        <v>0</v>
      </c>
    </row>
    <row r="231" spans="1:18" x14ac:dyDescent="0.35">
      <c r="A231" t="s">
        <v>71</v>
      </c>
      <c r="B231" s="15">
        <f>IF(A231=C231,0,VLOOKUP(A231,attendees!A:B,2,FALSE))</f>
        <v>0</v>
      </c>
      <c r="C231" t="s">
        <v>71</v>
      </c>
      <c r="D231">
        <v>0.69877382826666667</v>
      </c>
      <c r="E231" t="s">
        <v>29</v>
      </c>
      <c r="F231">
        <v>35374.008151595393</v>
      </c>
      <c r="G231">
        <v>111746.49175088981</v>
      </c>
      <c r="H231">
        <v>735.01274344129115</v>
      </c>
      <c r="I231">
        <v>5.7162518148291026</v>
      </c>
      <c r="J231">
        <v>0.70748016303190764</v>
      </c>
      <c r="K231">
        <v>43510.030026462337</v>
      </c>
      <c r="L231">
        <v>42.44880978191447</v>
      </c>
      <c r="M231">
        <v>0.86630224044723425</v>
      </c>
      <c r="N231" s="5">
        <f>VLOOKUP(E231,'[1]Aircraft data'!A:F,6,FALSE)</f>
        <v>9.8360655737704916E-2</v>
      </c>
      <c r="O231">
        <f>ROUND(VLOOKUP(E231,'[1]Aircraft data'!A:D,4,FALSE)*D231,0)</f>
        <v>269</v>
      </c>
      <c r="P231">
        <f>ROUND(VLOOKUP(E231,'[1]Aircraft data'!A:D,3,FALSE)*D231,0)</f>
        <v>29</v>
      </c>
      <c r="Q231" s="4">
        <v>749.97645470395844</v>
      </c>
      <c r="R231" s="4">
        <v>0</v>
      </c>
    </row>
    <row r="232" spans="1:18" x14ac:dyDescent="0.35">
      <c r="A232" t="s">
        <v>314</v>
      </c>
      <c r="B232" s="15">
        <f>IF(A232=C232,0,VLOOKUP(A232,attendees!A:B,2,FALSE))</f>
        <v>0</v>
      </c>
      <c r="C232" t="s">
        <v>314</v>
      </c>
      <c r="D232">
        <v>0.71929534158064523</v>
      </c>
      <c r="E232" t="s">
        <v>42</v>
      </c>
      <c r="F232">
        <v>7456.3111311423418</v>
      </c>
      <c r="G232">
        <v>23554.48686327866</v>
      </c>
      <c r="H232">
        <v>79.329963850067571</v>
      </c>
      <c r="I232">
        <v>0.98530544217508109</v>
      </c>
      <c r="J232">
        <v>0.14912622262284689</v>
      </c>
      <c r="K232">
        <v>9171.2626913050808</v>
      </c>
      <c r="L232">
        <v>8.9475733573708105</v>
      </c>
      <c r="M232">
        <v>0.18260353790552669</v>
      </c>
      <c r="N232" s="5">
        <f>VLOOKUP(E232,'[1]Aircraft data'!A:F,6,FALSE)</f>
        <v>0.1038961038961039</v>
      </c>
      <c r="O232">
        <f>ROUND(VLOOKUP(E232,'[1]Aircraft data'!A:D,4,FALSE)*D232,0)</f>
        <v>99</v>
      </c>
      <c r="P232">
        <f>ROUND(VLOOKUP(E232,'[1]Aircraft data'!A:D,3,FALSE)*D232,0)</f>
        <v>12</v>
      </c>
      <c r="Q232" s="4">
        <v>424.40516870772359</v>
      </c>
      <c r="R232" s="4">
        <v>0</v>
      </c>
    </row>
    <row r="233" spans="1:18" x14ac:dyDescent="0.35">
      <c r="A233" t="s">
        <v>204</v>
      </c>
      <c r="B233" s="15">
        <f>IF(A233=C233,0,VLOOKUP(A233,attendees!A:B,2,FALSE))</f>
        <v>0</v>
      </c>
      <c r="C233" t="s">
        <v>204</v>
      </c>
      <c r="D233">
        <v>0.69877382826666667</v>
      </c>
      <c r="E233" t="s">
        <v>42</v>
      </c>
      <c r="F233">
        <v>10900.733255890829</v>
      </c>
      <c r="G233">
        <v>34435.416355359121</v>
      </c>
      <c r="H233">
        <v>121.11445117305099</v>
      </c>
      <c r="I233">
        <v>1.0237417341576751</v>
      </c>
      <c r="J233">
        <v>0.2180146651178165</v>
      </c>
      <c r="K233">
        <v>13407.90190474572</v>
      </c>
      <c r="L233">
        <v>13.08087990706899</v>
      </c>
      <c r="M233">
        <v>0.26695673279732629</v>
      </c>
      <c r="N233" s="5">
        <f>VLOOKUP(E233,'[1]Aircraft data'!A:F,6,FALSE)</f>
        <v>0.1038961038961039</v>
      </c>
      <c r="O233">
        <f>ROUND(VLOOKUP(E233,'[1]Aircraft data'!A:D,4,FALSE)*D233,0)</f>
        <v>96</v>
      </c>
      <c r="P233">
        <f>ROUND(VLOOKUP(E233,'[1]Aircraft data'!A:D,3,FALSE)*D233,0)</f>
        <v>11</v>
      </c>
      <c r="Q233" s="4">
        <v>643.65264215624529</v>
      </c>
      <c r="R233" s="4">
        <v>0</v>
      </c>
    </row>
    <row r="234" spans="1:18" x14ac:dyDescent="0.35">
      <c r="A234" t="s">
        <v>317</v>
      </c>
      <c r="B234" s="15">
        <f>IF(A234=C234,0,VLOOKUP(A234,attendees!A:B,2,FALSE))</f>
        <v>105</v>
      </c>
      <c r="C234" t="s">
        <v>47</v>
      </c>
      <c r="D234">
        <v>0.60607934019999998</v>
      </c>
      <c r="E234" t="s">
        <v>216</v>
      </c>
      <c r="F234">
        <v>3198.583429773164</v>
      </c>
      <c r="G234">
        <v>10104.32505465342</v>
      </c>
      <c r="H234">
        <v>35.724434132835142</v>
      </c>
      <c r="I234">
        <v>0.59021871459070874</v>
      </c>
      <c r="J234">
        <v>6.3971668595463271E-2</v>
      </c>
      <c r="K234">
        <v>3934.2576186209922</v>
      </c>
      <c r="L234">
        <v>3.8383001157277969</v>
      </c>
      <c r="M234">
        <v>7.8332655423016248E-2</v>
      </c>
      <c r="N234" s="5">
        <f>VLOOKUP(E234,'[1]Aircraft data'!A:F,6,FALSE)</f>
        <v>8.3333333333333329E-2</v>
      </c>
      <c r="O234">
        <f>ROUND(VLOOKUP(E234,'[1]Aircraft data'!A:D,4,FALSE)*D234,0)</f>
        <v>53</v>
      </c>
      <c r="P234">
        <f>ROUND(VLOOKUP(E234,'[1]Aircraft data'!A:D,3,FALSE)*D234,0)</f>
        <v>5</v>
      </c>
      <c r="Q234" s="4">
        <v>1240.1926940241742</v>
      </c>
      <c r="R234" s="4">
        <v>891.76769213957357</v>
      </c>
    </row>
    <row r="235" spans="1:18" x14ac:dyDescent="0.35">
      <c r="A235" t="s">
        <v>274</v>
      </c>
      <c r="B235" s="15">
        <f>IF(A235=C235,0,VLOOKUP(A235,attendees!A:B,2,FALSE))</f>
        <v>48</v>
      </c>
      <c r="C235" t="s">
        <v>45</v>
      </c>
      <c r="D235">
        <v>0.81318515250000001</v>
      </c>
      <c r="E235" t="s">
        <v>42</v>
      </c>
      <c r="F235">
        <v>9645.7293692857747</v>
      </c>
      <c r="G235">
        <v>30470.859077573761</v>
      </c>
      <c r="H235">
        <v>111.33970107864459</v>
      </c>
      <c r="I235">
        <v>0.80996538016017072</v>
      </c>
      <c r="J235">
        <v>0.19291458738571551</v>
      </c>
      <c r="K235">
        <v>11864.2471242215</v>
      </c>
      <c r="L235">
        <v>11.57487524314293</v>
      </c>
      <c r="M235">
        <v>0.2362219437376108</v>
      </c>
      <c r="N235" s="5">
        <f>VLOOKUP(E235,'[1]Aircraft data'!A:F,6,FALSE)</f>
        <v>0.1038961038961039</v>
      </c>
      <c r="O235">
        <f>ROUND(VLOOKUP(E235,'[1]Aircraft data'!A:D,4,FALSE)*D235,0)</f>
        <v>112</v>
      </c>
      <c r="P235">
        <f>ROUND(VLOOKUP(E235,'[1]Aircraft data'!A:D,3,FALSE)*D235,0)</f>
        <v>13</v>
      </c>
      <c r="Q235" s="4">
        <v>2468.2496988333237</v>
      </c>
      <c r="R235" s="4">
        <v>1980.7159535921435</v>
      </c>
    </row>
    <row r="236" spans="1:18" x14ac:dyDescent="0.35">
      <c r="A236" t="s">
        <v>47</v>
      </c>
      <c r="B236" s="15">
        <f>IF(A236=C236,0,VLOOKUP(A236,attendees!A:B,2,FALSE))</f>
        <v>0</v>
      </c>
      <c r="C236" t="s">
        <v>47</v>
      </c>
      <c r="D236">
        <v>0.60607934019999998</v>
      </c>
      <c r="E236" t="s">
        <v>49</v>
      </c>
      <c r="F236">
        <v>20466.33671418775</v>
      </c>
      <c r="G236">
        <v>64653.157680119082</v>
      </c>
      <c r="H236">
        <v>292.75331603475303</v>
      </c>
      <c r="I236">
        <v>1.0940931645813341</v>
      </c>
      <c r="J236">
        <v>0.40932673428375488</v>
      </c>
      <c r="K236">
        <v>25173.594158450931</v>
      </c>
      <c r="L236">
        <v>24.55960405702529</v>
      </c>
      <c r="M236">
        <v>0.50121640932704681</v>
      </c>
      <c r="N236" s="5">
        <f>VLOOKUP(E236,'[1]Aircraft data'!A:F,6,FALSE)</f>
        <v>0.17499999999999999</v>
      </c>
      <c r="O236">
        <f>ROUND(VLOOKUP(E236,'[1]Aircraft data'!A:D,4,FALSE)*D236,0)</f>
        <v>120</v>
      </c>
      <c r="P236">
        <f>ROUND(VLOOKUP(E236,'[1]Aircraft data'!A:D,3,FALSE)*D236,0)</f>
        <v>25</v>
      </c>
      <c r="Q236" s="4">
        <v>891.76769213957357</v>
      </c>
      <c r="R236" s="4">
        <v>0</v>
      </c>
    </row>
    <row r="237" spans="1:18" x14ac:dyDescent="0.35">
      <c r="A237" t="s">
        <v>45</v>
      </c>
      <c r="B237" s="15">
        <f>IF(A237=C237,0,VLOOKUP(A237,attendees!A:B,2,FALSE))</f>
        <v>0</v>
      </c>
      <c r="C237" t="s">
        <v>45</v>
      </c>
      <c r="D237">
        <v>0.75174210653333329</v>
      </c>
      <c r="E237" t="s">
        <v>39</v>
      </c>
      <c r="F237">
        <v>145152.18210084879</v>
      </c>
      <c r="G237">
        <v>458535.74325658119</v>
      </c>
      <c r="H237">
        <v>2871.4521899726351</v>
      </c>
      <c r="I237">
        <v>18.037676425320591</v>
      </c>
      <c r="J237">
        <v>2.903043642016975</v>
      </c>
      <c r="K237">
        <v>178537.18398404401</v>
      </c>
      <c r="L237">
        <v>174.1826185210185</v>
      </c>
      <c r="M237">
        <v>3.5547473167554791</v>
      </c>
      <c r="N237" s="5">
        <f>VLOOKUP(E237,'[1]Aircraft data'!A:F,6,FALSE)</f>
        <v>9.4308943089430899E-2</v>
      </c>
      <c r="O237">
        <f>ROUND(VLOOKUP(E237,'[1]Aircraft data'!A:D,4,FALSE)*D237,0)</f>
        <v>419</v>
      </c>
      <c r="P237">
        <f>ROUND(VLOOKUP(E237,'[1]Aircraft data'!A:D,3,FALSE)*D237,0)</f>
        <v>44</v>
      </c>
      <c r="Q237" s="4">
        <v>1980.7159535921435</v>
      </c>
      <c r="R237" s="4">
        <v>0</v>
      </c>
    </row>
    <row r="238" spans="1:18" x14ac:dyDescent="0.35">
      <c r="A238" t="s">
        <v>318</v>
      </c>
      <c r="B238" s="15">
        <f>IF(A238=C238,0,VLOOKUP(A238,attendees!A:B,2,FALSE))</f>
        <v>305</v>
      </c>
      <c r="C238" t="s">
        <v>47</v>
      </c>
      <c r="D238">
        <v>0.60607934019999998</v>
      </c>
      <c r="E238" t="s">
        <v>42</v>
      </c>
      <c r="F238">
        <v>4094.6651125027402</v>
      </c>
      <c r="G238">
        <v>12935.04709039616</v>
      </c>
      <c r="H238">
        <v>47.544340881419707</v>
      </c>
      <c r="I238">
        <v>0.5820121121570897</v>
      </c>
      <c r="J238">
        <v>8.1893302250054797E-2</v>
      </c>
      <c r="K238">
        <v>5036.4380883783706</v>
      </c>
      <c r="L238">
        <v>4.913598135003288</v>
      </c>
      <c r="M238">
        <v>0.1002775129592508</v>
      </c>
      <c r="N238" s="5">
        <f>VLOOKUP(E238,'[1]Aircraft data'!A:F,6,FALSE)</f>
        <v>0.1038961038961039</v>
      </c>
      <c r="O238">
        <f>ROUND(VLOOKUP(E238,'[1]Aircraft data'!A:D,4,FALSE)*D238,0)</f>
        <v>84</v>
      </c>
      <c r="P238">
        <f>ROUND(VLOOKUP(E238,'[1]Aircraft data'!A:D,3,FALSE)*D238,0)</f>
        <v>10</v>
      </c>
      <c r="Q238" s="4">
        <v>1166.9814600203429</v>
      </c>
      <c r="R238" s="4">
        <v>891.76769213957357</v>
      </c>
    </row>
    <row r="239" spans="1:18" x14ac:dyDescent="0.35">
      <c r="A239" t="s">
        <v>319</v>
      </c>
      <c r="B239" s="15">
        <f>IF(A239=C239,0,VLOOKUP(A239,attendees!A:B,2,FALSE))</f>
        <v>162</v>
      </c>
      <c r="C239" t="s">
        <v>320</v>
      </c>
      <c r="D239">
        <v>0.63857805256666667</v>
      </c>
      <c r="E239" t="s">
        <v>42</v>
      </c>
      <c r="F239">
        <v>6848.2344733600476</v>
      </c>
      <c r="G239">
        <v>21633.57270134439</v>
      </c>
      <c r="H239">
        <v>76.228979986761814</v>
      </c>
      <c r="I239">
        <v>0.55463288147882484</v>
      </c>
      <c r="J239">
        <v>0.13696468946720089</v>
      </c>
      <c r="K239">
        <v>8423.3284022328589</v>
      </c>
      <c r="L239">
        <v>8.2178813680320566</v>
      </c>
      <c r="M239">
        <v>0.16771186465371549</v>
      </c>
      <c r="N239" s="5">
        <f>VLOOKUP(E239,'[1]Aircraft data'!A:F,6,FALSE)</f>
        <v>0.1038961038961039</v>
      </c>
      <c r="O239">
        <f>ROUND(VLOOKUP(E239,'[1]Aircraft data'!A:D,4,FALSE)*D239,0)</f>
        <v>88</v>
      </c>
      <c r="P239">
        <f>ROUND(VLOOKUP(E239,'[1]Aircraft data'!A:D,3,FALSE)*D239,0)</f>
        <v>10</v>
      </c>
      <c r="Q239" s="4">
        <v>2806.0808044004943</v>
      </c>
      <c r="R239" s="4">
        <v>2364.5793206995886</v>
      </c>
    </row>
    <row r="240" spans="1:18" x14ac:dyDescent="0.35">
      <c r="A240" t="s">
        <v>278</v>
      </c>
      <c r="B240" s="15">
        <f>IF(A240=C240,0,VLOOKUP(A240,attendees!A:B,2,FALSE))</f>
        <v>42</v>
      </c>
      <c r="C240" t="s">
        <v>45</v>
      </c>
      <c r="D240">
        <v>0.78739383233333338</v>
      </c>
      <c r="E240" t="s">
        <v>75</v>
      </c>
      <c r="F240">
        <v>9454.0619249884185</v>
      </c>
      <c r="G240">
        <v>29865.381621038421</v>
      </c>
      <c r="H240">
        <v>146.64737704381909</v>
      </c>
      <c r="I240">
        <v>0.31175001119401091</v>
      </c>
      <c r="J240">
        <v>0.18908123849976841</v>
      </c>
      <c r="K240">
        <v>11628.496167735761</v>
      </c>
      <c r="L240">
        <v>11.3448743099861</v>
      </c>
      <c r="M240">
        <v>0.2315280471425735</v>
      </c>
      <c r="N240" s="5">
        <f>VLOOKUP(E240,'[1]Aircraft data'!A:F,6,FALSE)</f>
        <v>0.14935064935064934</v>
      </c>
      <c r="O240">
        <f>ROUND(VLOOKUP(E240,'[1]Aircraft data'!A:D,4,FALSE)*D240,0)</f>
        <v>103</v>
      </c>
      <c r="P240">
        <f>ROUND(VLOOKUP(E240,'[1]Aircraft data'!A:D,3,FALSE)*D240,0)</f>
        <v>18</v>
      </c>
      <c r="Q240" s="4">
        <v>2474.3586250142662</v>
      </c>
      <c r="R240" s="4">
        <v>1980.7159535921435</v>
      </c>
    </row>
    <row r="241" spans="1:18" x14ac:dyDescent="0.35">
      <c r="A241" t="s">
        <v>47</v>
      </c>
      <c r="B241" s="15">
        <f>IF(A241=C241,0,VLOOKUP(A241,attendees!A:B,2,FALSE))</f>
        <v>0</v>
      </c>
      <c r="C241" t="s">
        <v>47</v>
      </c>
      <c r="D241">
        <v>0.60607934019999998</v>
      </c>
      <c r="E241" t="s">
        <v>49</v>
      </c>
      <c r="F241">
        <v>20466.33671418775</v>
      </c>
      <c r="G241">
        <v>64653.157680119082</v>
      </c>
      <c r="H241">
        <v>292.75331603475303</v>
      </c>
      <c r="I241">
        <v>1.0940931645813341</v>
      </c>
      <c r="J241">
        <v>0.40932673428375488</v>
      </c>
      <c r="K241">
        <v>25173.594158450931</v>
      </c>
      <c r="L241">
        <v>24.55960405702529</v>
      </c>
      <c r="M241">
        <v>0.50121640932704681</v>
      </c>
      <c r="N241" s="5">
        <f>VLOOKUP(E241,'[1]Aircraft data'!A:F,6,FALSE)</f>
        <v>0.17499999999999999</v>
      </c>
      <c r="O241">
        <f>ROUND(VLOOKUP(E241,'[1]Aircraft data'!A:D,4,FALSE)*D241,0)</f>
        <v>120</v>
      </c>
      <c r="P241">
        <f>ROUND(VLOOKUP(E241,'[1]Aircraft data'!A:D,3,FALSE)*D241,0)</f>
        <v>25</v>
      </c>
      <c r="Q241" s="4">
        <v>891.76769213957357</v>
      </c>
      <c r="R241" s="4">
        <v>0</v>
      </c>
    </row>
    <row r="242" spans="1:18" x14ac:dyDescent="0.35">
      <c r="A242" t="s">
        <v>320</v>
      </c>
      <c r="B242" s="15">
        <f>IF(A242=C242,0,VLOOKUP(A242,attendees!A:B,2,FALSE))</f>
        <v>0</v>
      </c>
      <c r="C242" t="s">
        <v>320</v>
      </c>
      <c r="D242">
        <v>0.63765658353333332</v>
      </c>
      <c r="E242" t="s">
        <v>321</v>
      </c>
      <c r="F242">
        <v>86828.490408721831</v>
      </c>
      <c r="G242">
        <v>274291.20120115229</v>
      </c>
      <c r="H242">
        <v>1314.633026537286</v>
      </c>
      <c r="I242">
        <v>3.793712871365774</v>
      </c>
      <c r="J242">
        <v>1.736569808174437</v>
      </c>
      <c r="K242">
        <v>106799.0432027278</v>
      </c>
      <c r="L242">
        <v>104.1941884904662</v>
      </c>
      <c r="M242">
        <v>2.1264120100095139</v>
      </c>
      <c r="N242" s="5">
        <f>VLOOKUP(E242,'[1]Aircraft data'!A:F,6,FALSE)</f>
        <v>0.24175824175824176</v>
      </c>
      <c r="O242">
        <f>ROUND(VLOOKUP(E242,'[1]Aircraft data'!A:D,4,FALSE)*D242,0)</f>
        <v>176</v>
      </c>
      <c r="P242">
        <f>ROUND(VLOOKUP(E242,'[1]Aircraft data'!A:D,3,FALSE)*D242,0)</f>
        <v>56</v>
      </c>
      <c r="Q242" s="4">
        <v>2364.5793206995886</v>
      </c>
      <c r="R242" s="4">
        <v>0</v>
      </c>
    </row>
    <row r="243" spans="1:18" x14ac:dyDescent="0.35">
      <c r="A243" t="s">
        <v>45</v>
      </c>
      <c r="B243" s="15">
        <f>IF(A243=C243,0,VLOOKUP(A243,attendees!A:B,2,FALSE))</f>
        <v>0</v>
      </c>
      <c r="C243" t="s">
        <v>45</v>
      </c>
      <c r="D243">
        <v>0.75174210653333329</v>
      </c>
      <c r="E243" t="s">
        <v>39</v>
      </c>
      <c r="F243">
        <v>145152.18210084879</v>
      </c>
      <c r="G243">
        <v>458535.74325658119</v>
      </c>
      <c r="H243">
        <v>2871.4521899726351</v>
      </c>
      <c r="I243">
        <v>18.037676425320591</v>
      </c>
      <c r="J243">
        <v>2.903043642016975</v>
      </c>
      <c r="K243">
        <v>178537.18398404401</v>
      </c>
      <c r="L243">
        <v>174.1826185210185</v>
      </c>
      <c r="M243">
        <v>3.5547473167554791</v>
      </c>
      <c r="N243" s="5">
        <f>VLOOKUP(E243,'[1]Aircraft data'!A:F,6,FALSE)</f>
        <v>9.4308943089430899E-2</v>
      </c>
      <c r="O243">
        <f>ROUND(VLOOKUP(E243,'[1]Aircraft data'!A:D,4,FALSE)*D243,0)</f>
        <v>419</v>
      </c>
      <c r="P243">
        <f>ROUND(VLOOKUP(E243,'[1]Aircraft data'!A:D,3,FALSE)*D243,0)</f>
        <v>44</v>
      </c>
      <c r="Q243" s="4">
        <v>1980.7159535921435</v>
      </c>
      <c r="R243" s="4">
        <v>0</v>
      </c>
    </row>
    <row r="244" spans="1:18" x14ac:dyDescent="0.35">
      <c r="A244" t="s">
        <v>322</v>
      </c>
      <c r="B244" s="15">
        <f>IF(A244=C244,0,VLOOKUP(A244,attendees!A:B,2,FALSE))</f>
        <v>129</v>
      </c>
      <c r="C244" t="s">
        <v>47</v>
      </c>
      <c r="D244">
        <v>0.61045852619999996</v>
      </c>
      <c r="E244" t="s">
        <v>216</v>
      </c>
      <c r="F244">
        <v>4921.6249320578418</v>
      </c>
      <c r="G244">
        <v>15547.413160370719</v>
      </c>
      <c r="H244">
        <v>51.578770781575187</v>
      </c>
      <c r="I244">
        <v>1.0236998058271141</v>
      </c>
      <c r="J244">
        <v>9.8432498641156857E-2</v>
      </c>
      <c r="K244">
        <v>6053.5986664311467</v>
      </c>
      <c r="L244">
        <v>5.9059499184694104</v>
      </c>
      <c r="M244">
        <v>0.12052959017284511</v>
      </c>
      <c r="N244" s="5">
        <f>VLOOKUP(E244,'[1]Aircraft data'!A:F,6,FALSE)</f>
        <v>8.3333333333333329E-2</v>
      </c>
      <c r="O244">
        <f>ROUND(VLOOKUP(E244,'[1]Aircraft data'!A:D,4,FALSE)*D244,0)</f>
        <v>54</v>
      </c>
      <c r="P244">
        <f>ROUND(VLOOKUP(E244,'[1]Aircraft data'!A:D,3,FALSE)*D244,0)</f>
        <v>5</v>
      </c>
      <c r="Q244" s="4">
        <v>1418.7986467284115</v>
      </c>
      <c r="R244" s="4">
        <v>891.76769213957357</v>
      </c>
    </row>
    <row r="245" spans="1:18" x14ac:dyDescent="0.35">
      <c r="A245" t="s">
        <v>47</v>
      </c>
      <c r="B245" s="15">
        <f>IF(A245=C245,0,VLOOKUP(A245,attendees!A:B,2,FALSE))</f>
        <v>0</v>
      </c>
      <c r="C245" t="s">
        <v>47</v>
      </c>
      <c r="D245">
        <v>0.60607934019999998</v>
      </c>
      <c r="E245" t="s">
        <v>49</v>
      </c>
      <c r="F245">
        <v>20466.33671418775</v>
      </c>
      <c r="G245">
        <v>64653.157680119082</v>
      </c>
      <c r="H245">
        <v>292.75331603475303</v>
      </c>
      <c r="I245">
        <v>1.0940931645813341</v>
      </c>
      <c r="J245">
        <v>0.40932673428375488</v>
      </c>
      <c r="K245">
        <v>25173.594158450931</v>
      </c>
      <c r="L245">
        <v>24.55960405702529</v>
      </c>
      <c r="M245">
        <v>0.50121640932704681</v>
      </c>
      <c r="N245" s="5">
        <f>VLOOKUP(E245,'[1]Aircraft data'!A:F,6,FALSE)</f>
        <v>0.17499999999999999</v>
      </c>
      <c r="O245">
        <f>ROUND(VLOOKUP(E245,'[1]Aircraft data'!A:D,4,FALSE)*D245,0)</f>
        <v>120</v>
      </c>
      <c r="P245">
        <f>ROUND(VLOOKUP(E245,'[1]Aircraft data'!A:D,3,FALSE)*D245,0)</f>
        <v>25</v>
      </c>
      <c r="Q245" s="4">
        <v>891.76769213957357</v>
      </c>
      <c r="R245" s="4">
        <v>0</v>
      </c>
    </row>
    <row r="246" spans="1:18" x14ac:dyDescent="0.35">
      <c r="A246" t="s">
        <v>323</v>
      </c>
      <c r="B246" s="15">
        <f>IF(A246=C246,0,VLOOKUP(A246,attendees!A:B,2,FALSE))</f>
        <v>554</v>
      </c>
      <c r="C246" t="s">
        <v>119</v>
      </c>
      <c r="D246">
        <v>0.60607934019999998</v>
      </c>
      <c r="E246" t="s">
        <v>42</v>
      </c>
      <c r="F246">
        <v>7395.4573621959189</v>
      </c>
      <c r="G246">
        <v>23362.249807176911</v>
      </c>
      <c r="H246">
        <v>84.826906994744377</v>
      </c>
      <c r="I246">
        <v>0.6903361436993305</v>
      </c>
      <c r="J246">
        <v>0.1479091472439184</v>
      </c>
      <c r="K246">
        <v>9096.4125555009796</v>
      </c>
      <c r="L246">
        <v>8.8745488346351031</v>
      </c>
      <c r="M246">
        <v>0.18111324152316541</v>
      </c>
      <c r="N246" s="5">
        <f>VLOOKUP(E246,'[1]Aircraft data'!A:F,6,FALSE)</f>
        <v>0.1038961038961039</v>
      </c>
      <c r="O246">
        <f>ROUND(VLOOKUP(E246,'[1]Aircraft data'!A:D,4,FALSE)*D246,0)</f>
        <v>84</v>
      </c>
      <c r="P246">
        <f>ROUND(VLOOKUP(E246,'[1]Aircraft data'!A:D,3,FALSE)*D246,0)</f>
        <v>10</v>
      </c>
      <c r="Q246" s="4">
        <v>1086.2228357356098</v>
      </c>
      <c r="R246" s="4">
        <v>589.15369090205854</v>
      </c>
    </row>
    <row r="247" spans="1:18" x14ac:dyDescent="0.35">
      <c r="A247" t="s">
        <v>324</v>
      </c>
      <c r="B247" s="15">
        <f>IF(A247=C247,0,VLOOKUP(A247,attendees!A:B,2,FALSE))</f>
        <v>284</v>
      </c>
      <c r="C247" t="s">
        <v>47</v>
      </c>
      <c r="D247">
        <v>0.61221020059999998</v>
      </c>
      <c r="E247" t="s">
        <v>325</v>
      </c>
      <c r="F247">
        <v>27340.01065406952</v>
      </c>
      <c r="G247">
        <v>86367.093656205616</v>
      </c>
      <c r="H247">
        <v>360.65260795358989</v>
      </c>
      <c r="I247">
        <v>4.4784098559518224</v>
      </c>
      <c r="J247">
        <v>0.54680021308139026</v>
      </c>
      <c r="K247">
        <v>33628.213104505507</v>
      </c>
      <c r="L247">
        <v>32.808012784883417</v>
      </c>
      <c r="M247">
        <v>0.66955128132415154</v>
      </c>
      <c r="N247" s="5">
        <f>VLOOKUP(E247,'[1]Aircraft data'!A:F,6,FALSE)</f>
        <v>0.19130434782608696</v>
      </c>
      <c r="O247">
        <f>ROUND(VLOOKUP(E247,'[1]Aircraft data'!A:D,4,FALSE)*D247,0)</f>
        <v>171</v>
      </c>
      <c r="P247">
        <f>ROUND(VLOOKUP(E247,'[1]Aircraft data'!A:D,3,FALSE)*D247,0)</f>
        <v>40</v>
      </c>
      <c r="Q247" s="4">
        <v>1710.4131296391529</v>
      </c>
      <c r="R247" s="4">
        <v>891.76769213957357</v>
      </c>
    </row>
    <row r="248" spans="1:18" x14ac:dyDescent="0.35">
      <c r="A248" t="s">
        <v>119</v>
      </c>
      <c r="B248" s="15">
        <f>IF(A248=C248,0,VLOOKUP(A248,attendees!A:B,2,FALSE))</f>
        <v>0</v>
      </c>
      <c r="C248" t="s">
        <v>119</v>
      </c>
      <c r="D248">
        <v>0.60607934019999998</v>
      </c>
      <c r="E248" t="s">
        <v>29</v>
      </c>
      <c r="F248">
        <v>24058.50779562063</v>
      </c>
      <c r="G248">
        <v>76000.826126365559</v>
      </c>
      <c r="H248">
        <v>497.05751732137992</v>
      </c>
      <c r="I248">
        <v>4.0412422023319596</v>
      </c>
      <c r="J248">
        <v>0.48117015591241252</v>
      </c>
      <c r="K248">
        <v>29591.964588613369</v>
      </c>
      <c r="L248">
        <v>28.870209354744759</v>
      </c>
      <c r="M248">
        <v>0.58918794601519897</v>
      </c>
      <c r="N248" s="5">
        <f>VLOOKUP(E248,'[1]Aircraft data'!A:F,6,FALSE)</f>
        <v>9.8360655737704916E-2</v>
      </c>
      <c r="O248">
        <f>ROUND(VLOOKUP(E248,'[1]Aircraft data'!A:D,4,FALSE)*D248,0)</f>
        <v>233</v>
      </c>
      <c r="P248">
        <f>ROUND(VLOOKUP(E248,'[1]Aircraft data'!A:D,3,FALSE)*D248,0)</f>
        <v>25</v>
      </c>
      <c r="Q248" s="4">
        <v>589.15369090205854</v>
      </c>
      <c r="R248" s="4">
        <v>0</v>
      </c>
    </row>
    <row r="249" spans="1:18" x14ac:dyDescent="0.35">
      <c r="A249" t="s">
        <v>47</v>
      </c>
      <c r="B249" s="15">
        <f>IF(A249=C249,0,VLOOKUP(A249,attendees!A:B,2,FALSE))</f>
        <v>0</v>
      </c>
      <c r="C249" t="s">
        <v>47</v>
      </c>
      <c r="D249">
        <v>0.60607934019999998</v>
      </c>
      <c r="E249" t="s">
        <v>49</v>
      </c>
      <c r="F249">
        <v>20466.33671418775</v>
      </c>
      <c r="G249">
        <v>64653.157680119082</v>
      </c>
      <c r="H249">
        <v>292.75331603475303</v>
      </c>
      <c r="I249">
        <v>1.0940931645813341</v>
      </c>
      <c r="J249">
        <v>0.40932673428375488</v>
      </c>
      <c r="K249">
        <v>25173.594158450931</v>
      </c>
      <c r="L249">
        <v>24.55960405702529</v>
      </c>
      <c r="M249">
        <v>0.50121640932704681</v>
      </c>
      <c r="N249" s="5">
        <f>VLOOKUP(E249,'[1]Aircraft data'!A:F,6,FALSE)</f>
        <v>0.17499999999999999</v>
      </c>
      <c r="O249">
        <f>ROUND(VLOOKUP(E249,'[1]Aircraft data'!A:D,4,FALSE)*D249,0)</f>
        <v>120</v>
      </c>
      <c r="P249">
        <f>ROUND(VLOOKUP(E249,'[1]Aircraft data'!A:D,3,FALSE)*D249,0)</f>
        <v>25</v>
      </c>
      <c r="Q249" s="4">
        <v>891.76769213957357</v>
      </c>
      <c r="R249" s="4">
        <v>0</v>
      </c>
    </row>
    <row r="250" spans="1:18" x14ac:dyDescent="0.35">
      <c r="A250" t="s">
        <v>326</v>
      </c>
      <c r="B250" s="15">
        <f>IF(A250=C250,0,VLOOKUP(A250,attendees!A:B,2,FALSE))</f>
        <v>180</v>
      </c>
      <c r="C250" t="s">
        <v>119</v>
      </c>
      <c r="D250">
        <v>0.61045852619999996</v>
      </c>
      <c r="E250" t="s">
        <v>67</v>
      </c>
      <c r="F250">
        <v>24238.95218202574</v>
      </c>
      <c r="G250">
        <v>76570.849943019304</v>
      </c>
      <c r="H250">
        <v>466.62198642272392</v>
      </c>
      <c r="I250">
        <v>0.75091739944181013</v>
      </c>
      <c r="J250">
        <v>0.48477904364051461</v>
      </c>
      <c r="K250">
        <v>29813.911183891651</v>
      </c>
      <c r="L250">
        <v>29.086742618430879</v>
      </c>
      <c r="M250">
        <v>0.59360699221287505</v>
      </c>
      <c r="N250" s="5">
        <f>VLOOKUP(E250,'[1]Aircraft data'!A:F,6,FALSE)</f>
        <v>8.9080459770114945E-2</v>
      </c>
      <c r="O250">
        <f>ROUND(VLOOKUP(E250,'[1]Aircraft data'!A:D,4,FALSE)*D250,0)</f>
        <v>194</v>
      </c>
      <c r="P250">
        <f>ROUND(VLOOKUP(E250,'[1]Aircraft data'!A:D,3,FALSE)*D250,0)</f>
        <v>19</v>
      </c>
      <c r="Q250" s="4">
        <v>1308.1288077379204</v>
      </c>
      <c r="R250" s="4">
        <v>589.15369090205854</v>
      </c>
    </row>
    <row r="251" spans="1:18" x14ac:dyDescent="0.35">
      <c r="A251" t="s">
        <v>327</v>
      </c>
      <c r="B251" s="15">
        <f>IF(A251=C251,0,VLOOKUP(A251,attendees!A:B,2,FALSE))</f>
        <v>100</v>
      </c>
      <c r="C251" t="s">
        <v>165</v>
      </c>
      <c r="D251">
        <v>0.66161477899999999</v>
      </c>
      <c r="E251" t="s">
        <v>262</v>
      </c>
      <c r="F251">
        <v>4220.1694470825369</v>
      </c>
      <c r="G251">
        <v>13331.515283333731</v>
      </c>
      <c r="H251">
        <v>48.940937962127151</v>
      </c>
      <c r="I251">
        <v>0.15027416183007761</v>
      </c>
      <c r="J251">
        <v>8.4403388941650739E-2</v>
      </c>
      <c r="K251">
        <v>5190.8084199115192</v>
      </c>
      <c r="L251">
        <v>5.0642033364990446</v>
      </c>
      <c r="M251">
        <v>0.1033510884999805</v>
      </c>
      <c r="N251" s="5">
        <f>VLOOKUP(E251,'[1]Aircraft data'!A:F,6,FALSE)</f>
        <v>0.32954545454545453</v>
      </c>
      <c r="O251">
        <f>ROUND(VLOOKUP(E251,'[1]Aircraft data'!A:D,4,FALSE)*D251,0)</f>
        <v>78</v>
      </c>
      <c r="P251">
        <f>ROUND(VLOOKUP(E251,'[1]Aircraft data'!A:D,3,FALSE)*D251,0)</f>
        <v>38</v>
      </c>
      <c r="Q251" s="4">
        <v>671.60039622890281</v>
      </c>
      <c r="R251" s="4">
        <v>441.74668444728673</v>
      </c>
    </row>
    <row r="252" spans="1:18" x14ac:dyDescent="0.35">
      <c r="A252" t="s">
        <v>119</v>
      </c>
      <c r="B252" s="15">
        <f>IF(A252=C252,0,VLOOKUP(A252,attendees!A:B,2,FALSE))</f>
        <v>0</v>
      </c>
      <c r="C252" t="s">
        <v>119</v>
      </c>
      <c r="D252">
        <v>0.60607934019999998</v>
      </c>
      <c r="E252" t="s">
        <v>29</v>
      </c>
      <c r="F252">
        <v>24058.50779562063</v>
      </c>
      <c r="G252">
        <v>76000.826126365559</v>
      </c>
      <c r="H252">
        <v>497.05751732137992</v>
      </c>
      <c r="I252">
        <v>4.0412422023319596</v>
      </c>
      <c r="J252">
        <v>0.48117015591241252</v>
      </c>
      <c r="K252">
        <v>29591.964588613369</v>
      </c>
      <c r="L252">
        <v>28.870209354744759</v>
      </c>
      <c r="M252">
        <v>0.58918794601519897</v>
      </c>
      <c r="N252" s="5">
        <f>VLOOKUP(E252,'[1]Aircraft data'!A:F,6,FALSE)</f>
        <v>9.8360655737704916E-2</v>
      </c>
      <c r="O252">
        <f>ROUND(VLOOKUP(E252,'[1]Aircraft data'!A:D,4,FALSE)*D252,0)</f>
        <v>233</v>
      </c>
      <c r="P252">
        <f>ROUND(VLOOKUP(E252,'[1]Aircraft data'!A:D,3,FALSE)*D252,0)</f>
        <v>25</v>
      </c>
      <c r="Q252" s="4">
        <v>589.15369090205854</v>
      </c>
      <c r="R252" s="4">
        <v>0</v>
      </c>
    </row>
    <row r="253" spans="1:18" x14ac:dyDescent="0.35">
      <c r="A253" t="s">
        <v>165</v>
      </c>
      <c r="B253" s="15">
        <f>IF(A253=C253,0,VLOOKUP(A253,attendees!A:B,2,FALSE))</f>
        <v>0</v>
      </c>
      <c r="C253" t="s">
        <v>165</v>
      </c>
      <c r="D253">
        <v>0.63857805256666667</v>
      </c>
      <c r="E253" t="s">
        <v>42</v>
      </c>
      <c r="F253">
        <v>6852.0378404295834</v>
      </c>
      <c r="G253">
        <v>21645.58753791705</v>
      </c>
      <c r="H253">
        <v>80.453477250191128</v>
      </c>
      <c r="I253">
        <v>0.72681124632858729</v>
      </c>
      <c r="J253">
        <v>0.13704075680859171</v>
      </c>
      <c r="K253">
        <v>8428.0065437283884</v>
      </c>
      <c r="L253">
        <v>8.2224454085154992</v>
      </c>
      <c r="M253">
        <v>0.167805008337051</v>
      </c>
      <c r="N253" s="5">
        <f>VLOOKUP(E253,'[1]Aircraft data'!A:F,6,FALSE)</f>
        <v>0.1038961038961039</v>
      </c>
      <c r="O253">
        <f>ROUND(VLOOKUP(E253,'[1]Aircraft data'!A:D,4,FALSE)*D253,0)</f>
        <v>88</v>
      </c>
      <c r="P253">
        <f>ROUND(VLOOKUP(E253,'[1]Aircraft data'!A:D,3,FALSE)*D253,0)</f>
        <v>10</v>
      </c>
      <c r="Q253" s="4">
        <v>441.74668444728673</v>
      </c>
      <c r="R253" s="4">
        <v>0</v>
      </c>
    </row>
    <row r="254" spans="1:18" x14ac:dyDescent="0.35">
      <c r="A254" t="s">
        <v>119</v>
      </c>
      <c r="B254" s="15">
        <f>IF(A254=C254,0,VLOOKUP(A254,attendees!A:B,2,FALSE))</f>
        <v>0</v>
      </c>
      <c r="C254" t="s">
        <v>119</v>
      </c>
      <c r="D254">
        <v>0.60607934019999998</v>
      </c>
      <c r="E254" t="s">
        <v>29</v>
      </c>
      <c r="F254">
        <v>24058.50779562063</v>
      </c>
      <c r="G254">
        <v>76000.826126365559</v>
      </c>
      <c r="H254">
        <v>497.05751732137992</v>
      </c>
      <c r="I254">
        <v>4.0412422023319596</v>
      </c>
      <c r="J254">
        <v>0.48117015591241252</v>
      </c>
      <c r="K254">
        <v>29591.964588613369</v>
      </c>
      <c r="L254">
        <v>28.870209354744759</v>
      </c>
      <c r="M254">
        <v>0.58918794601519897</v>
      </c>
      <c r="N254" s="5">
        <f>VLOOKUP(E254,'[1]Aircraft data'!A:F,6,FALSE)</f>
        <v>9.8360655737704916E-2</v>
      </c>
      <c r="O254">
        <f>ROUND(VLOOKUP(E254,'[1]Aircraft data'!A:D,4,FALSE)*D254,0)</f>
        <v>233</v>
      </c>
      <c r="P254">
        <f>ROUND(VLOOKUP(E254,'[1]Aircraft data'!A:D,3,FALSE)*D254,0)</f>
        <v>25</v>
      </c>
      <c r="Q254" s="4">
        <v>589.15369090205854</v>
      </c>
      <c r="R254" s="4">
        <v>0</v>
      </c>
    </row>
    <row r="255" spans="1:18" x14ac:dyDescent="0.35">
      <c r="A255" t="s">
        <v>165</v>
      </c>
      <c r="B255" s="15">
        <f>IF(A255=C255,0,VLOOKUP(A255,attendees!A:B,2,FALSE))</f>
        <v>0</v>
      </c>
      <c r="C255" t="s">
        <v>165</v>
      </c>
      <c r="D255">
        <v>0.63857805256666667</v>
      </c>
      <c r="E255" t="s">
        <v>42</v>
      </c>
      <c r="F255">
        <v>6852.0378404295834</v>
      </c>
      <c r="G255">
        <v>21645.58753791705</v>
      </c>
      <c r="H255">
        <v>80.453477250191128</v>
      </c>
      <c r="I255">
        <v>0.72681124632858729</v>
      </c>
      <c r="J255">
        <v>0.13704075680859171</v>
      </c>
      <c r="K255">
        <v>8428.0065437283884</v>
      </c>
      <c r="L255">
        <v>8.2224454085154992</v>
      </c>
      <c r="M255">
        <v>0.167805008337051</v>
      </c>
      <c r="N255" s="5">
        <f>VLOOKUP(E255,'[1]Aircraft data'!A:F,6,FALSE)</f>
        <v>0.1038961038961039</v>
      </c>
      <c r="O255">
        <f>ROUND(VLOOKUP(E255,'[1]Aircraft data'!A:D,4,FALSE)*D255,0)</f>
        <v>88</v>
      </c>
      <c r="P255">
        <f>ROUND(VLOOKUP(E255,'[1]Aircraft data'!A:D,3,FALSE)*D255,0)</f>
        <v>10</v>
      </c>
      <c r="Q255" s="4">
        <v>441.74668444728673</v>
      </c>
      <c r="R255" s="4">
        <v>0</v>
      </c>
    </row>
    <row r="256" spans="1:18" x14ac:dyDescent="0.35">
      <c r="A256" t="s">
        <v>231</v>
      </c>
      <c r="B256" s="15">
        <f>IF(A256=C256,0,VLOOKUP(A256,attendees!A:B,2,FALSE))</f>
        <v>0</v>
      </c>
      <c r="C256" t="s">
        <v>231</v>
      </c>
      <c r="D256">
        <v>0.6219009157741936</v>
      </c>
      <c r="E256" t="s">
        <v>242</v>
      </c>
      <c r="F256">
        <v>276.44784607906507</v>
      </c>
      <c r="G256">
        <v>873.29874576376665</v>
      </c>
      <c r="H256">
        <v>4.185420389637045</v>
      </c>
      <c r="I256">
        <v>0.14375287996111391</v>
      </c>
      <c r="J256">
        <v>5.5289569215813007E-3</v>
      </c>
      <c r="K256">
        <v>340.03085067725021</v>
      </c>
      <c r="L256">
        <v>0.3317374152948781</v>
      </c>
      <c r="M256">
        <v>6.7701513325485324E-3</v>
      </c>
      <c r="N256" s="5">
        <f>VLOOKUP(E256,'[1]Aircraft data'!A:F,6,FALSE)</f>
        <v>0</v>
      </c>
      <c r="O256">
        <f>ROUND(VLOOKUP(E256,'[1]Aircraft data'!A:D,4,FALSE)*D256,0)</f>
        <v>45</v>
      </c>
      <c r="P256">
        <f>ROUND(VLOOKUP(E256,'[1]Aircraft data'!A:D,3,FALSE)*D256,0)</f>
        <v>0</v>
      </c>
      <c r="Q256" s="4">
        <v>38.813277589500743</v>
      </c>
      <c r="R256" s="4">
        <v>0</v>
      </c>
    </row>
    <row r="257" spans="1:18" x14ac:dyDescent="0.35">
      <c r="A257" t="s">
        <v>225</v>
      </c>
      <c r="B257" s="15">
        <f>IF(A257=C257,0,VLOOKUP(A257,attendees!A:B,2,FALSE))</f>
        <v>667</v>
      </c>
      <c r="C257" t="s">
        <v>113</v>
      </c>
      <c r="D257">
        <v>0.61396187499999999</v>
      </c>
      <c r="E257" t="s">
        <v>195</v>
      </c>
      <c r="F257">
        <v>4823.4811588953889</v>
      </c>
      <c r="G257">
        <v>15237.37698095053</v>
      </c>
      <c r="H257">
        <v>96.609532983537534</v>
      </c>
      <c r="I257">
        <v>1.7858336436700211</v>
      </c>
      <c r="J257">
        <v>9.6469623177907762E-2</v>
      </c>
      <c r="K257">
        <v>5932.8818254413281</v>
      </c>
      <c r="L257">
        <v>5.7881773906744662</v>
      </c>
      <c r="M257">
        <v>0.11812606919743809</v>
      </c>
      <c r="N257" s="5">
        <f>VLOOKUP(E257,'[1]Aircraft data'!A:F,6,FALSE)</f>
        <v>9.6153846153846159E-2</v>
      </c>
      <c r="O257">
        <f>ROUND(VLOOKUP(E257,'[1]Aircraft data'!A:D,4,FALSE)*D257,0)</f>
        <v>115</v>
      </c>
      <c r="P257">
        <f>ROUND(VLOOKUP(E257,'[1]Aircraft data'!A:D,3,FALSE)*D257,0)</f>
        <v>12</v>
      </c>
      <c r="Q257" s="4">
        <v>1586.5195987118072</v>
      </c>
      <c r="R257" s="4">
        <v>1346.5609060984132</v>
      </c>
    </row>
    <row r="258" spans="1:18" x14ac:dyDescent="0.35">
      <c r="A258" t="s">
        <v>328</v>
      </c>
      <c r="B258" s="15">
        <f>IF(A258=C258,0,VLOOKUP(A258,attendees!A:B,2,FALSE))</f>
        <v>195</v>
      </c>
      <c r="C258" t="s">
        <v>27</v>
      </c>
      <c r="D258">
        <v>0.78739383233333338</v>
      </c>
      <c r="E258" t="s">
        <v>70</v>
      </c>
      <c r="F258">
        <v>8445.3441069134824</v>
      </c>
      <c r="G258">
        <v>26678.842033739689</v>
      </c>
      <c r="H258">
        <v>95.159244215129306</v>
      </c>
      <c r="I258">
        <v>0.51290146151238636</v>
      </c>
      <c r="J258">
        <v>0.1689068821382696</v>
      </c>
      <c r="K258">
        <v>10387.77325150358</v>
      </c>
      <c r="L258">
        <v>10.134412928296181</v>
      </c>
      <c r="M258">
        <v>0.20682475363869751</v>
      </c>
      <c r="N258" s="5">
        <f>VLOOKUP(E258,'[1]Aircraft data'!A:F,6,FALSE)</f>
        <v>5.4794520547945202E-2</v>
      </c>
      <c r="O258">
        <f>ROUND(VLOOKUP(E258,'[1]Aircraft data'!A:D,4,FALSE)*D258,0)</f>
        <v>109</v>
      </c>
      <c r="P258">
        <f>ROUND(VLOOKUP(E258,'[1]Aircraft data'!A:D,3,FALSE)*D258,0)</f>
        <v>6</v>
      </c>
      <c r="Q258" s="4">
        <v>2664.5242506587047</v>
      </c>
      <c r="R258" s="4">
        <v>2200.5443892023623</v>
      </c>
    </row>
    <row r="259" spans="1:18" x14ac:dyDescent="0.35">
      <c r="A259" t="s">
        <v>329</v>
      </c>
      <c r="B259" s="15">
        <f>IF(A259=C259,0,VLOOKUP(A259,attendees!A:B,2,FALSE))</f>
        <v>134</v>
      </c>
      <c r="C259" t="s">
        <v>273</v>
      </c>
      <c r="D259">
        <v>0.64318539773333339</v>
      </c>
      <c r="E259" t="s">
        <v>54</v>
      </c>
      <c r="F259">
        <v>7256.4605738134651</v>
      </c>
      <c r="G259">
        <v>22923.158952676731</v>
      </c>
      <c r="H259">
        <v>131.65206465372091</v>
      </c>
      <c r="I259">
        <v>0.79079247600590175</v>
      </c>
      <c r="J259">
        <v>0.14512921147626931</v>
      </c>
      <c r="K259">
        <v>8925.4465057905618</v>
      </c>
      <c r="L259">
        <v>8.7077526885761571</v>
      </c>
      <c r="M259">
        <v>0.17770923854237061</v>
      </c>
      <c r="N259" s="5">
        <f>VLOOKUP(E259,'[1]Aircraft data'!A:F,6,FALSE)</f>
        <v>9.3023255813953487E-2</v>
      </c>
      <c r="O259">
        <f>ROUND(VLOOKUP(E259,'[1]Aircraft data'!A:D,4,FALSE)*D259,0)</f>
        <v>100</v>
      </c>
      <c r="P259">
        <f>ROUND(VLOOKUP(E259,'[1]Aircraft data'!A:D,3,FALSE)*D259,0)</f>
        <v>10</v>
      </c>
      <c r="Q259" s="4">
        <v>3012.6007351723406</v>
      </c>
      <c r="R259" s="4">
        <v>2595.8160269418545</v>
      </c>
    </row>
    <row r="260" spans="1:18" x14ac:dyDescent="0.35">
      <c r="A260" t="s">
        <v>332</v>
      </c>
      <c r="B260" s="15">
        <f>IF(A260=C260,0,VLOOKUP(A260,attendees!A:B,2,FALSE))</f>
        <v>46</v>
      </c>
      <c r="C260" t="s">
        <v>27</v>
      </c>
      <c r="D260">
        <v>0.78739383233333338</v>
      </c>
      <c r="E260" t="s">
        <v>42</v>
      </c>
      <c r="F260">
        <v>5903.4557444582861</v>
      </c>
      <c r="G260">
        <v>18649.016696743729</v>
      </c>
      <c r="H260">
        <v>68.769429297444361</v>
      </c>
      <c r="I260">
        <v>0.83244490258066373</v>
      </c>
      <c r="J260">
        <v>0.1180691148891657</v>
      </c>
      <c r="K260">
        <v>7261.2505656836929</v>
      </c>
      <c r="L260">
        <v>7.0841468933499456</v>
      </c>
      <c r="M260">
        <v>0.14457442639489679</v>
      </c>
      <c r="N260" s="5">
        <f>VLOOKUP(E260,'[1]Aircraft data'!A:F,6,FALSE)</f>
        <v>0.1038961038961039</v>
      </c>
      <c r="O260">
        <f>ROUND(VLOOKUP(E260,'[1]Aircraft data'!A:D,4,FALSE)*D260,0)</f>
        <v>109</v>
      </c>
      <c r="P260">
        <f>ROUND(VLOOKUP(E260,'[1]Aircraft data'!A:D,3,FALSE)*D260,0)</f>
        <v>13</v>
      </c>
      <c r="Q260" s="4">
        <v>2506.2659743948825</v>
      </c>
      <c r="R260" s="4">
        <v>2200.5443892023623</v>
      </c>
    </row>
    <row r="261" spans="1:18" x14ac:dyDescent="0.35">
      <c r="A261" t="s">
        <v>193</v>
      </c>
      <c r="B261" s="15">
        <f>IF(A261=C261,0,VLOOKUP(A261,attendees!A:B,2,FALSE))</f>
        <v>0</v>
      </c>
      <c r="C261" t="s">
        <v>193</v>
      </c>
      <c r="D261">
        <v>0.69978361703333336</v>
      </c>
      <c r="E261" t="s">
        <v>333</v>
      </c>
      <c r="F261">
        <v>739.22615013001075</v>
      </c>
      <c r="G261">
        <v>2335.215408260704</v>
      </c>
      <c r="H261">
        <v>8.7262305338124317</v>
      </c>
      <c r="I261">
        <v>2.920880274599686E-2</v>
      </c>
      <c r="J261">
        <v>1.4784523002600211E-2</v>
      </c>
      <c r="K261">
        <v>909.24816465991319</v>
      </c>
      <c r="L261">
        <v>0.88707138015601283</v>
      </c>
      <c r="M261">
        <v>1.8103497554204349E-2</v>
      </c>
      <c r="N261" s="5">
        <f>VLOOKUP(E261,'[1]Aircraft data'!A:F,6,FALSE)</f>
        <v>0</v>
      </c>
      <c r="O261">
        <f>ROUND(VLOOKUP(E261,'[1]Aircraft data'!A:D,4,FALSE)*D261,0)</f>
        <v>78</v>
      </c>
      <c r="P261">
        <f>ROUND(VLOOKUP(E261,'[1]Aircraft data'!A:D,3,FALSE)*D261,0)</f>
        <v>0</v>
      </c>
      <c r="Q261" s="4">
        <v>59.877318160530869</v>
      </c>
      <c r="R261" s="4">
        <v>0</v>
      </c>
    </row>
    <row r="262" spans="1:18" x14ac:dyDescent="0.35">
      <c r="A262" t="s">
        <v>334</v>
      </c>
      <c r="B262" s="15">
        <f>IF(A262=C262,0,VLOOKUP(A262,attendees!A:B,2,FALSE))</f>
        <v>37</v>
      </c>
      <c r="C262" t="s">
        <v>228</v>
      </c>
      <c r="D262">
        <v>0.78739383233333338</v>
      </c>
      <c r="E262" t="s">
        <v>42</v>
      </c>
      <c r="F262">
        <v>7712.4844337209997</v>
      </c>
      <c r="G262">
        <v>24363.738326124629</v>
      </c>
      <c r="H262">
        <v>89.631012019174676</v>
      </c>
      <c r="I262">
        <v>0.74914220991099079</v>
      </c>
      <c r="J262">
        <v>0.15424968867441999</v>
      </c>
      <c r="K262">
        <v>9486.355853476829</v>
      </c>
      <c r="L262">
        <v>9.2549813204651983</v>
      </c>
      <c r="M262">
        <v>0.18887716980541219</v>
      </c>
      <c r="N262" s="5">
        <f>VLOOKUP(E262,'[1]Aircraft data'!A:F,6,FALSE)</f>
        <v>0.1038961038961039</v>
      </c>
      <c r="O262">
        <f>ROUND(VLOOKUP(E262,'[1]Aircraft data'!A:D,4,FALSE)*D262,0)</f>
        <v>109</v>
      </c>
      <c r="P262">
        <f>ROUND(VLOOKUP(E262,'[1]Aircraft data'!A:D,3,FALSE)*D262,0)</f>
        <v>13</v>
      </c>
      <c r="Q262" s="4">
        <v>2647.4954300705017</v>
      </c>
      <c r="R262" s="4">
        <v>2248.0898837405898</v>
      </c>
    </row>
    <row r="263" spans="1:18" x14ac:dyDescent="0.35">
      <c r="A263" t="s">
        <v>266</v>
      </c>
      <c r="B263" s="15">
        <f>IF(A263=C263,0,VLOOKUP(A263,attendees!A:B,2,FALSE))</f>
        <v>74</v>
      </c>
      <c r="C263" t="s">
        <v>228</v>
      </c>
      <c r="D263">
        <v>0.78739383233333338</v>
      </c>
      <c r="E263" t="s">
        <v>267</v>
      </c>
      <c r="F263">
        <v>1350.5221768320091</v>
      </c>
      <c r="G263">
        <v>4266.2995566123172</v>
      </c>
      <c r="H263">
        <v>15.990608017115431</v>
      </c>
      <c r="I263">
        <v>0.47329054014327893</v>
      </c>
      <c r="J263">
        <v>2.70104435366402E-2</v>
      </c>
      <c r="K263">
        <v>1661.142277503372</v>
      </c>
      <c r="L263">
        <v>1.6206266121984121</v>
      </c>
      <c r="M263">
        <v>3.3074012493845138E-2</v>
      </c>
      <c r="N263" s="5">
        <f>VLOOKUP(E263,'[1]Aircraft data'!A:F,6,FALSE)</f>
        <v>0</v>
      </c>
      <c r="O263">
        <f>ROUND(VLOOKUP(E263,'[1]Aircraft data'!A:D,4,FALSE)*D263,0)</f>
        <v>104</v>
      </c>
      <c r="P263">
        <f>ROUND(VLOOKUP(E263,'[1]Aircraft data'!A:D,3,FALSE)*D263,0)</f>
        <v>0</v>
      </c>
      <c r="Q263" s="4">
        <v>2330.1341059831343</v>
      </c>
      <c r="R263" s="4">
        <v>2248.0898837405898</v>
      </c>
    </row>
    <row r="264" spans="1:18" x14ac:dyDescent="0.35">
      <c r="A264" t="s">
        <v>335</v>
      </c>
      <c r="B264" s="15">
        <f>IF(A264=C264,0,VLOOKUP(A264,attendees!A:B,2,FALSE))</f>
        <v>0</v>
      </c>
      <c r="C264" t="s">
        <v>335</v>
      </c>
      <c r="D264">
        <v>0.70584234963333325</v>
      </c>
      <c r="E264" t="s">
        <v>107</v>
      </c>
      <c r="F264">
        <v>1719.6938650315431</v>
      </c>
      <c r="G264">
        <v>5432.5129196346415</v>
      </c>
      <c r="H264">
        <v>17.918904685173739</v>
      </c>
      <c r="I264">
        <v>0.27457351329471202</v>
      </c>
      <c r="J264">
        <v>3.4393877300630857E-2</v>
      </c>
      <c r="K264">
        <v>2115.2234539887968</v>
      </c>
      <c r="L264">
        <v>2.063632638037852</v>
      </c>
      <c r="M264">
        <v>4.2114951796690843E-2</v>
      </c>
      <c r="N264" s="5">
        <f>VLOOKUP(E264,'[1]Aircraft data'!A:F,6,FALSE)</f>
        <v>0.08</v>
      </c>
      <c r="O264">
        <f>ROUND(VLOOKUP(E264,'[1]Aircraft data'!A:D,4,FALSE)*D264,0)</f>
        <v>97</v>
      </c>
      <c r="P264">
        <f>ROUND(VLOOKUP(E264,'[1]Aircraft data'!A:D,3,FALSE)*D264,0)</f>
        <v>8</v>
      </c>
      <c r="Q264" s="4">
        <v>103.47643656446937</v>
      </c>
      <c r="R264" s="4">
        <v>0</v>
      </c>
    </row>
    <row r="265" spans="1:18" x14ac:dyDescent="0.35">
      <c r="A265" t="s">
        <v>231</v>
      </c>
      <c r="B265" s="15">
        <f>IF(A265=C265,0,VLOOKUP(A265,attendees!A:B,2,FALSE))</f>
        <v>0</v>
      </c>
      <c r="C265" t="s">
        <v>231</v>
      </c>
      <c r="D265">
        <v>0.60607934019999998</v>
      </c>
      <c r="E265" t="s">
        <v>29</v>
      </c>
      <c r="F265">
        <v>65141.195456496927</v>
      </c>
      <c r="G265">
        <v>205781.0364470738</v>
      </c>
      <c r="H265">
        <v>1310.0052346494399</v>
      </c>
      <c r="I265">
        <v>6.8465265181043424</v>
      </c>
      <c r="J265">
        <v>1.302823909129939</v>
      </c>
      <c r="K265">
        <v>80123.670411491243</v>
      </c>
      <c r="L265">
        <v>78.169434547796328</v>
      </c>
      <c r="M265">
        <v>1.595294582608088</v>
      </c>
      <c r="N265" s="5">
        <f>VLOOKUP(E265,'[1]Aircraft data'!A:F,6,FALSE)</f>
        <v>9.8360655737704916E-2</v>
      </c>
      <c r="O265">
        <f>ROUND(VLOOKUP(E265,'[1]Aircraft data'!A:D,4,FALSE)*D265,0)</f>
        <v>233</v>
      </c>
      <c r="P265">
        <f>ROUND(VLOOKUP(E265,'[1]Aircraft data'!A:D,3,FALSE)*D265,0)</f>
        <v>25</v>
      </c>
      <c r="Q265" s="4">
        <v>1595.2018329230527</v>
      </c>
      <c r="R265" s="4">
        <v>0</v>
      </c>
    </row>
    <row r="266" spans="1:18" x14ac:dyDescent="0.35">
      <c r="A266" t="s">
        <v>113</v>
      </c>
      <c r="B266" s="15">
        <f>IF(A266=C266,0,VLOOKUP(A266,attendees!A:B,2,FALSE))</f>
        <v>0</v>
      </c>
      <c r="C266" t="s">
        <v>113</v>
      </c>
      <c r="D266">
        <v>0.6078310146</v>
      </c>
      <c r="E266" t="s">
        <v>29</v>
      </c>
      <c r="F266">
        <v>55414.029057547872</v>
      </c>
      <c r="G266">
        <v>175052.91779279371</v>
      </c>
      <c r="H266">
        <v>1150.4929130881981</v>
      </c>
      <c r="I266">
        <v>6.8762036912274596</v>
      </c>
      <c r="J266">
        <v>1.1082805811509571</v>
      </c>
      <c r="K266">
        <v>68159.255740783876</v>
      </c>
      <c r="L266">
        <v>66.496834869057437</v>
      </c>
      <c r="M266">
        <v>1.3570782626338249</v>
      </c>
      <c r="N266" s="5">
        <f>VLOOKUP(E266,'[1]Aircraft data'!A:F,6,FALSE)</f>
        <v>9.8360655737704916E-2</v>
      </c>
      <c r="O266">
        <f>ROUND(VLOOKUP(E266,'[1]Aircraft data'!A:D,4,FALSE)*D266,0)</f>
        <v>234</v>
      </c>
      <c r="P266">
        <f>ROUND(VLOOKUP(E266,'[1]Aircraft data'!A:D,3,FALSE)*D266,0)</f>
        <v>26</v>
      </c>
      <c r="Q266" s="4">
        <v>1346.5609060984132</v>
      </c>
      <c r="R266" s="4">
        <v>0</v>
      </c>
    </row>
    <row r="267" spans="1:18" x14ac:dyDescent="0.35">
      <c r="A267" t="s">
        <v>27</v>
      </c>
      <c r="B267" s="15">
        <f>IF(A267=C267,0,VLOOKUP(A267,attendees!A:B,2,FALSE))</f>
        <v>0</v>
      </c>
      <c r="C267" t="s">
        <v>27</v>
      </c>
      <c r="D267">
        <v>0.78739383233333338</v>
      </c>
      <c r="E267" t="s">
        <v>29</v>
      </c>
      <c r="F267">
        <v>117028.0017049689</v>
      </c>
      <c r="G267">
        <v>369691.45738599682</v>
      </c>
      <c r="H267">
        <v>2653.651549870538</v>
      </c>
      <c r="I267">
        <v>11.064843082519619</v>
      </c>
      <c r="J267">
        <v>2.340560034099378</v>
      </c>
      <c r="K267">
        <v>143944.44209711181</v>
      </c>
      <c r="L267">
        <v>140.43360204596269</v>
      </c>
      <c r="M267">
        <v>2.865991878489035</v>
      </c>
      <c r="N267" s="5">
        <f>VLOOKUP(E267,'[1]Aircraft data'!A:F,6,FALSE)</f>
        <v>9.8360655737704916E-2</v>
      </c>
      <c r="O267">
        <f>ROUND(VLOOKUP(E267,'[1]Aircraft data'!A:D,4,FALSE)*D267,0)</f>
        <v>303</v>
      </c>
      <c r="P267">
        <f>ROUND(VLOOKUP(E267,'[1]Aircraft data'!A:D,3,FALSE)*D267,0)</f>
        <v>33</v>
      </c>
      <c r="Q267" s="4">
        <v>2200.5443892023623</v>
      </c>
      <c r="R267" s="4">
        <v>0</v>
      </c>
    </row>
    <row r="268" spans="1:18" x14ac:dyDescent="0.35">
      <c r="A268" t="s">
        <v>27</v>
      </c>
      <c r="B268" s="15">
        <f>IF(A268=C268,0,VLOOKUP(A268,attendees!A:B,2,FALSE))</f>
        <v>0</v>
      </c>
      <c r="C268" t="s">
        <v>27</v>
      </c>
      <c r="D268">
        <v>0.78739383233333338</v>
      </c>
      <c r="E268" t="s">
        <v>29</v>
      </c>
      <c r="F268">
        <v>117028.0017049689</v>
      </c>
      <c r="G268">
        <v>369691.45738599682</v>
      </c>
      <c r="H268">
        <v>2653.651549870538</v>
      </c>
      <c r="I268">
        <v>11.064843082519619</v>
      </c>
      <c r="J268">
        <v>2.340560034099378</v>
      </c>
      <c r="K268">
        <v>143944.44209711181</v>
      </c>
      <c r="L268">
        <v>140.43360204596269</v>
      </c>
      <c r="M268">
        <v>2.865991878489035</v>
      </c>
      <c r="N268" s="5">
        <f>VLOOKUP(E268,'[1]Aircraft data'!A:F,6,FALSE)</f>
        <v>9.8360655737704916E-2</v>
      </c>
      <c r="O268">
        <f>ROUND(VLOOKUP(E268,'[1]Aircraft data'!A:D,4,FALSE)*D268,0)</f>
        <v>303</v>
      </c>
      <c r="P268">
        <f>ROUND(VLOOKUP(E268,'[1]Aircraft data'!A:D,3,FALSE)*D268,0)</f>
        <v>33</v>
      </c>
      <c r="Q268" s="4">
        <v>2200.5443892023623</v>
      </c>
      <c r="R268" s="4">
        <v>0</v>
      </c>
    </row>
    <row r="269" spans="1:18" x14ac:dyDescent="0.35">
      <c r="A269" t="s">
        <v>273</v>
      </c>
      <c r="B269" s="15">
        <f>IF(A269=C269,0,VLOOKUP(A269,attendees!A:B,2,FALSE))</f>
        <v>0</v>
      </c>
      <c r="C269" t="s">
        <v>273</v>
      </c>
      <c r="D269">
        <v>0.63765658353333332</v>
      </c>
      <c r="E269" t="s">
        <v>29</v>
      </c>
      <c r="F269">
        <v>111754.0296499184</v>
      </c>
      <c r="G269">
        <v>353030.97966409218</v>
      </c>
      <c r="H269">
        <v>2513.793028524879</v>
      </c>
      <c r="I269">
        <v>9.5758296901810152</v>
      </c>
      <c r="J269">
        <v>2.2350805929983681</v>
      </c>
      <c r="K269">
        <v>137457.45646939959</v>
      </c>
      <c r="L269">
        <v>134.10483557990199</v>
      </c>
      <c r="M269">
        <v>2.7368333791816748</v>
      </c>
      <c r="N269" s="5">
        <f>VLOOKUP(E269,'[1]Aircraft data'!A:F,6,FALSE)</f>
        <v>9.8360655737704916E-2</v>
      </c>
      <c r="O269">
        <f>ROUND(VLOOKUP(E269,'[1]Aircraft data'!A:D,4,FALSE)*D269,0)</f>
        <v>245</v>
      </c>
      <c r="P269">
        <f>ROUND(VLOOKUP(E269,'[1]Aircraft data'!A:D,3,FALSE)*D269,0)</f>
        <v>27</v>
      </c>
      <c r="Q269" s="4">
        <v>2595.8160269418545</v>
      </c>
      <c r="R269" s="4">
        <v>0</v>
      </c>
    </row>
    <row r="270" spans="1:18" x14ac:dyDescent="0.35">
      <c r="A270" t="s">
        <v>193</v>
      </c>
      <c r="B270" s="15">
        <f>IF(A270=C270,0,VLOOKUP(A270,attendees!A:B,2,FALSE))</f>
        <v>0</v>
      </c>
      <c r="C270" t="s">
        <v>193</v>
      </c>
      <c r="D270">
        <v>0.69877382826666667</v>
      </c>
      <c r="E270" t="s">
        <v>195</v>
      </c>
      <c r="F270">
        <v>30290.603100634919</v>
      </c>
      <c r="G270">
        <v>95688.015194905733</v>
      </c>
      <c r="H270">
        <v>425.06930113064038</v>
      </c>
      <c r="I270">
        <v>2.7596093233441392</v>
      </c>
      <c r="J270">
        <v>0.60581206201269855</v>
      </c>
      <c r="K270">
        <v>37257.441813780963</v>
      </c>
      <c r="L270">
        <v>36.348723720761903</v>
      </c>
      <c r="M270">
        <v>0.74181068817881446</v>
      </c>
      <c r="N270" s="5">
        <f>VLOOKUP(E270,'[1]Aircraft data'!A:F,6,FALSE)</f>
        <v>9.6153846153846159E-2</v>
      </c>
      <c r="O270">
        <f>ROUND(VLOOKUP(E270,'[1]Aircraft data'!A:D,4,FALSE)*D270,0)</f>
        <v>131</v>
      </c>
      <c r="P270">
        <f>ROUND(VLOOKUP(E270,'[1]Aircraft data'!A:D,3,FALSE)*D270,0)</f>
        <v>14</v>
      </c>
      <c r="Q270" s="4">
        <v>1319.8346923435274</v>
      </c>
      <c r="R270" s="4">
        <v>0</v>
      </c>
    </row>
    <row r="271" spans="1:18" x14ac:dyDescent="0.35">
      <c r="A271" t="s">
        <v>228</v>
      </c>
      <c r="B271" s="15">
        <f>IF(A271=C271,0,VLOOKUP(A271,attendees!A:B,2,FALSE))</f>
        <v>0</v>
      </c>
      <c r="C271" t="s">
        <v>228</v>
      </c>
      <c r="D271">
        <v>0.75174210653333329</v>
      </c>
      <c r="E271" t="s">
        <v>29</v>
      </c>
      <c r="F271">
        <v>114219.1916240471</v>
      </c>
      <c r="G271">
        <v>360818.42634036468</v>
      </c>
      <c r="H271">
        <v>2563.752966236701</v>
      </c>
      <c r="I271">
        <v>9.6495493579761469</v>
      </c>
      <c r="J271">
        <v>2.2843838324809411</v>
      </c>
      <c r="K271">
        <v>140489.60569757791</v>
      </c>
      <c r="L271">
        <v>137.0630299488565</v>
      </c>
      <c r="M271">
        <v>2.7972046928338048</v>
      </c>
      <c r="N271" s="5">
        <f>VLOOKUP(E271,'[1]Aircraft data'!A:F,6,FALSE)</f>
        <v>9.8360655737704916E-2</v>
      </c>
      <c r="O271">
        <f>ROUND(VLOOKUP(E271,'[1]Aircraft data'!A:D,4,FALSE)*D271,0)</f>
        <v>289</v>
      </c>
      <c r="P271">
        <f>ROUND(VLOOKUP(E271,'[1]Aircraft data'!A:D,3,FALSE)*D271,0)</f>
        <v>32</v>
      </c>
      <c r="Q271" s="4">
        <v>2248.0898837405898</v>
      </c>
      <c r="R271" s="4">
        <v>0</v>
      </c>
    </row>
    <row r="272" spans="1:18" x14ac:dyDescent="0.35">
      <c r="A272" t="s">
        <v>228</v>
      </c>
      <c r="B272" s="15">
        <f>IF(A272=C272,0,VLOOKUP(A272,attendees!A:B,2,FALSE))</f>
        <v>0</v>
      </c>
      <c r="C272" t="s">
        <v>228</v>
      </c>
      <c r="D272">
        <v>0.75174210653333329</v>
      </c>
      <c r="E272" t="s">
        <v>29</v>
      </c>
      <c r="F272">
        <v>114219.1916240471</v>
      </c>
      <c r="G272">
        <v>360818.42634036468</v>
      </c>
      <c r="H272">
        <v>2563.752966236701</v>
      </c>
      <c r="I272">
        <v>9.6495493579761469</v>
      </c>
      <c r="J272">
        <v>2.2843838324809411</v>
      </c>
      <c r="K272">
        <v>140489.60569757791</v>
      </c>
      <c r="L272">
        <v>137.0630299488565</v>
      </c>
      <c r="M272">
        <v>2.7972046928338048</v>
      </c>
      <c r="N272" s="5">
        <f>VLOOKUP(E272,'[1]Aircraft data'!A:F,6,FALSE)</f>
        <v>9.8360655737704916E-2</v>
      </c>
      <c r="O272">
        <f>ROUND(VLOOKUP(E272,'[1]Aircraft data'!A:D,4,FALSE)*D272,0)</f>
        <v>289</v>
      </c>
      <c r="P272">
        <f>ROUND(VLOOKUP(E272,'[1]Aircraft data'!A:D,3,FALSE)*D272,0)</f>
        <v>32</v>
      </c>
      <c r="Q272" s="4">
        <v>2248.0898837405898</v>
      </c>
      <c r="R272" s="4">
        <v>0</v>
      </c>
    </row>
    <row r="273" spans="1:18" x14ac:dyDescent="0.35">
      <c r="A273" t="s">
        <v>335</v>
      </c>
      <c r="B273" s="15">
        <f>IF(A273=C273,0,VLOOKUP(A273,attendees!A:B,2,FALSE))</f>
        <v>0</v>
      </c>
      <c r="C273" t="s">
        <v>335</v>
      </c>
      <c r="D273">
        <v>0.69877382826666667</v>
      </c>
      <c r="E273" t="s">
        <v>29</v>
      </c>
      <c r="F273">
        <v>42317.35295777674</v>
      </c>
      <c r="G273">
        <v>133680.5179936167</v>
      </c>
      <c r="H273">
        <v>869.46624265105322</v>
      </c>
      <c r="I273">
        <v>6.2170291029684268</v>
      </c>
      <c r="J273">
        <v>0.84634705915553465</v>
      </c>
      <c r="K273">
        <v>52050.344138065382</v>
      </c>
      <c r="L273">
        <v>50.780823549332077</v>
      </c>
      <c r="M273">
        <v>1.036343337741471</v>
      </c>
      <c r="N273" s="5">
        <f>VLOOKUP(E273,'[1]Aircraft data'!A:F,6,FALSE)</f>
        <v>9.8360655737704916E-2</v>
      </c>
      <c r="O273">
        <f>ROUND(VLOOKUP(E273,'[1]Aircraft data'!A:D,4,FALSE)*D273,0)</f>
        <v>269</v>
      </c>
      <c r="P273">
        <f>ROUND(VLOOKUP(E273,'[1]Aircraft data'!A:D,3,FALSE)*D273,0)</f>
        <v>29</v>
      </c>
      <c r="Q273" s="4">
        <v>897.18468452091747</v>
      </c>
      <c r="R273" s="4">
        <v>0</v>
      </c>
    </row>
    <row r="274" spans="1:18" x14ac:dyDescent="0.35">
      <c r="A274" t="s">
        <v>336</v>
      </c>
      <c r="B274" s="15">
        <f>IF(A274=C274,0,VLOOKUP(A274,attendees!A:B,2,FALSE))</f>
        <v>233</v>
      </c>
      <c r="C274" t="s">
        <v>139</v>
      </c>
      <c r="D274">
        <v>0.60958268900000001</v>
      </c>
      <c r="E274" t="s">
        <v>234</v>
      </c>
      <c r="F274">
        <v>6736.7395448216466</v>
      </c>
      <c r="G274">
        <v>21281.360222091582</v>
      </c>
      <c r="H274">
        <v>66.97157833307682</v>
      </c>
      <c r="I274">
        <v>0.85880642568726673</v>
      </c>
      <c r="J274">
        <v>0.13473479089643289</v>
      </c>
      <c r="K274">
        <v>8286.1896401306258</v>
      </c>
      <c r="L274">
        <v>8.0840874537859744</v>
      </c>
      <c r="M274">
        <v>0.16498137660787701</v>
      </c>
      <c r="N274" s="5">
        <f>VLOOKUP(E274,'[1]Aircraft data'!A:F,6,FALSE)</f>
        <v>0</v>
      </c>
      <c r="O274">
        <f>ROUND(VLOOKUP(E274,'[1]Aircraft data'!A:D,4,FALSE)*D274,0)</f>
        <v>115</v>
      </c>
      <c r="P274">
        <f>ROUND(VLOOKUP(E274,'[1]Aircraft data'!A:D,3,FALSE)*D274,0)</f>
        <v>0</v>
      </c>
      <c r="Q274" s="4">
        <v>1336.8232037919993</v>
      </c>
      <c r="R274" s="4">
        <v>966.71259123388484</v>
      </c>
    </row>
    <row r="275" spans="1:18" x14ac:dyDescent="0.35">
      <c r="A275" t="s">
        <v>139</v>
      </c>
      <c r="B275" s="15">
        <f>IF(A275=C275,0,VLOOKUP(A275,attendees!A:B,2,FALSE))</f>
        <v>0</v>
      </c>
      <c r="C275" t="s">
        <v>139</v>
      </c>
      <c r="D275">
        <v>0.60607934019999998</v>
      </c>
      <c r="E275" t="s">
        <v>141</v>
      </c>
      <c r="F275">
        <v>26776.62289742479</v>
      </c>
      <c r="G275">
        <v>84587.351732964918</v>
      </c>
      <c r="H275">
        <v>374.1524896696622</v>
      </c>
      <c r="I275">
        <v>2.3586915489331912</v>
      </c>
      <c r="J275">
        <v>0.53553245794849569</v>
      </c>
      <c r="K275">
        <v>32935.246163832497</v>
      </c>
      <c r="L275">
        <v>32.131947476909751</v>
      </c>
      <c r="M275">
        <v>0.6557540301410153</v>
      </c>
      <c r="N275" s="5">
        <f>VLOOKUP(E275,'[1]Aircraft data'!A:F,6,FALSE)</f>
        <v>6.5972222222222224E-2</v>
      </c>
      <c r="O275">
        <f>ROUND(VLOOKUP(E275,'[1]Aircraft data'!A:D,4,FALSE)*D275,0)</f>
        <v>163</v>
      </c>
      <c r="P275">
        <f>ROUND(VLOOKUP(E275,'[1]Aircraft data'!A:D,3,FALSE)*D275,0)</f>
        <v>12</v>
      </c>
      <c r="Q275" s="4">
        <v>966.71259123388484</v>
      </c>
      <c r="R275" s="4">
        <v>0</v>
      </c>
    </row>
    <row r="276" spans="1:18" x14ac:dyDescent="0.35">
      <c r="A276" t="s">
        <v>337</v>
      </c>
      <c r="B276" s="15">
        <f>IF(A276=C276,0,VLOOKUP(A276,attendees!A:B,2,FALSE))</f>
        <v>133</v>
      </c>
      <c r="C276" t="s">
        <v>59</v>
      </c>
      <c r="D276">
        <v>0.63765658353333332</v>
      </c>
      <c r="E276" t="s">
        <v>42</v>
      </c>
      <c r="F276">
        <v>6254.0438855865395</v>
      </c>
      <c r="G276">
        <v>19756.524634567879</v>
      </c>
      <c r="H276">
        <v>66.628216087430758</v>
      </c>
      <c r="I276">
        <v>0.50621889135684339</v>
      </c>
      <c r="J276">
        <v>0.12508087771173079</v>
      </c>
      <c r="K276">
        <v>7692.4739792714436</v>
      </c>
      <c r="L276">
        <v>7.504852662703847</v>
      </c>
      <c r="M276">
        <v>0.15316025842252751</v>
      </c>
      <c r="N276" s="5">
        <f>VLOOKUP(E276,'[1]Aircraft data'!A:F,6,FALSE)</f>
        <v>0.1038961038961039</v>
      </c>
      <c r="O276">
        <f>ROUND(VLOOKUP(E276,'[1]Aircraft data'!A:D,4,FALSE)*D276,0)</f>
        <v>88</v>
      </c>
      <c r="P276">
        <f>ROUND(VLOOKUP(E276,'[1]Aircraft data'!A:D,3,FALSE)*D276,0)</f>
        <v>10</v>
      </c>
      <c r="Q276" s="4">
        <v>2094.0945584545689</v>
      </c>
      <c r="R276" s="4">
        <v>1690.9001781572654</v>
      </c>
    </row>
    <row r="277" spans="1:18" x14ac:dyDescent="0.35">
      <c r="A277" t="s">
        <v>59</v>
      </c>
      <c r="B277" s="15">
        <f>IF(A277=C277,0,VLOOKUP(A277,attendees!A:B,2,FALSE))</f>
        <v>0</v>
      </c>
      <c r="C277" t="s">
        <v>59</v>
      </c>
      <c r="D277">
        <v>0.63765658353333332</v>
      </c>
      <c r="E277" t="s">
        <v>29</v>
      </c>
      <c r="F277">
        <v>72795.955754792056</v>
      </c>
      <c r="G277">
        <v>229962.4242293881</v>
      </c>
      <c r="H277">
        <v>1581.1790318281919</v>
      </c>
      <c r="I277">
        <v>7.2539653573435174</v>
      </c>
      <c r="J277">
        <v>1.455919115095841</v>
      </c>
      <c r="K277">
        <v>89539.025578394227</v>
      </c>
      <c r="L277">
        <v>87.355146905750473</v>
      </c>
      <c r="M277">
        <v>1.782758100117356</v>
      </c>
      <c r="N277" s="5">
        <f>VLOOKUP(E277,'[1]Aircraft data'!A:F,6,FALSE)</f>
        <v>9.8360655737704916E-2</v>
      </c>
      <c r="O277">
        <f>ROUND(VLOOKUP(E277,'[1]Aircraft data'!A:D,4,FALSE)*D277,0)</f>
        <v>245</v>
      </c>
      <c r="P277">
        <f>ROUND(VLOOKUP(E277,'[1]Aircraft data'!A:D,3,FALSE)*D277,0)</f>
        <v>27</v>
      </c>
      <c r="Q277" s="4">
        <v>1690.9001781572654</v>
      </c>
      <c r="R27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AD19-11FA-46EC-9ACD-37433B495396}">
  <dimension ref="A1:C197"/>
  <sheetViews>
    <sheetView topLeftCell="A25" workbookViewId="0">
      <selection activeCell="E17" sqref="E17"/>
    </sheetView>
  </sheetViews>
  <sheetFormatPr defaultRowHeight="14.5" x14ac:dyDescent="0.35"/>
  <cols>
    <col min="2" max="2" width="16.1796875" bestFit="1" customWidth="1"/>
    <col min="3" max="3" width="15.6328125" bestFit="1" customWidth="1"/>
  </cols>
  <sheetData>
    <row r="1" spans="1:3" x14ac:dyDescent="0.35">
      <c r="A1" t="s">
        <v>358</v>
      </c>
      <c r="B1" t="s">
        <v>359</v>
      </c>
      <c r="C1" t="s">
        <v>360</v>
      </c>
    </row>
    <row r="2" spans="1:3" x14ac:dyDescent="0.35">
      <c r="A2" t="s">
        <v>23</v>
      </c>
      <c r="B2" s="15">
        <f>ROUND(C2,0)</f>
        <v>8786</v>
      </c>
      <c r="C2" s="16">
        <v>8785.7643979057593</v>
      </c>
    </row>
    <row r="3" spans="1:3" x14ac:dyDescent="0.35">
      <c r="A3" t="s">
        <v>27</v>
      </c>
      <c r="B3" s="15">
        <f t="shared" ref="B3:B66" si="0">ROUND(C3,0)</f>
        <v>3618</v>
      </c>
      <c r="C3" s="16">
        <v>3618.4973821989529</v>
      </c>
    </row>
    <row r="4" spans="1:3" x14ac:dyDescent="0.35">
      <c r="A4" t="s">
        <v>30</v>
      </c>
      <c r="B4" s="15">
        <f t="shared" si="0"/>
        <v>2640</v>
      </c>
      <c r="C4" s="16">
        <v>2639.5654450261782</v>
      </c>
    </row>
    <row r="5" spans="1:3" x14ac:dyDescent="0.35">
      <c r="A5" t="s">
        <v>222</v>
      </c>
      <c r="B5" s="15">
        <f t="shared" si="0"/>
        <v>1718</v>
      </c>
      <c r="C5" s="16">
        <v>1718.1413612565445</v>
      </c>
    </row>
    <row r="6" spans="1:3" x14ac:dyDescent="0.35">
      <c r="A6" t="s">
        <v>33</v>
      </c>
      <c r="B6" s="15">
        <f t="shared" si="0"/>
        <v>1229</v>
      </c>
      <c r="C6" s="16">
        <v>1229</v>
      </c>
    </row>
    <row r="7" spans="1:3" x14ac:dyDescent="0.35">
      <c r="A7" t="s">
        <v>35</v>
      </c>
      <c r="B7" s="15">
        <f t="shared" si="0"/>
        <v>1221</v>
      </c>
      <c r="C7" s="16">
        <v>1220.5706806282724</v>
      </c>
    </row>
    <row r="8" spans="1:3" x14ac:dyDescent="0.35">
      <c r="A8" t="s">
        <v>37</v>
      </c>
      <c r="B8" s="15">
        <f t="shared" si="0"/>
        <v>1045</v>
      </c>
      <c r="C8" s="16">
        <v>1045</v>
      </c>
    </row>
    <row r="9" spans="1:3" x14ac:dyDescent="0.35">
      <c r="A9" t="s">
        <v>40</v>
      </c>
      <c r="B9" s="15">
        <f t="shared" si="0"/>
        <v>2714</v>
      </c>
      <c r="C9" s="16">
        <v>2714.0628272251306</v>
      </c>
    </row>
    <row r="10" spans="1:3" x14ac:dyDescent="0.35">
      <c r="A10" t="s">
        <v>214</v>
      </c>
      <c r="B10" s="15">
        <f t="shared" si="0"/>
        <v>1207</v>
      </c>
      <c r="C10" s="16">
        <v>1206.9267015706805</v>
      </c>
    </row>
    <row r="11" spans="1:3" x14ac:dyDescent="0.35">
      <c r="A11" t="s">
        <v>43</v>
      </c>
      <c r="B11" s="15">
        <f t="shared" si="0"/>
        <v>1491</v>
      </c>
      <c r="C11" s="16">
        <v>1491.0680628272253</v>
      </c>
    </row>
    <row r="12" spans="1:3" x14ac:dyDescent="0.35">
      <c r="A12" t="s">
        <v>45</v>
      </c>
      <c r="B12" s="15">
        <f t="shared" si="0"/>
        <v>5761</v>
      </c>
      <c r="C12" s="16">
        <v>5761.0471204188489</v>
      </c>
    </row>
    <row r="13" spans="1:3" x14ac:dyDescent="0.35">
      <c r="A13" t="s">
        <v>47</v>
      </c>
      <c r="B13" s="15">
        <f t="shared" si="0"/>
        <v>1226</v>
      </c>
      <c r="C13" s="16">
        <v>1225.7120418848167</v>
      </c>
    </row>
    <row r="14" spans="1:3" x14ac:dyDescent="0.35">
      <c r="A14" t="s">
        <v>50</v>
      </c>
      <c r="B14" s="15">
        <f t="shared" si="0"/>
        <v>763</v>
      </c>
      <c r="C14" s="16">
        <v>763</v>
      </c>
    </row>
    <row r="15" spans="1:3" x14ac:dyDescent="0.35">
      <c r="A15" t="s">
        <v>223</v>
      </c>
      <c r="B15" s="15">
        <f t="shared" si="0"/>
        <v>1126</v>
      </c>
      <c r="C15" s="16">
        <v>1125.9267015706805</v>
      </c>
    </row>
    <row r="16" spans="1:3" x14ac:dyDescent="0.35">
      <c r="A16" t="s">
        <v>52</v>
      </c>
      <c r="B16" s="15">
        <f t="shared" si="0"/>
        <v>718</v>
      </c>
      <c r="C16" s="16">
        <v>718</v>
      </c>
    </row>
    <row r="17" spans="1:3" x14ac:dyDescent="0.35">
      <c r="A17" t="s">
        <v>55</v>
      </c>
      <c r="B17" s="15">
        <f t="shared" si="0"/>
        <v>777</v>
      </c>
      <c r="C17" s="16">
        <v>776.78534031413619</v>
      </c>
    </row>
    <row r="18" spans="1:3" x14ac:dyDescent="0.35">
      <c r="A18" t="s">
        <v>57</v>
      </c>
      <c r="B18" s="15">
        <f t="shared" si="0"/>
        <v>3692</v>
      </c>
      <c r="C18" s="16">
        <v>3691.6282722513088</v>
      </c>
    </row>
    <row r="19" spans="1:3" x14ac:dyDescent="0.35">
      <c r="A19" t="s">
        <v>59</v>
      </c>
      <c r="B19" s="15">
        <f t="shared" si="0"/>
        <v>766</v>
      </c>
      <c r="C19" s="16">
        <v>765.78534031413619</v>
      </c>
    </row>
    <row r="20" spans="1:3" x14ac:dyDescent="0.35">
      <c r="A20" t="s">
        <v>61</v>
      </c>
      <c r="B20" s="15">
        <f t="shared" si="0"/>
        <v>1002</v>
      </c>
      <c r="C20" s="16">
        <v>1001.9267015706806</v>
      </c>
    </row>
    <row r="21" spans="1:3" x14ac:dyDescent="0.35">
      <c r="A21" t="s">
        <v>63</v>
      </c>
      <c r="B21" s="15">
        <f t="shared" si="0"/>
        <v>760</v>
      </c>
      <c r="C21" s="16">
        <v>759.57068062827227</v>
      </c>
    </row>
    <row r="22" spans="1:3" x14ac:dyDescent="0.35">
      <c r="A22" t="s">
        <v>225</v>
      </c>
      <c r="B22" s="15">
        <f t="shared" si="0"/>
        <v>667</v>
      </c>
      <c r="C22" s="16">
        <v>666.78534031413619</v>
      </c>
    </row>
    <row r="23" spans="1:3" x14ac:dyDescent="0.35">
      <c r="A23" t="s">
        <v>65</v>
      </c>
      <c r="B23" s="15">
        <f t="shared" si="0"/>
        <v>590</v>
      </c>
      <c r="C23" s="16">
        <v>590</v>
      </c>
    </row>
    <row r="24" spans="1:3" x14ac:dyDescent="0.35">
      <c r="A24" t="s">
        <v>68</v>
      </c>
      <c r="B24" s="15">
        <f t="shared" si="0"/>
        <v>1102</v>
      </c>
      <c r="C24" s="16">
        <v>1102.4973821989529</v>
      </c>
    </row>
    <row r="25" spans="1:3" x14ac:dyDescent="0.35">
      <c r="A25" t="s">
        <v>231</v>
      </c>
      <c r="B25" s="15">
        <f t="shared" si="0"/>
        <v>637</v>
      </c>
      <c r="C25" s="16">
        <v>636.78534031413619</v>
      </c>
    </row>
    <row r="26" spans="1:3" x14ac:dyDescent="0.35">
      <c r="A26" t="s">
        <v>323</v>
      </c>
      <c r="B26" s="15">
        <f t="shared" si="0"/>
        <v>554</v>
      </c>
      <c r="C26" s="16">
        <v>554</v>
      </c>
    </row>
    <row r="27" spans="1:3" x14ac:dyDescent="0.35">
      <c r="A27" t="s">
        <v>71</v>
      </c>
      <c r="B27" s="15">
        <f t="shared" si="0"/>
        <v>840</v>
      </c>
      <c r="C27" s="16">
        <v>840.14136125654454</v>
      </c>
    </row>
    <row r="28" spans="1:3" x14ac:dyDescent="0.35">
      <c r="A28" t="s">
        <v>73</v>
      </c>
      <c r="B28" s="15">
        <f t="shared" si="0"/>
        <v>1620</v>
      </c>
      <c r="C28" s="16">
        <v>1619.780104712042</v>
      </c>
    </row>
    <row r="29" spans="1:3" x14ac:dyDescent="0.35">
      <c r="A29" t="s">
        <v>76</v>
      </c>
      <c r="B29" s="15">
        <f t="shared" si="0"/>
        <v>445</v>
      </c>
      <c r="C29" s="16">
        <v>445</v>
      </c>
    </row>
    <row r="30" spans="1:3" x14ac:dyDescent="0.35">
      <c r="A30" t="s">
        <v>78</v>
      </c>
      <c r="B30" s="15">
        <f t="shared" si="0"/>
        <v>521</v>
      </c>
      <c r="C30" s="16">
        <v>520.78534031413619</v>
      </c>
    </row>
    <row r="31" spans="1:3" x14ac:dyDescent="0.35">
      <c r="A31" t="s">
        <v>80</v>
      </c>
      <c r="B31" s="15">
        <f t="shared" si="0"/>
        <v>442</v>
      </c>
      <c r="C31" s="16">
        <v>442</v>
      </c>
    </row>
    <row r="32" spans="1:3" x14ac:dyDescent="0.35">
      <c r="A32" t="s">
        <v>82</v>
      </c>
      <c r="B32" s="15">
        <f t="shared" si="0"/>
        <v>1117</v>
      </c>
      <c r="C32" s="16">
        <v>1117.0680628272253</v>
      </c>
    </row>
    <row r="33" spans="1:3" x14ac:dyDescent="0.35">
      <c r="A33" t="s">
        <v>85</v>
      </c>
      <c r="B33" s="15">
        <f t="shared" si="0"/>
        <v>871</v>
      </c>
      <c r="C33" s="16">
        <v>870.7120418848167</v>
      </c>
    </row>
    <row r="34" spans="1:3" x14ac:dyDescent="0.35">
      <c r="A34" t="s">
        <v>87</v>
      </c>
      <c r="B34" s="15">
        <f t="shared" si="0"/>
        <v>711</v>
      </c>
      <c r="C34" s="16">
        <v>711.14136125654454</v>
      </c>
    </row>
    <row r="35" spans="1:3" x14ac:dyDescent="0.35">
      <c r="A35" t="s">
        <v>89</v>
      </c>
      <c r="B35" s="15">
        <f t="shared" si="0"/>
        <v>403</v>
      </c>
      <c r="C35" s="16">
        <v>403</v>
      </c>
    </row>
    <row r="36" spans="1:3" x14ac:dyDescent="0.35">
      <c r="A36" t="s">
        <v>226</v>
      </c>
      <c r="B36" s="15">
        <f t="shared" si="0"/>
        <v>555</v>
      </c>
      <c r="C36" s="16">
        <v>554.57068062827227</v>
      </c>
    </row>
    <row r="37" spans="1:3" x14ac:dyDescent="0.35">
      <c r="A37" t="s">
        <v>92</v>
      </c>
      <c r="B37" s="15">
        <f t="shared" si="0"/>
        <v>396</v>
      </c>
      <c r="C37" s="16">
        <v>396</v>
      </c>
    </row>
    <row r="38" spans="1:3" x14ac:dyDescent="0.35">
      <c r="A38" t="s">
        <v>94</v>
      </c>
      <c r="B38" s="15">
        <f t="shared" si="0"/>
        <v>380</v>
      </c>
      <c r="C38" s="16">
        <v>380</v>
      </c>
    </row>
    <row r="39" spans="1:3" x14ac:dyDescent="0.35">
      <c r="A39" t="s">
        <v>227</v>
      </c>
      <c r="B39" s="15">
        <f t="shared" si="0"/>
        <v>608</v>
      </c>
      <c r="C39" s="16">
        <v>608.35602094240835</v>
      </c>
    </row>
    <row r="40" spans="1:3" x14ac:dyDescent="0.35">
      <c r="A40" t="s">
        <v>96</v>
      </c>
      <c r="B40" s="15">
        <f t="shared" si="0"/>
        <v>377</v>
      </c>
      <c r="C40" s="16">
        <v>377</v>
      </c>
    </row>
    <row r="41" spans="1:3" x14ac:dyDescent="0.35">
      <c r="A41" t="s">
        <v>98</v>
      </c>
      <c r="B41" s="15">
        <f t="shared" si="0"/>
        <v>443</v>
      </c>
      <c r="C41" s="16">
        <v>442.78534031413614</v>
      </c>
    </row>
    <row r="42" spans="1:3" x14ac:dyDescent="0.35">
      <c r="A42" t="s">
        <v>101</v>
      </c>
      <c r="B42" s="15">
        <f t="shared" si="0"/>
        <v>514</v>
      </c>
      <c r="C42" s="16">
        <v>513.57068062827227</v>
      </c>
    </row>
    <row r="43" spans="1:3" x14ac:dyDescent="0.35">
      <c r="A43" t="s">
        <v>103</v>
      </c>
      <c r="B43" s="15">
        <f t="shared" si="0"/>
        <v>649</v>
      </c>
      <c r="C43" s="16">
        <v>649.14136125654454</v>
      </c>
    </row>
    <row r="44" spans="1:3" x14ac:dyDescent="0.35">
      <c r="A44" t="s">
        <v>298</v>
      </c>
      <c r="B44" s="15">
        <f t="shared" si="0"/>
        <v>337</v>
      </c>
      <c r="C44" s="16">
        <v>337</v>
      </c>
    </row>
    <row r="45" spans="1:3" x14ac:dyDescent="0.35">
      <c r="A45" t="s">
        <v>105</v>
      </c>
      <c r="B45" s="15">
        <f t="shared" si="0"/>
        <v>312</v>
      </c>
      <c r="C45" s="16">
        <v>312</v>
      </c>
    </row>
    <row r="46" spans="1:3" x14ac:dyDescent="0.35">
      <c r="A46" t="s">
        <v>318</v>
      </c>
      <c r="B46" s="15">
        <f t="shared" si="0"/>
        <v>305</v>
      </c>
      <c r="C46" s="16">
        <v>305</v>
      </c>
    </row>
    <row r="47" spans="1:3" x14ac:dyDescent="0.35">
      <c r="A47" t="s">
        <v>229</v>
      </c>
      <c r="B47" s="15">
        <f t="shared" si="0"/>
        <v>378</v>
      </c>
      <c r="C47" s="16">
        <v>377.78534031413614</v>
      </c>
    </row>
    <row r="48" spans="1:3" x14ac:dyDescent="0.35">
      <c r="A48" t="s">
        <v>108</v>
      </c>
      <c r="B48" s="15">
        <f t="shared" si="0"/>
        <v>298</v>
      </c>
      <c r="C48" s="16">
        <v>298</v>
      </c>
    </row>
    <row r="49" spans="1:3" x14ac:dyDescent="0.35">
      <c r="A49" t="s">
        <v>306</v>
      </c>
      <c r="B49" s="15">
        <f t="shared" si="0"/>
        <v>297</v>
      </c>
      <c r="C49" s="16">
        <v>297</v>
      </c>
    </row>
    <row r="50" spans="1:3" x14ac:dyDescent="0.35">
      <c r="A50" t="s">
        <v>111</v>
      </c>
      <c r="B50" s="15">
        <f t="shared" si="0"/>
        <v>447</v>
      </c>
      <c r="C50" s="16">
        <v>446.57068062827227</v>
      </c>
    </row>
    <row r="51" spans="1:3" x14ac:dyDescent="0.35">
      <c r="A51" t="s">
        <v>113</v>
      </c>
      <c r="B51" s="15">
        <f t="shared" si="0"/>
        <v>290</v>
      </c>
      <c r="C51" s="16">
        <v>290</v>
      </c>
    </row>
    <row r="52" spans="1:3" x14ac:dyDescent="0.35">
      <c r="A52" t="s">
        <v>115</v>
      </c>
      <c r="B52" s="15">
        <f t="shared" si="0"/>
        <v>288</v>
      </c>
      <c r="C52" s="16">
        <v>288</v>
      </c>
    </row>
    <row r="53" spans="1:3" x14ac:dyDescent="0.35">
      <c r="A53" t="s">
        <v>230</v>
      </c>
      <c r="B53" s="15">
        <f t="shared" si="0"/>
        <v>285</v>
      </c>
      <c r="C53" s="16">
        <v>285</v>
      </c>
    </row>
    <row r="54" spans="1:3" x14ac:dyDescent="0.35">
      <c r="A54" t="s">
        <v>324</v>
      </c>
      <c r="B54" s="15">
        <f t="shared" si="0"/>
        <v>284</v>
      </c>
      <c r="C54" s="16">
        <v>284</v>
      </c>
    </row>
    <row r="55" spans="1:3" x14ac:dyDescent="0.35">
      <c r="A55" t="s">
        <v>117</v>
      </c>
      <c r="B55" s="15">
        <f t="shared" si="0"/>
        <v>283</v>
      </c>
      <c r="C55" s="16">
        <v>283</v>
      </c>
    </row>
    <row r="56" spans="1:3" x14ac:dyDescent="0.35">
      <c r="A56" t="s">
        <v>119</v>
      </c>
      <c r="B56" s="15">
        <f t="shared" si="0"/>
        <v>352</v>
      </c>
      <c r="C56" s="16">
        <v>351.78534031413614</v>
      </c>
    </row>
    <row r="57" spans="1:3" x14ac:dyDescent="0.35">
      <c r="A57" t="s">
        <v>121</v>
      </c>
      <c r="B57" s="15">
        <f t="shared" si="0"/>
        <v>501</v>
      </c>
      <c r="C57" s="16">
        <v>501.35602094240835</v>
      </c>
    </row>
    <row r="58" spans="1:3" x14ac:dyDescent="0.35">
      <c r="A58" t="s">
        <v>123</v>
      </c>
      <c r="B58" s="15">
        <f t="shared" si="0"/>
        <v>494</v>
      </c>
      <c r="C58" s="16">
        <v>494.35602094240835</v>
      </c>
    </row>
    <row r="59" spans="1:3" x14ac:dyDescent="0.35">
      <c r="A59" t="s">
        <v>125</v>
      </c>
      <c r="B59" s="15">
        <f t="shared" si="0"/>
        <v>715</v>
      </c>
      <c r="C59" s="16">
        <v>714.7120418848167</v>
      </c>
    </row>
    <row r="60" spans="1:3" x14ac:dyDescent="0.35">
      <c r="A60" t="s">
        <v>233</v>
      </c>
      <c r="B60" s="15">
        <f t="shared" si="0"/>
        <v>250</v>
      </c>
      <c r="C60" s="16">
        <v>250</v>
      </c>
    </row>
    <row r="61" spans="1:3" x14ac:dyDescent="0.35">
      <c r="A61" t="s">
        <v>127</v>
      </c>
      <c r="B61" s="15">
        <f t="shared" si="0"/>
        <v>1014</v>
      </c>
      <c r="C61" s="16">
        <v>1013.8534031413612</v>
      </c>
    </row>
    <row r="62" spans="1:3" x14ac:dyDescent="0.35">
      <c r="A62" t="s">
        <v>129</v>
      </c>
      <c r="B62" s="15">
        <f t="shared" si="0"/>
        <v>471</v>
      </c>
      <c r="C62" s="16">
        <v>471.35602094240835</v>
      </c>
    </row>
    <row r="63" spans="1:3" x14ac:dyDescent="0.35">
      <c r="A63" t="s">
        <v>131</v>
      </c>
      <c r="B63" s="15">
        <f t="shared" si="0"/>
        <v>238</v>
      </c>
      <c r="C63" s="16">
        <v>238</v>
      </c>
    </row>
    <row r="64" spans="1:3" x14ac:dyDescent="0.35">
      <c r="A64" t="s">
        <v>235</v>
      </c>
      <c r="B64" s="15">
        <f t="shared" si="0"/>
        <v>238</v>
      </c>
      <c r="C64" s="16">
        <v>238</v>
      </c>
    </row>
    <row r="65" spans="1:3" x14ac:dyDescent="0.35">
      <c r="A65" t="s">
        <v>133</v>
      </c>
      <c r="B65" s="15">
        <f t="shared" si="0"/>
        <v>392</v>
      </c>
      <c r="C65" s="16">
        <v>391.57068062827227</v>
      </c>
    </row>
    <row r="66" spans="1:3" x14ac:dyDescent="0.35">
      <c r="A66" t="s">
        <v>135</v>
      </c>
      <c r="B66" s="15">
        <f t="shared" si="0"/>
        <v>311</v>
      </c>
      <c r="C66" s="16">
        <v>310.78534031413614</v>
      </c>
    </row>
    <row r="67" spans="1:3" x14ac:dyDescent="0.35">
      <c r="A67" t="s">
        <v>137</v>
      </c>
      <c r="B67" s="15">
        <f t="shared" ref="B67:B130" si="1">ROUND(C67,0)</f>
        <v>311</v>
      </c>
      <c r="C67" s="16">
        <v>310.78534031413614</v>
      </c>
    </row>
    <row r="68" spans="1:3" x14ac:dyDescent="0.35">
      <c r="A68" t="s">
        <v>139</v>
      </c>
      <c r="B68" s="15">
        <f t="shared" si="1"/>
        <v>300</v>
      </c>
      <c r="C68" s="16">
        <v>299.78534031413614</v>
      </c>
    </row>
    <row r="69" spans="1:3" x14ac:dyDescent="0.35">
      <c r="A69" t="s">
        <v>142</v>
      </c>
      <c r="B69" s="15">
        <f t="shared" si="1"/>
        <v>221</v>
      </c>
      <c r="C69" s="16">
        <v>221</v>
      </c>
    </row>
    <row r="70" spans="1:3" x14ac:dyDescent="0.35">
      <c r="A70" t="s">
        <v>144</v>
      </c>
      <c r="B70" s="15">
        <f t="shared" si="1"/>
        <v>218</v>
      </c>
      <c r="C70" s="16">
        <v>218</v>
      </c>
    </row>
    <row r="71" spans="1:3" x14ac:dyDescent="0.35">
      <c r="A71" t="s">
        <v>146</v>
      </c>
      <c r="B71" s="15">
        <f t="shared" si="1"/>
        <v>598</v>
      </c>
      <c r="C71" s="16">
        <v>597.92670157068062</v>
      </c>
    </row>
    <row r="72" spans="1:3" x14ac:dyDescent="0.35">
      <c r="A72" t="s">
        <v>345</v>
      </c>
      <c r="B72" s="15">
        <f t="shared" si="1"/>
        <v>212</v>
      </c>
      <c r="C72" s="16">
        <v>212</v>
      </c>
    </row>
    <row r="73" spans="1:3" x14ac:dyDescent="0.35">
      <c r="A73" t="s">
        <v>148</v>
      </c>
      <c r="B73" s="15">
        <f t="shared" si="1"/>
        <v>441</v>
      </c>
      <c r="C73" s="16">
        <v>441.35602094240835</v>
      </c>
    </row>
    <row r="74" spans="1:3" x14ac:dyDescent="0.35">
      <c r="A74" t="s">
        <v>236</v>
      </c>
      <c r="B74" s="15">
        <f t="shared" si="1"/>
        <v>208</v>
      </c>
      <c r="C74" s="16">
        <v>208</v>
      </c>
    </row>
    <row r="75" spans="1:3" x14ac:dyDescent="0.35">
      <c r="A75" t="s">
        <v>237</v>
      </c>
      <c r="B75" s="15">
        <f t="shared" si="1"/>
        <v>206</v>
      </c>
      <c r="C75" s="16">
        <v>206</v>
      </c>
    </row>
    <row r="76" spans="1:3" x14ac:dyDescent="0.35">
      <c r="A76" t="s">
        <v>238</v>
      </c>
      <c r="B76" s="15">
        <f t="shared" si="1"/>
        <v>197</v>
      </c>
      <c r="C76" s="16">
        <v>197</v>
      </c>
    </row>
    <row r="77" spans="1:3" x14ac:dyDescent="0.35">
      <c r="A77" t="s">
        <v>328</v>
      </c>
      <c r="B77" s="15">
        <f t="shared" si="1"/>
        <v>195</v>
      </c>
      <c r="C77" s="16">
        <v>195</v>
      </c>
    </row>
    <row r="78" spans="1:3" x14ac:dyDescent="0.35">
      <c r="A78" t="s">
        <v>239</v>
      </c>
      <c r="B78" s="15">
        <f t="shared" si="1"/>
        <v>189</v>
      </c>
      <c r="C78" s="16">
        <v>189</v>
      </c>
    </row>
    <row r="79" spans="1:3" x14ac:dyDescent="0.35">
      <c r="A79" t="s">
        <v>240</v>
      </c>
      <c r="B79" s="15">
        <f t="shared" si="1"/>
        <v>189</v>
      </c>
      <c r="C79" s="16">
        <v>189</v>
      </c>
    </row>
    <row r="80" spans="1:3" x14ac:dyDescent="0.35">
      <c r="A80" t="s">
        <v>241</v>
      </c>
      <c r="B80" s="15">
        <f t="shared" si="1"/>
        <v>186</v>
      </c>
      <c r="C80" s="16">
        <v>186</v>
      </c>
    </row>
    <row r="81" spans="1:3" x14ac:dyDescent="0.35">
      <c r="A81" t="s">
        <v>243</v>
      </c>
      <c r="B81" s="15">
        <f t="shared" si="1"/>
        <v>186</v>
      </c>
      <c r="C81" s="16">
        <v>186</v>
      </c>
    </row>
    <row r="82" spans="1:3" x14ac:dyDescent="0.35">
      <c r="A82" t="s">
        <v>150</v>
      </c>
      <c r="B82" s="15">
        <f t="shared" si="1"/>
        <v>490</v>
      </c>
      <c r="C82" s="16">
        <v>490.14136125654454</v>
      </c>
    </row>
    <row r="83" spans="1:3" x14ac:dyDescent="0.35">
      <c r="A83" t="s">
        <v>92</v>
      </c>
      <c r="B83" s="15">
        <f t="shared" si="1"/>
        <v>258</v>
      </c>
      <c r="C83" s="16">
        <v>257.78534031413614</v>
      </c>
    </row>
    <row r="84" spans="1:3" x14ac:dyDescent="0.35">
      <c r="A84" t="s">
        <v>326</v>
      </c>
      <c r="B84" s="15">
        <f t="shared" si="1"/>
        <v>180</v>
      </c>
      <c r="C84" s="16">
        <v>180</v>
      </c>
    </row>
    <row r="85" spans="1:3" x14ac:dyDescent="0.35">
      <c r="A85" t="s">
        <v>299</v>
      </c>
      <c r="B85" s="15">
        <f t="shared" si="1"/>
        <v>180</v>
      </c>
      <c r="C85" s="16">
        <v>180</v>
      </c>
    </row>
    <row r="86" spans="1:3" x14ac:dyDescent="0.35">
      <c r="A86" t="s">
        <v>244</v>
      </c>
      <c r="B86" s="15">
        <f t="shared" si="1"/>
        <v>256</v>
      </c>
      <c r="C86" s="16">
        <v>255.78534031413614</v>
      </c>
    </row>
    <row r="87" spans="1:3" x14ac:dyDescent="0.35">
      <c r="A87" t="s">
        <v>307</v>
      </c>
      <c r="B87" s="15">
        <f t="shared" si="1"/>
        <v>172</v>
      </c>
      <c r="C87" s="16">
        <v>172</v>
      </c>
    </row>
    <row r="88" spans="1:3" x14ac:dyDescent="0.35">
      <c r="A88" t="s">
        <v>301</v>
      </c>
      <c r="B88" s="15">
        <f t="shared" si="1"/>
        <v>171</v>
      </c>
      <c r="C88" s="16">
        <v>171</v>
      </c>
    </row>
    <row r="89" spans="1:3" x14ac:dyDescent="0.35">
      <c r="A89" t="s">
        <v>319</v>
      </c>
      <c r="B89" s="15">
        <f t="shared" si="1"/>
        <v>162</v>
      </c>
      <c r="C89" s="16">
        <v>162</v>
      </c>
    </row>
    <row r="90" spans="1:3" x14ac:dyDescent="0.35">
      <c r="A90" t="s">
        <v>152</v>
      </c>
      <c r="B90" s="15">
        <f t="shared" si="1"/>
        <v>314</v>
      </c>
      <c r="C90" s="16">
        <v>313.57068062827227</v>
      </c>
    </row>
    <row r="91" spans="1:3" x14ac:dyDescent="0.35">
      <c r="A91" t="s">
        <v>154</v>
      </c>
      <c r="B91" s="15">
        <f t="shared" si="1"/>
        <v>158</v>
      </c>
      <c r="C91" s="16">
        <v>158</v>
      </c>
    </row>
    <row r="92" spans="1:3" x14ac:dyDescent="0.35">
      <c r="A92" t="s">
        <v>336</v>
      </c>
      <c r="B92" s="15">
        <f t="shared" si="1"/>
        <v>233</v>
      </c>
      <c r="C92" s="16">
        <v>232.78534031413614</v>
      </c>
    </row>
    <row r="93" spans="1:3" x14ac:dyDescent="0.35">
      <c r="A93" t="s">
        <v>342</v>
      </c>
      <c r="B93" s="15">
        <f t="shared" si="1"/>
        <v>153</v>
      </c>
      <c r="C93" s="16">
        <v>153</v>
      </c>
    </row>
    <row r="94" spans="1:3" x14ac:dyDescent="0.35">
      <c r="A94" t="s">
        <v>245</v>
      </c>
      <c r="B94" s="15">
        <f t="shared" si="1"/>
        <v>150</v>
      </c>
      <c r="C94" s="16">
        <v>150</v>
      </c>
    </row>
    <row r="95" spans="1:3" x14ac:dyDescent="0.35">
      <c r="A95" t="s">
        <v>157</v>
      </c>
      <c r="B95" s="15">
        <f t="shared" si="1"/>
        <v>149</v>
      </c>
      <c r="C95" s="16">
        <v>149</v>
      </c>
    </row>
    <row r="96" spans="1:3" x14ac:dyDescent="0.35">
      <c r="A96" t="s">
        <v>159</v>
      </c>
      <c r="B96" s="15">
        <f t="shared" si="1"/>
        <v>532</v>
      </c>
      <c r="C96" s="16">
        <v>531.92670157068062</v>
      </c>
    </row>
    <row r="97" spans="1:3" x14ac:dyDescent="0.35">
      <c r="A97" t="s">
        <v>247</v>
      </c>
      <c r="B97" s="15">
        <f t="shared" si="1"/>
        <v>147</v>
      </c>
      <c r="C97" s="16">
        <v>147</v>
      </c>
    </row>
    <row r="98" spans="1:3" x14ac:dyDescent="0.35">
      <c r="A98" t="s">
        <v>249</v>
      </c>
      <c r="B98" s="15">
        <f t="shared" si="1"/>
        <v>300</v>
      </c>
      <c r="C98" s="16">
        <v>299.57068062827227</v>
      </c>
    </row>
    <row r="99" spans="1:3" x14ac:dyDescent="0.35">
      <c r="A99" t="s">
        <v>71</v>
      </c>
      <c r="B99" s="15">
        <f t="shared" si="1"/>
        <v>142</v>
      </c>
      <c r="C99" s="16">
        <v>142</v>
      </c>
    </row>
    <row r="100" spans="1:3" x14ac:dyDescent="0.35">
      <c r="A100" t="s">
        <v>250</v>
      </c>
      <c r="B100" s="15">
        <f t="shared" si="1"/>
        <v>139</v>
      </c>
      <c r="C100" s="16">
        <v>139</v>
      </c>
    </row>
    <row r="101" spans="1:3" x14ac:dyDescent="0.35">
      <c r="A101" t="s">
        <v>252</v>
      </c>
      <c r="B101" s="15">
        <f t="shared" si="1"/>
        <v>291</v>
      </c>
      <c r="C101" s="16">
        <v>290.57068062827227</v>
      </c>
    </row>
    <row r="102" spans="1:3" x14ac:dyDescent="0.35">
      <c r="A102" t="s">
        <v>161</v>
      </c>
      <c r="B102" s="15">
        <f t="shared" si="1"/>
        <v>212</v>
      </c>
      <c r="C102" s="16">
        <v>211.78534031413614</v>
      </c>
    </row>
    <row r="103" spans="1:3" x14ac:dyDescent="0.35">
      <c r="A103" t="s">
        <v>308</v>
      </c>
      <c r="B103" s="15">
        <f t="shared" si="1"/>
        <v>135</v>
      </c>
      <c r="C103" s="16">
        <v>135</v>
      </c>
    </row>
    <row r="104" spans="1:3" x14ac:dyDescent="0.35">
      <c r="A104" t="s">
        <v>329</v>
      </c>
      <c r="B104" s="15">
        <f t="shared" si="1"/>
        <v>134</v>
      </c>
      <c r="C104" s="16">
        <v>134</v>
      </c>
    </row>
    <row r="105" spans="1:3" x14ac:dyDescent="0.35">
      <c r="A105" t="s">
        <v>254</v>
      </c>
      <c r="B105" s="15">
        <f t="shared" si="1"/>
        <v>134</v>
      </c>
      <c r="C105" s="16">
        <v>134</v>
      </c>
    </row>
    <row r="106" spans="1:3" x14ac:dyDescent="0.35">
      <c r="A106" t="s">
        <v>330</v>
      </c>
      <c r="B106" s="15">
        <f t="shared" si="1"/>
        <v>133</v>
      </c>
      <c r="C106" s="16">
        <v>133</v>
      </c>
    </row>
    <row r="107" spans="1:3" x14ac:dyDescent="0.35">
      <c r="A107" t="s">
        <v>337</v>
      </c>
      <c r="B107" s="15">
        <f t="shared" si="1"/>
        <v>133</v>
      </c>
      <c r="C107" s="16">
        <v>133</v>
      </c>
    </row>
    <row r="108" spans="1:3" x14ac:dyDescent="0.35">
      <c r="A108" t="s">
        <v>163</v>
      </c>
      <c r="B108" s="15">
        <f t="shared" si="1"/>
        <v>133</v>
      </c>
      <c r="C108" s="16">
        <v>133</v>
      </c>
    </row>
    <row r="109" spans="1:3" x14ac:dyDescent="0.35">
      <c r="A109" t="s">
        <v>165</v>
      </c>
      <c r="B109" s="15">
        <f t="shared" si="1"/>
        <v>130</v>
      </c>
      <c r="C109" s="16">
        <v>130</v>
      </c>
    </row>
    <row r="110" spans="1:3" x14ac:dyDescent="0.35">
      <c r="A110" t="s">
        <v>322</v>
      </c>
      <c r="B110" s="15">
        <f t="shared" si="1"/>
        <v>129</v>
      </c>
      <c r="C110" s="16">
        <v>129</v>
      </c>
    </row>
    <row r="111" spans="1:3" x14ac:dyDescent="0.35">
      <c r="A111" t="s">
        <v>303</v>
      </c>
      <c r="B111" s="15">
        <f t="shared" si="1"/>
        <v>126</v>
      </c>
      <c r="C111" s="16">
        <v>126</v>
      </c>
    </row>
    <row r="112" spans="1:3" x14ac:dyDescent="0.35">
      <c r="A112" t="s">
        <v>255</v>
      </c>
      <c r="B112" s="15">
        <f t="shared" si="1"/>
        <v>124</v>
      </c>
      <c r="C112" s="16">
        <v>124</v>
      </c>
    </row>
    <row r="113" spans="1:3" x14ac:dyDescent="0.35">
      <c r="A113" t="s">
        <v>167</v>
      </c>
      <c r="B113" s="15">
        <f t="shared" si="1"/>
        <v>276</v>
      </c>
      <c r="C113" s="16">
        <v>275.57068062827227</v>
      </c>
    </row>
    <row r="114" spans="1:3" x14ac:dyDescent="0.35">
      <c r="A114" t="s">
        <v>169</v>
      </c>
      <c r="B114" s="15">
        <f t="shared" si="1"/>
        <v>115</v>
      </c>
      <c r="C114" s="16">
        <v>115</v>
      </c>
    </row>
    <row r="115" spans="1:3" x14ac:dyDescent="0.35">
      <c r="A115" t="s">
        <v>256</v>
      </c>
      <c r="B115" s="15">
        <f t="shared" si="1"/>
        <v>114</v>
      </c>
      <c r="C115" s="16">
        <v>114</v>
      </c>
    </row>
    <row r="116" spans="1:3" x14ac:dyDescent="0.35">
      <c r="A116" t="s">
        <v>171</v>
      </c>
      <c r="B116" s="15">
        <f t="shared" si="1"/>
        <v>112</v>
      </c>
      <c r="C116" s="16">
        <v>112</v>
      </c>
    </row>
    <row r="117" spans="1:3" x14ac:dyDescent="0.35">
      <c r="A117" t="s">
        <v>257</v>
      </c>
      <c r="B117" s="15">
        <f t="shared" si="1"/>
        <v>110</v>
      </c>
      <c r="C117" s="16">
        <v>110</v>
      </c>
    </row>
    <row r="118" spans="1:3" x14ac:dyDescent="0.35">
      <c r="A118" t="s">
        <v>173</v>
      </c>
      <c r="B118" s="15">
        <f t="shared" si="1"/>
        <v>110</v>
      </c>
      <c r="C118" s="16">
        <v>110</v>
      </c>
    </row>
    <row r="119" spans="1:3" x14ac:dyDescent="0.35">
      <c r="A119" t="s">
        <v>309</v>
      </c>
      <c r="B119" s="15">
        <f t="shared" si="1"/>
        <v>105</v>
      </c>
      <c r="C119" s="16">
        <v>105</v>
      </c>
    </row>
    <row r="120" spans="1:3" x14ac:dyDescent="0.35">
      <c r="A120" t="s">
        <v>317</v>
      </c>
      <c r="B120" s="15">
        <f t="shared" si="1"/>
        <v>105</v>
      </c>
      <c r="C120" s="16">
        <v>105</v>
      </c>
    </row>
    <row r="121" spans="1:3" x14ac:dyDescent="0.35">
      <c r="A121" t="s">
        <v>327</v>
      </c>
      <c r="B121" s="15">
        <f t="shared" si="1"/>
        <v>100</v>
      </c>
      <c r="C121" s="16">
        <v>100</v>
      </c>
    </row>
    <row r="122" spans="1:3" x14ac:dyDescent="0.35">
      <c r="A122" t="s">
        <v>346</v>
      </c>
      <c r="B122" s="15">
        <f t="shared" si="1"/>
        <v>99</v>
      </c>
      <c r="C122" s="16">
        <v>99</v>
      </c>
    </row>
    <row r="123" spans="1:3" x14ac:dyDescent="0.35">
      <c r="A123" t="s">
        <v>258</v>
      </c>
      <c r="B123" s="15">
        <f t="shared" si="1"/>
        <v>98</v>
      </c>
      <c r="C123" s="16">
        <v>98</v>
      </c>
    </row>
    <row r="124" spans="1:3" x14ac:dyDescent="0.35">
      <c r="A124" t="s">
        <v>259</v>
      </c>
      <c r="B124" s="15">
        <f t="shared" si="1"/>
        <v>246</v>
      </c>
      <c r="C124" s="16">
        <v>245.57068062827227</v>
      </c>
    </row>
    <row r="125" spans="1:3" x14ac:dyDescent="0.35">
      <c r="A125" t="s">
        <v>260</v>
      </c>
      <c r="B125" s="15">
        <f t="shared" si="1"/>
        <v>91</v>
      </c>
      <c r="C125" s="16">
        <v>91</v>
      </c>
    </row>
    <row r="126" spans="1:3" x14ac:dyDescent="0.35">
      <c r="A126" t="s">
        <v>261</v>
      </c>
      <c r="B126" s="15">
        <f t="shared" si="1"/>
        <v>91</v>
      </c>
      <c r="C126" s="16">
        <v>91</v>
      </c>
    </row>
    <row r="127" spans="1:3" x14ac:dyDescent="0.35">
      <c r="A127" t="s">
        <v>175</v>
      </c>
      <c r="B127" s="15">
        <f t="shared" si="1"/>
        <v>84</v>
      </c>
      <c r="C127" s="16">
        <v>84</v>
      </c>
    </row>
    <row r="128" spans="1:3" x14ac:dyDescent="0.35">
      <c r="A128" t="s">
        <v>263</v>
      </c>
      <c r="B128" s="15">
        <f t="shared" si="1"/>
        <v>84</v>
      </c>
      <c r="C128" s="16">
        <v>84</v>
      </c>
    </row>
    <row r="129" spans="1:3" x14ac:dyDescent="0.35">
      <c r="A129" t="s">
        <v>52</v>
      </c>
      <c r="B129" s="15">
        <f t="shared" si="1"/>
        <v>81</v>
      </c>
      <c r="C129" s="16">
        <v>81</v>
      </c>
    </row>
    <row r="130" spans="1:3" x14ac:dyDescent="0.35">
      <c r="A130" t="s">
        <v>265</v>
      </c>
      <c r="B130" s="15">
        <f t="shared" si="1"/>
        <v>80</v>
      </c>
      <c r="C130" s="16">
        <v>80</v>
      </c>
    </row>
    <row r="131" spans="1:3" x14ac:dyDescent="0.35">
      <c r="A131" t="s">
        <v>177</v>
      </c>
      <c r="B131" s="15">
        <f t="shared" ref="B131:B194" si="2">ROUND(C131,0)</f>
        <v>79</v>
      </c>
      <c r="C131" s="16">
        <v>79</v>
      </c>
    </row>
    <row r="132" spans="1:3" x14ac:dyDescent="0.35">
      <c r="A132" t="s">
        <v>347</v>
      </c>
      <c r="B132" s="15">
        <f t="shared" si="2"/>
        <v>79</v>
      </c>
      <c r="C132" s="16">
        <v>79</v>
      </c>
    </row>
    <row r="133" spans="1:3" x14ac:dyDescent="0.35">
      <c r="A133" t="s">
        <v>179</v>
      </c>
      <c r="B133" s="15">
        <f t="shared" si="2"/>
        <v>78</v>
      </c>
      <c r="C133" s="16">
        <v>78</v>
      </c>
    </row>
    <row r="134" spans="1:3" x14ac:dyDescent="0.35">
      <c r="A134" t="s">
        <v>266</v>
      </c>
      <c r="B134" s="15">
        <f t="shared" si="2"/>
        <v>74</v>
      </c>
      <c r="C134" s="16">
        <v>74</v>
      </c>
    </row>
    <row r="135" spans="1:3" x14ac:dyDescent="0.35">
      <c r="A135" t="s">
        <v>181</v>
      </c>
      <c r="B135" s="15">
        <f t="shared" si="2"/>
        <v>73</v>
      </c>
      <c r="C135" s="16">
        <v>73</v>
      </c>
    </row>
    <row r="136" spans="1:3" x14ac:dyDescent="0.35">
      <c r="A136" t="s">
        <v>343</v>
      </c>
      <c r="B136" s="15">
        <f t="shared" si="2"/>
        <v>71</v>
      </c>
      <c r="C136" s="16">
        <v>71</v>
      </c>
    </row>
    <row r="137" spans="1:3" x14ac:dyDescent="0.35">
      <c r="A137" t="s">
        <v>183</v>
      </c>
      <c r="B137" s="15">
        <f t="shared" si="2"/>
        <v>69</v>
      </c>
      <c r="C137" s="16">
        <v>69</v>
      </c>
    </row>
    <row r="138" spans="1:3" x14ac:dyDescent="0.35">
      <c r="A138" t="s">
        <v>268</v>
      </c>
      <c r="B138" s="15">
        <f t="shared" si="2"/>
        <v>69</v>
      </c>
      <c r="C138" s="16">
        <v>69</v>
      </c>
    </row>
    <row r="139" spans="1:3" x14ac:dyDescent="0.35">
      <c r="A139" t="s">
        <v>311</v>
      </c>
      <c r="B139" s="15">
        <f t="shared" si="2"/>
        <v>65</v>
      </c>
      <c r="C139" s="16">
        <v>65</v>
      </c>
    </row>
    <row r="140" spans="1:3" x14ac:dyDescent="0.35">
      <c r="A140" t="s">
        <v>185</v>
      </c>
      <c r="B140" s="15">
        <f t="shared" si="2"/>
        <v>61</v>
      </c>
      <c r="C140" s="16">
        <v>61</v>
      </c>
    </row>
    <row r="141" spans="1:3" x14ac:dyDescent="0.35">
      <c r="A141" t="s">
        <v>344</v>
      </c>
      <c r="B141" s="15">
        <f t="shared" si="2"/>
        <v>61</v>
      </c>
      <c r="C141" s="16">
        <v>61</v>
      </c>
    </row>
    <row r="142" spans="1:3" x14ac:dyDescent="0.35">
      <c r="A142" t="s">
        <v>187</v>
      </c>
      <c r="B142" s="15">
        <f t="shared" si="2"/>
        <v>60</v>
      </c>
      <c r="C142" s="16">
        <v>60</v>
      </c>
    </row>
    <row r="143" spans="1:3" x14ac:dyDescent="0.35">
      <c r="A143" t="s">
        <v>271</v>
      </c>
      <c r="B143" s="15">
        <f t="shared" si="2"/>
        <v>135</v>
      </c>
      <c r="C143" s="16">
        <v>134.78534031413614</v>
      </c>
    </row>
    <row r="144" spans="1:3" x14ac:dyDescent="0.35">
      <c r="A144" t="s">
        <v>189</v>
      </c>
      <c r="B144" s="15">
        <f t="shared" si="2"/>
        <v>56</v>
      </c>
      <c r="C144" s="16">
        <v>56</v>
      </c>
    </row>
    <row r="145" spans="1:3" x14ac:dyDescent="0.35">
      <c r="A145" t="s">
        <v>191</v>
      </c>
      <c r="B145" s="15">
        <f t="shared" si="2"/>
        <v>133</v>
      </c>
      <c r="C145" s="16">
        <v>132.78534031413614</v>
      </c>
    </row>
    <row r="146" spans="1:3" x14ac:dyDescent="0.35">
      <c r="A146" t="s">
        <v>272</v>
      </c>
      <c r="B146" s="15">
        <f t="shared" si="2"/>
        <v>56</v>
      </c>
      <c r="C146" s="16">
        <v>56</v>
      </c>
    </row>
    <row r="147" spans="1:3" x14ac:dyDescent="0.35">
      <c r="A147" t="s">
        <v>348</v>
      </c>
      <c r="B147" s="15">
        <f t="shared" si="2"/>
        <v>131</v>
      </c>
      <c r="C147" s="16">
        <v>130.78534031413614</v>
      </c>
    </row>
    <row r="148" spans="1:3" x14ac:dyDescent="0.35">
      <c r="A148" t="s">
        <v>349</v>
      </c>
      <c r="B148" s="15">
        <f t="shared" si="2"/>
        <v>53</v>
      </c>
      <c r="C148" s="16">
        <v>53</v>
      </c>
    </row>
    <row r="149" spans="1:3" x14ac:dyDescent="0.35">
      <c r="A149" t="s">
        <v>193</v>
      </c>
      <c r="B149" s="15">
        <f t="shared" si="2"/>
        <v>360</v>
      </c>
      <c r="C149" s="16">
        <v>360.14136125654454</v>
      </c>
    </row>
    <row r="150" spans="1:3" x14ac:dyDescent="0.35">
      <c r="A150" t="s">
        <v>196</v>
      </c>
      <c r="B150" s="15">
        <f t="shared" si="2"/>
        <v>52</v>
      </c>
      <c r="C150" s="16">
        <v>52</v>
      </c>
    </row>
    <row r="151" spans="1:3" x14ac:dyDescent="0.35">
      <c r="A151" t="s">
        <v>197</v>
      </c>
      <c r="B151" s="15">
        <f t="shared" si="2"/>
        <v>48</v>
      </c>
      <c r="C151" s="16">
        <v>48</v>
      </c>
    </row>
    <row r="152" spans="1:3" x14ac:dyDescent="0.35">
      <c r="A152" t="s">
        <v>350</v>
      </c>
      <c r="B152" s="15">
        <f t="shared" si="2"/>
        <v>48</v>
      </c>
      <c r="C152" s="16">
        <v>48</v>
      </c>
    </row>
    <row r="153" spans="1:3" x14ac:dyDescent="0.35">
      <c r="A153" t="s">
        <v>274</v>
      </c>
      <c r="B153" s="15">
        <f t="shared" si="2"/>
        <v>48</v>
      </c>
      <c r="C153" s="16">
        <v>48</v>
      </c>
    </row>
    <row r="154" spans="1:3" x14ac:dyDescent="0.35">
      <c r="A154" t="s">
        <v>275</v>
      </c>
      <c r="B154" s="15">
        <f t="shared" si="2"/>
        <v>47</v>
      </c>
      <c r="C154" s="16">
        <v>47</v>
      </c>
    </row>
    <row r="155" spans="1:3" x14ac:dyDescent="0.35">
      <c r="A155" t="s">
        <v>332</v>
      </c>
      <c r="B155" s="15">
        <f t="shared" si="2"/>
        <v>46</v>
      </c>
      <c r="C155" s="16">
        <v>46</v>
      </c>
    </row>
    <row r="156" spans="1:3" x14ac:dyDescent="0.35">
      <c r="A156" t="s">
        <v>199</v>
      </c>
      <c r="B156" s="15">
        <f t="shared" si="2"/>
        <v>46</v>
      </c>
      <c r="C156" s="16">
        <v>46</v>
      </c>
    </row>
    <row r="157" spans="1:3" x14ac:dyDescent="0.35">
      <c r="A157" t="s">
        <v>313</v>
      </c>
      <c r="B157" s="15">
        <f t="shared" si="2"/>
        <v>46</v>
      </c>
      <c r="C157" s="16">
        <v>46</v>
      </c>
    </row>
    <row r="158" spans="1:3" x14ac:dyDescent="0.35">
      <c r="A158" t="s">
        <v>351</v>
      </c>
      <c r="B158" s="15">
        <f t="shared" si="2"/>
        <v>46</v>
      </c>
      <c r="C158" s="16">
        <v>46</v>
      </c>
    </row>
    <row r="159" spans="1:3" x14ac:dyDescent="0.35">
      <c r="A159" t="s">
        <v>201</v>
      </c>
      <c r="B159" s="15">
        <f t="shared" si="2"/>
        <v>45</v>
      </c>
      <c r="C159" s="16">
        <v>45</v>
      </c>
    </row>
    <row r="160" spans="1:3" x14ac:dyDescent="0.35">
      <c r="A160" t="s">
        <v>204</v>
      </c>
      <c r="B160" s="15">
        <f t="shared" si="2"/>
        <v>45</v>
      </c>
      <c r="C160" s="16">
        <v>45</v>
      </c>
    </row>
    <row r="161" spans="1:3" x14ac:dyDescent="0.35">
      <c r="A161" t="s">
        <v>277</v>
      </c>
      <c r="B161" s="15">
        <f t="shared" si="2"/>
        <v>44</v>
      </c>
      <c r="C161" s="16">
        <v>44</v>
      </c>
    </row>
    <row r="162" spans="1:3" x14ac:dyDescent="0.35">
      <c r="A162" t="s">
        <v>193</v>
      </c>
      <c r="B162" s="15">
        <f t="shared" si="2"/>
        <v>43</v>
      </c>
      <c r="C162" s="16">
        <v>43</v>
      </c>
    </row>
    <row r="163" spans="1:3" x14ac:dyDescent="0.35">
      <c r="A163" t="s">
        <v>206</v>
      </c>
      <c r="B163" s="15">
        <f t="shared" si="2"/>
        <v>42</v>
      </c>
      <c r="C163" s="16">
        <v>42</v>
      </c>
    </row>
    <row r="164" spans="1:3" x14ac:dyDescent="0.35">
      <c r="A164" t="s">
        <v>278</v>
      </c>
      <c r="B164" s="15">
        <f t="shared" si="2"/>
        <v>42</v>
      </c>
      <c r="C164" s="16">
        <v>42</v>
      </c>
    </row>
    <row r="165" spans="1:3" x14ac:dyDescent="0.35">
      <c r="A165" t="s">
        <v>279</v>
      </c>
      <c r="B165" s="15">
        <f t="shared" si="2"/>
        <v>41</v>
      </c>
      <c r="C165" s="16">
        <v>41</v>
      </c>
    </row>
    <row r="166" spans="1:3" x14ac:dyDescent="0.35">
      <c r="A166" t="s">
        <v>281</v>
      </c>
      <c r="B166" s="15">
        <f t="shared" si="2"/>
        <v>40</v>
      </c>
      <c r="C166" s="16">
        <v>40</v>
      </c>
    </row>
    <row r="167" spans="1:3" x14ac:dyDescent="0.35">
      <c r="A167" t="s">
        <v>283</v>
      </c>
      <c r="B167" s="15">
        <f t="shared" si="2"/>
        <v>39</v>
      </c>
      <c r="C167" s="16">
        <v>39</v>
      </c>
    </row>
    <row r="168" spans="1:3" x14ac:dyDescent="0.35">
      <c r="A168" t="s">
        <v>284</v>
      </c>
      <c r="B168" s="15">
        <f t="shared" si="2"/>
        <v>39</v>
      </c>
      <c r="C168" s="16">
        <v>39</v>
      </c>
    </row>
    <row r="169" spans="1:3" x14ac:dyDescent="0.35">
      <c r="A169" t="s">
        <v>285</v>
      </c>
      <c r="B169" s="15">
        <f t="shared" si="2"/>
        <v>39</v>
      </c>
      <c r="C169" s="16">
        <v>39</v>
      </c>
    </row>
    <row r="170" spans="1:3" x14ac:dyDescent="0.35">
      <c r="A170" t="s">
        <v>286</v>
      </c>
      <c r="B170" s="15">
        <f t="shared" si="2"/>
        <v>39</v>
      </c>
      <c r="C170" s="16">
        <v>39</v>
      </c>
    </row>
    <row r="171" spans="1:3" x14ac:dyDescent="0.35">
      <c r="A171" t="s">
        <v>334</v>
      </c>
      <c r="B171" s="15">
        <f t="shared" si="2"/>
        <v>37</v>
      </c>
      <c r="C171" s="16">
        <v>37</v>
      </c>
    </row>
    <row r="172" spans="1:3" x14ac:dyDescent="0.35">
      <c r="A172" t="s">
        <v>287</v>
      </c>
      <c r="B172" s="15">
        <f t="shared" si="2"/>
        <v>111</v>
      </c>
      <c r="C172" s="16">
        <v>110.78534031413614</v>
      </c>
    </row>
    <row r="173" spans="1:3" x14ac:dyDescent="0.35">
      <c r="A173" t="s">
        <v>352</v>
      </c>
      <c r="B173" s="15">
        <f t="shared" si="2"/>
        <v>34</v>
      </c>
      <c r="C173" s="16">
        <v>34</v>
      </c>
    </row>
    <row r="174" spans="1:3" x14ac:dyDescent="0.35">
      <c r="A174" t="s">
        <v>207</v>
      </c>
      <c r="B174" s="15">
        <f t="shared" si="2"/>
        <v>33</v>
      </c>
      <c r="C174" s="16">
        <v>33</v>
      </c>
    </row>
    <row r="175" spans="1:3" x14ac:dyDescent="0.35">
      <c r="A175" t="s">
        <v>352</v>
      </c>
      <c r="B175" s="15">
        <f t="shared" si="2"/>
        <v>108</v>
      </c>
      <c r="C175" s="16">
        <v>107.78534031413614</v>
      </c>
    </row>
    <row r="176" spans="1:3" x14ac:dyDescent="0.35">
      <c r="A176" t="s">
        <v>304</v>
      </c>
      <c r="B176" s="15">
        <f t="shared" si="2"/>
        <v>30</v>
      </c>
      <c r="C176" s="16">
        <v>30</v>
      </c>
    </row>
    <row r="177" spans="1:3" x14ac:dyDescent="0.35">
      <c r="A177" t="s">
        <v>353</v>
      </c>
      <c r="B177" s="15">
        <f t="shared" si="2"/>
        <v>29</v>
      </c>
      <c r="C177" s="16">
        <v>29</v>
      </c>
    </row>
    <row r="178" spans="1:3" x14ac:dyDescent="0.35">
      <c r="A178" t="s">
        <v>266</v>
      </c>
      <c r="B178" s="15">
        <f t="shared" si="2"/>
        <v>28</v>
      </c>
      <c r="C178" s="16">
        <v>28</v>
      </c>
    </row>
    <row r="179" spans="1:3" x14ac:dyDescent="0.35">
      <c r="A179" t="s">
        <v>209</v>
      </c>
      <c r="B179" s="15">
        <f t="shared" si="2"/>
        <v>28</v>
      </c>
      <c r="C179" s="16">
        <v>28</v>
      </c>
    </row>
    <row r="180" spans="1:3" x14ac:dyDescent="0.35">
      <c r="A180" t="s">
        <v>288</v>
      </c>
      <c r="B180" s="15">
        <f t="shared" si="2"/>
        <v>28</v>
      </c>
      <c r="C180" s="16">
        <v>28</v>
      </c>
    </row>
    <row r="181" spans="1:3" x14ac:dyDescent="0.35">
      <c r="A181" t="s">
        <v>210</v>
      </c>
      <c r="B181" s="15">
        <f t="shared" si="2"/>
        <v>27</v>
      </c>
      <c r="C181" s="16">
        <v>27</v>
      </c>
    </row>
    <row r="182" spans="1:3" x14ac:dyDescent="0.35">
      <c r="A182" t="s">
        <v>289</v>
      </c>
      <c r="B182" s="15">
        <f t="shared" si="2"/>
        <v>26</v>
      </c>
      <c r="C182" s="16">
        <v>26</v>
      </c>
    </row>
    <row r="183" spans="1:3" x14ac:dyDescent="0.35">
      <c r="A183" t="s">
        <v>354</v>
      </c>
      <c r="B183" s="15">
        <f t="shared" si="2"/>
        <v>26</v>
      </c>
      <c r="C183" s="16">
        <v>26</v>
      </c>
    </row>
    <row r="184" spans="1:3" x14ac:dyDescent="0.35">
      <c r="A184" t="s">
        <v>355</v>
      </c>
      <c r="B184" s="15">
        <f t="shared" si="2"/>
        <v>24</v>
      </c>
      <c r="C184" s="16">
        <v>24</v>
      </c>
    </row>
    <row r="185" spans="1:3" x14ac:dyDescent="0.35">
      <c r="A185" t="s">
        <v>315</v>
      </c>
      <c r="B185" s="15">
        <f t="shared" si="2"/>
        <v>22</v>
      </c>
      <c r="C185" s="16">
        <v>22</v>
      </c>
    </row>
    <row r="186" spans="1:3" x14ac:dyDescent="0.35">
      <c r="A186" t="s">
        <v>356</v>
      </c>
      <c r="B186" s="15">
        <f t="shared" si="2"/>
        <v>21</v>
      </c>
      <c r="C186" s="16">
        <v>21</v>
      </c>
    </row>
    <row r="187" spans="1:3" x14ac:dyDescent="0.35">
      <c r="A187" t="s">
        <v>290</v>
      </c>
      <c r="B187" s="15">
        <f t="shared" si="2"/>
        <v>21</v>
      </c>
      <c r="C187" s="16">
        <v>21</v>
      </c>
    </row>
    <row r="188" spans="1:3" x14ac:dyDescent="0.35">
      <c r="A188" t="s">
        <v>292</v>
      </c>
      <c r="B188" s="15">
        <f t="shared" si="2"/>
        <v>97</v>
      </c>
      <c r="C188" s="16">
        <v>96.785340314136135</v>
      </c>
    </row>
    <row r="189" spans="1:3" x14ac:dyDescent="0.35">
      <c r="A189" t="s">
        <v>293</v>
      </c>
      <c r="B189" s="15">
        <f t="shared" si="2"/>
        <v>20</v>
      </c>
      <c r="C189" s="16">
        <v>20</v>
      </c>
    </row>
    <row r="190" spans="1:3" x14ac:dyDescent="0.35">
      <c r="A190" t="s">
        <v>294</v>
      </c>
      <c r="B190" s="15">
        <f t="shared" si="2"/>
        <v>15</v>
      </c>
      <c r="C190" s="16">
        <v>15</v>
      </c>
    </row>
    <row r="191" spans="1:3" x14ac:dyDescent="0.35">
      <c r="A191" t="s">
        <v>335</v>
      </c>
      <c r="B191" s="15">
        <f t="shared" si="2"/>
        <v>11</v>
      </c>
      <c r="C191" s="16">
        <v>11</v>
      </c>
    </row>
    <row r="192" spans="1:3" x14ac:dyDescent="0.35">
      <c r="A192" t="s">
        <v>193</v>
      </c>
      <c r="B192" s="15">
        <f t="shared" si="2"/>
        <v>8</v>
      </c>
      <c r="C192" s="16">
        <v>8</v>
      </c>
    </row>
    <row r="193" spans="1:3" x14ac:dyDescent="0.35">
      <c r="A193" t="s">
        <v>305</v>
      </c>
      <c r="B193" s="15">
        <f t="shared" si="2"/>
        <v>8</v>
      </c>
      <c r="C193" s="16">
        <v>8</v>
      </c>
    </row>
    <row r="194" spans="1:3" x14ac:dyDescent="0.35">
      <c r="A194" t="s">
        <v>212</v>
      </c>
      <c r="B194" s="15">
        <f t="shared" si="2"/>
        <v>7</v>
      </c>
      <c r="C194" s="16">
        <v>7</v>
      </c>
    </row>
    <row r="195" spans="1:3" x14ac:dyDescent="0.35">
      <c r="A195" t="s">
        <v>295</v>
      </c>
      <c r="B195" s="15">
        <f t="shared" ref="B195:B196" si="3">ROUND(C195,0)</f>
        <v>6</v>
      </c>
      <c r="C195" s="16">
        <v>6</v>
      </c>
    </row>
    <row r="196" spans="1:3" x14ac:dyDescent="0.35">
      <c r="A196" t="s">
        <v>357</v>
      </c>
      <c r="B196" s="15">
        <f t="shared" si="3"/>
        <v>2</v>
      </c>
      <c r="C196" s="16">
        <v>2</v>
      </c>
    </row>
    <row r="197" spans="1:3" x14ac:dyDescent="0.35">
      <c r="B1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</vt:lpstr>
      <vt:lpstr>non_direct</vt:lpstr>
      <vt:lpstr>combined</vt:lpstr>
      <vt:lpstr>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2024-02-19T13:10:41Z</dcterms:created>
  <dcterms:modified xsi:type="dcterms:W3CDTF">2024-02-20T10:57:49Z</dcterms:modified>
</cp:coreProperties>
</file>